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s\Documents\UUCNH\Financials\"/>
    </mc:Choice>
  </mc:AlternateContent>
  <xr:revisionPtr revIDLastSave="0" documentId="13_ncr:1_{C5CF62B7-4B01-416C-934D-4427A9B2C05A}" xr6:coauthVersionLast="47" xr6:coauthVersionMax="47" xr10:uidLastSave="{00000000-0000-0000-0000-000000000000}"/>
  <bookViews>
    <workbookView xWindow="-110" yWindow="-110" windowWidth="19420" windowHeight="10420" xr2:uid="{548351A5-0BAB-49A8-A7BA-A9FC3A612F7A}"/>
  </bookViews>
  <sheets>
    <sheet name="Sheet1" sheetId="1" r:id="rId1"/>
  </sheets>
  <definedNames>
    <definedName name="_xlnm.Print_Titles" localSheetId="0">Sheet1!$A:$F,Sheet1!$1:$2</definedName>
    <definedName name="QB_COLUMN_59200" localSheetId="0" hidden="1">Sheet1!$G$2</definedName>
    <definedName name="QB_COLUMN_61210" localSheetId="0" hidden="1">Sheet1!$I$2</definedName>
    <definedName name="QB_COLUMN_63620" localSheetId="0" hidden="1">Sheet1!$K$2</definedName>
    <definedName name="QB_COLUMN_64830" localSheetId="0" hidden="1">Sheet1!$M$2</definedName>
    <definedName name="QB_DATA_0" localSheetId="0" hidden="1">Sheet1!$7:$7,Sheet1!$8:$8,Sheet1!$9:$9,Sheet1!$10:$10,Sheet1!$12:$12,Sheet1!$13:$13,Sheet1!$14:$14,Sheet1!$17:$17,Sheet1!$18:$18,Sheet1!$22:$22,Sheet1!$25:$25,Sheet1!$33:$33,Sheet1!$34:$34,Sheet1!$39:$39,Sheet1!$43:$43,Sheet1!$44:$44</definedName>
    <definedName name="QB_DATA_1" localSheetId="0" hidden="1">Sheet1!$45:$45,Sheet1!$47:$47,Sheet1!$48:$48,Sheet1!$49:$49,Sheet1!$50:$50,Sheet1!$51:$51,Sheet1!$52:$52,Sheet1!$53:$53,Sheet1!$54:$54,Sheet1!$55:$55,Sheet1!$58:$58,Sheet1!$59:$59,Sheet1!$62:$62,Sheet1!$63:$63,Sheet1!$65:$65,Sheet1!$66:$66</definedName>
    <definedName name="QB_DATA_2" localSheetId="0" hidden="1">Sheet1!$67:$67</definedName>
    <definedName name="QB_FORMULA_0" localSheetId="0" hidden="1">Sheet1!$K$7,Sheet1!$M$7,Sheet1!$K$8,Sheet1!$M$8,Sheet1!$K$9,Sheet1!$M$9,Sheet1!$K$10,Sheet1!$M$10,Sheet1!$G$11,Sheet1!$I$11,Sheet1!$K$11,Sheet1!$M$11,Sheet1!$K$12,Sheet1!$M$12,Sheet1!$K$13,Sheet1!$M$13</definedName>
    <definedName name="QB_FORMULA_1" localSheetId="0" hidden="1">Sheet1!$K$14,Sheet1!$M$14,Sheet1!$G$15,Sheet1!$I$15,Sheet1!$K$15,Sheet1!$M$15,Sheet1!$K$17,Sheet1!$M$17,Sheet1!$K$18,Sheet1!$M$18,Sheet1!$G$19,Sheet1!$I$19,Sheet1!$K$19,Sheet1!$M$19,Sheet1!$G$20,Sheet1!$I$20</definedName>
    <definedName name="QB_FORMULA_2" localSheetId="0" hidden="1">Sheet1!$K$20,Sheet1!$M$20,Sheet1!$K$22,Sheet1!$M$22,Sheet1!$G$23,Sheet1!$I$23,Sheet1!$K$23,Sheet1!$M$23,Sheet1!$K$25,Sheet1!$M$25,Sheet1!$G$26,Sheet1!$I$26,Sheet1!$K$26,Sheet1!$M$26,Sheet1!$G$27,Sheet1!$I$27</definedName>
    <definedName name="QB_FORMULA_3" localSheetId="0" hidden="1">Sheet1!$K$27,Sheet1!$M$27,Sheet1!$K$33,Sheet1!$M$33,Sheet1!$K$34,Sheet1!$M$34,Sheet1!$G$35,Sheet1!$I$35,Sheet1!$K$35,Sheet1!$M$35,Sheet1!$G$36,Sheet1!$I$36,Sheet1!$K$36,Sheet1!$M$36,Sheet1!$G$37,Sheet1!$I$37</definedName>
    <definedName name="QB_FORMULA_4" localSheetId="0" hidden="1">Sheet1!$K$37,Sheet1!$M$37,Sheet1!$K$39,Sheet1!$M$39,Sheet1!$G$40,Sheet1!$I$40,Sheet1!$K$40,Sheet1!$M$40,Sheet1!$G$41,Sheet1!$I$41,Sheet1!$K$41,Sheet1!$M$41,Sheet1!$K$43,Sheet1!$M$43,Sheet1!$K$44,Sheet1!$M$44</definedName>
    <definedName name="QB_FORMULA_5" localSheetId="0" hidden="1">Sheet1!$K$45,Sheet1!$M$45,Sheet1!$K$47,Sheet1!$M$47,Sheet1!$K$48,Sheet1!$M$48,Sheet1!$K$49,Sheet1!$M$49,Sheet1!$K$50,Sheet1!$M$50,Sheet1!$K$51,Sheet1!$M$51,Sheet1!$K$52,Sheet1!$M$52,Sheet1!$K$53,Sheet1!$M$53</definedName>
    <definedName name="QB_FORMULA_6" localSheetId="0" hidden="1">Sheet1!$K$54,Sheet1!$M$54,Sheet1!$K$55,Sheet1!$M$55,Sheet1!$G$56,Sheet1!$I$56,Sheet1!$K$56,Sheet1!$M$56,Sheet1!$K$58,Sheet1!$M$58,Sheet1!$K$59,Sheet1!$M$59,Sheet1!$G$60,Sheet1!$I$60,Sheet1!$K$60,Sheet1!$M$60</definedName>
    <definedName name="QB_FORMULA_7" localSheetId="0" hidden="1">Sheet1!$K$62,Sheet1!$M$62,Sheet1!$K$63,Sheet1!$M$63,Sheet1!$G$64,Sheet1!$I$64,Sheet1!$K$64,Sheet1!$M$64,Sheet1!$K$65,Sheet1!$M$65,Sheet1!$K$66,Sheet1!$M$66,Sheet1!$K$67,Sheet1!$M$67,Sheet1!$G$68,Sheet1!$I$68</definedName>
    <definedName name="QB_FORMULA_8" localSheetId="0" hidden="1">Sheet1!$K$68,Sheet1!$M$68,Sheet1!$G$69,Sheet1!$I$69,Sheet1!$K$69,Sheet1!$M$69</definedName>
    <definedName name="QB_ROW_1" localSheetId="0" hidden="1">Sheet1!$A$3</definedName>
    <definedName name="QB_ROW_1011" localSheetId="0" hidden="1">Sheet1!$B$4</definedName>
    <definedName name="QB_ROW_12031" localSheetId="0" hidden="1">Sheet1!$D$31</definedName>
    <definedName name="QB_ROW_1220" localSheetId="0" hidden="1">Sheet1!$C$66</definedName>
    <definedName name="QB_ROW_12331" localSheetId="0" hidden="1">Sheet1!$D$36</definedName>
    <definedName name="QB_ROW_13021" localSheetId="0" hidden="1">Sheet1!$C$38</definedName>
    <definedName name="QB_ROW_1311" localSheetId="0" hidden="1">Sheet1!$B$20</definedName>
    <definedName name="QB_ROW_13321" localSheetId="0" hidden="1">Sheet1!$C$40</definedName>
    <definedName name="QB_ROW_14011" localSheetId="0" hidden="1">Sheet1!$B$42</definedName>
    <definedName name="QB_ROW_140230" localSheetId="0" hidden="1">Sheet1!$D$17</definedName>
    <definedName name="QB_ROW_142040" localSheetId="0" hidden="1">Sheet1!$E$32</definedName>
    <definedName name="QB_ROW_142250" localSheetId="0" hidden="1">Sheet1!$F$34</definedName>
    <definedName name="QB_ROW_142340" localSheetId="0" hidden="1">Sheet1!$E$35</definedName>
    <definedName name="QB_ROW_14311" localSheetId="0" hidden="1">Sheet1!$B$68</definedName>
    <definedName name="QB_ROW_144020" localSheetId="0" hidden="1">Sheet1!$C$57</definedName>
    <definedName name="QB_ROW_144320" localSheetId="0" hidden="1">Sheet1!$C$60</definedName>
    <definedName name="QB_ROW_145230" localSheetId="0" hidden="1">Sheet1!$D$39</definedName>
    <definedName name="QB_ROW_146230" localSheetId="0" hidden="1">Sheet1!$D$58</definedName>
    <definedName name="QB_ROW_148020" localSheetId="0" hidden="1">Sheet1!$C$46</definedName>
    <definedName name="QB_ROW_148320" localSheetId="0" hidden="1">Sheet1!$C$56</definedName>
    <definedName name="QB_ROW_154230" localSheetId="0" hidden="1">Sheet1!$D$51</definedName>
    <definedName name="QB_ROW_159230" localSheetId="0" hidden="1">Sheet1!$D$49</definedName>
    <definedName name="QB_ROW_164020" localSheetId="0" hidden="1">Sheet1!$C$61</definedName>
    <definedName name="QB_ROW_164320" localSheetId="0" hidden="1">Sheet1!$C$64</definedName>
    <definedName name="QB_ROW_165230" localSheetId="0" hidden="1">Sheet1!$D$62</definedName>
    <definedName name="QB_ROW_17221" localSheetId="0" hidden="1">Sheet1!$C$67</definedName>
    <definedName name="QB_ROW_174230" localSheetId="0" hidden="1">Sheet1!$D$59</definedName>
    <definedName name="QB_ROW_2021" localSheetId="0" hidden="1">Sheet1!$C$5</definedName>
    <definedName name="QB_ROW_216230" localSheetId="0" hidden="1">Sheet1!$D$55</definedName>
    <definedName name="QB_ROW_218230" localSheetId="0" hidden="1">Sheet1!$D$18</definedName>
    <definedName name="QB_ROW_22320" localSheetId="0" hidden="1">Sheet1!$C$25</definedName>
    <definedName name="QB_ROW_231230" localSheetId="0" hidden="1">Sheet1!$D$54</definedName>
    <definedName name="QB_ROW_2321" localSheetId="0" hidden="1">Sheet1!$C$15</definedName>
    <definedName name="QB_ROW_23230" localSheetId="0" hidden="1">Sheet1!$D$52</definedName>
    <definedName name="QB_ROW_241220" localSheetId="0" hidden="1">Sheet1!$C$43</definedName>
    <definedName name="QB_ROW_244230" localSheetId="0" hidden="1">Sheet1!$D$53</definedName>
    <definedName name="QB_ROW_256220" localSheetId="0" hidden="1">Sheet1!$C$45</definedName>
    <definedName name="QB_ROW_257030" localSheetId="0" hidden="1">Sheet1!$D$6</definedName>
    <definedName name="QB_ROW_257330" localSheetId="0" hidden="1">Sheet1!$D$11</definedName>
    <definedName name="QB_ROW_263220" localSheetId="0" hidden="1">Sheet1!$C$22</definedName>
    <definedName name="QB_ROW_266220" localSheetId="0" hidden="1">Sheet1!$C$65</definedName>
    <definedName name="QB_ROW_272240" localSheetId="0" hidden="1">Sheet1!$E$8</definedName>
    <definedName name="QB_ROW_301" localSheetId="0" hidden="1">Sheet1!$A$27</definedName>
    <definedName name="QB_ROW_305230" localSheetId="0" hidden="1">Sheet1!$D$13</definedName>
    <definedName name="QB_ROW_306230" localSheetId="0" hidden="1">Sheet1!$D$47</definedName>
    <definedName name="QB_ROW_329230" localSheetId="0" hidden="1">Sheet1!$D$63</definedName>
    <definedName name="QB_ROW_330250" localSheetId="0" hidden="1">Sheet1!$F$33</definedName>
    <definedName name="QB_ROW_337230" localSheetId="0" hidden="1">Sheet1!$D$14</definedName>
    <definedName name="QB_ROW_338230" localSheetId="0" hidden="1">Sheet1!$D$48</definedName>
    <definedName name="QB_ROW_351230" localSheetId="0" hidden="1">Sheet1!$D$12</definedName>
    <definedName name="QB_ROW_354240" localSheetId="0" hidden="1">Sheet1!$E$7</definedName>
    <definedName name="QB_ROW_359240" localSheetId="0" hidden="1">Sheet1!$E$9</definedName>
    <definedName name="QB_ROW_361240" localSheetId="0" hidden="1">Sheet1!$E$10</definedName>
    <definedName name="QB_ROW_36220" localSheetId="0" hidden="1">Sheet1!$C$44</definedName>
    <definedName name="QB_ROW_362230" localSheetId="0" hidden="1">Sheet1!$D$50</definedName>
    <definedName name="QB_ROW_4021" localSheetId="0" hidden="1">Sheet1!$C$16</definedName>
    <definedName name="QB_ROW_4321" localSheetId="0" hidden="1">Sheet1!$C$19</definedName>
    <definedName name="QB_ROW_5011" localSheetId="0" hidden="1">Sheet1!$B$21</definedName>
    <definedName name="QB_ROW_5311" localSheetId="0" hidden="1">Sheet1!$B$23</definedName>
    <definedName name="QB_ROW_6011" localSheetId="0" hidden="1">Sheet1!$B$24</definedName>
    <definedName name="QB_ROW_6311" localSheetId="0" hidden="1">Sheet1!$B$26</definedName>
    <definedName name="QB_ROW_7001" localSheetId="0" hidden="1">Sheet1!$A$28</definedName>
    <definedName name="QB_ROW_7301" localSheetId="0" hidden="1">Sheet1!$A$69</definedName>
    <definedName name="QB_ROW_8011" localSheetId="0" hidden="1">Sheet1!$B$29</definedName>
    <definedName name="QB_ROW_8311" localSheetId="0" hidden="1">Sheet1!$B$41</definedName>
    <definedName name="QB_ROW_9021" localSheetId="0" hidden="1">Sheet1!$C$30</definedName>
    <definedName name="QB_ROW_9321" localSheetId="0" hidden="1">Sheet1!$C$37</definedName>
    <definedName name="QBCANSUPPORTUPDATE" localSheetId="0">TRUE</definedName>
    <definedName name="QBCOMPANYFILENAME" localSheetId="0">"C:\Users\Public\Documents\Intuit\QuickBooks\Company Files\UUCNH.qbw"</definedName>
    <definedName name="QBENDDATE" localSheetId="0">20250630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"37541ef2718046ff9a448c9c76232d10"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TRUE</definedName>
    <definedName name="QBREPORTCOMPARECOL_PYDIFF" localSheetId="0">TRUE</definedName>
    <definedName name="QBREPORTCOMPARECOL_PYPCT" localSheetId="0">TRUE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24</definedName>
    <definedName name="QBREPORTTYPE" localSheetId="0">6</definedName>
    <definedName name="QBROWHEADERS" localSheetId="0">6</definedName>
    <definedName name="QBSTARTDATE" localSheetId="0">20250630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M67" i="1" s="1"/>
  <c r="G7" i="1"/>
  <c r="K7" i="1" s="1"/>
  <c r="G11" i="1"/>
  <c r="M11" i="1" s="1"/>
  <c r="I68" i="1"/>
  <c r="G68" i="1"/>
  <c r="M68" i="1" s="1"/>
  <c r="K67" i="1"/>
  <c r="M66" i="1"/>
  <c r="K66" i="1"/>
  <c r="M65" i="1"/>
  <c r="K65" i="1"/>
  <c r="M64" i="1"/>
  <c r="K64" i="1"/>
  <c r="I64" i="1"/>
  <c r="G64" i="1"/>
  <c r="M63" i="1"/>
  <c r="K63" i="1"/>
  <c r="M62" i="1"/>
  <c r="K62" i="1"/>
  <c r="M60" i="1"/>
  <c r="K60" i="1"/>
  <c r="I60" i="1"/>
  <c r="G60" i="1"/>
  <c r="M59" i="1"/>
  <c r="K59" i="1"/>
  <c r="M58" i="1"/>
  <c r="K58" i="1"/>
  <c r="M56" i="1"/>
  <c r="K56" i="1"/>
  <c r="I56" i="1"/>
  <c r="G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5" i="1"/>
  <c r="K45" i="1"/>
  <c r="M44" i="1"/>
  <c r="K44" i="1"/>
  <c r="M43" i="1"/>
  <c r="K43" i="1"/>
  <c r="M40" i="1"/>
  <c r="K40" i="1"/>
  <c r="I40" i="1"/>
  <c r="G40" i="1"/>
  <c r="M39" i="1"/>
  <c r="K39" i="1"/>
  <c r="I35" i="1"/>
  <c r="I36" i="1" s="1"/>
  <c r="I37" i="1" s="1"/>
  <c r="I41" i="1" s="1"/>
  <c r="I69" i="1" s="1"/>
  <c r="G35" i="1"/>
  <c r="K35" i="1" s="1"/>
  <c r="M34" i="1"/>
  <c r="K34" i="1"/>
  <c r="M33" i="1"/>
  <c r="K33" i="1"/>
  <c r="M26" i="1"/>
  <c r="K26" i="1"/>
  <c r="I26" i="1"/>
  <c r="G26" i="1"/>
  <c r="M25" i="1"/>
  <c r="K25" i="1"/>
  <c r="M23" i="1"/>
  <c r="K23" i="1"/>
  <c r="I23" i="1"/>
  <c r="G23" i="1"/>
  <c r="M22" i="1"/>
  <c r="K22" i="1"/>
  <c r="M19" i="1"/>
  <c r="K19" i="1"/>
  <c r="I19" i="1"/>
  <c r="G19" i="1"/>
  <c r="M18" i="1"/>
  <c r="K18" i="1"/>
  <c r="M17" i="1"/>
  <c r="K17" i="1"/>
  <c r="M14" i="1"/>
  <c r="K14" i="1"/>
  <c r="M13" i="1"/>
  <c r="K13" i="1"/>
  <c r="M12" i="1"/>
  <c r="K12" i="1"/>
  <c r="I11" i="1"/>
  <c r="I15" i="1" s="1"/>
  <c r="I20" i="1" s="1"/>
  <c r="I27" i="1" s="1"/>
  <c r="M10" i="1"/>
  <c r="K10" i="1"/>
  <c r="M9" i="1"/>
  <c r="K9" i="1"/>
  <c r="M8" i="1"/>
  <c r="K8" i="1"/>
  <c r="K68" i="1" l="1"/>
  <c r="M7" i="1"/>
  <c r="M35" i="1"/>
  <c r="G36" i="1"/>
  <c r="K11" i="1"/>
  <c r="G15" i="1"/>
  <c r="M36" i="1" l="1"/>
  <c r="K36" i="1"/>
  <c r="G37" i="1"/>
  <c r="K15" i="1"/>
  <c r="G20" i="1"/>
  <c r="M15" i="1"/>
  <c r="G41" i="1" l="1"/>
  <c r="M37" i="1"/>
  <c r="K37" i="1"/>
  <c r="M20" i="1"/>
  <c r="K20" i="1"/>
  <c r="G27" i="1"/>
  <c r="M41" i="1" l="1"/>
  <c r="G69" i="1"/>
  <c r="K41" i="1"/>
  <c r="M27" i="1"/>
  <c r="K27" i="1"/>
  <c r="M69" i="1" l="1"/>
  <c r="K69" i="1"/>
</calcChain>
</file>

<file path=xl/sharedStrings.xml><?xml version="1.0" encoding="utf-8"?>
<sst xmlns="http://schemas.openxmlformats.org/spreadsheetml/2006/main" count="71" uniqueCount="71">
  <si>
    <t>Jun 30, 25</t>
  </si>
  <si>
    <t>Jun 30, 24</t>
  </si>
  <si>
    <t>$ Change</t>
  </si>
  <si>
    <t>% Change</t>
  </si>
  <si>
    <t>ASSETS</t>
  </si>
  <si>
    <t>Current Assets</t>
  </si>
  <si>
    <t>Checking/Savings</t>
  </si>
  <si>
    <t>1000 · CASH</t>
  </si>
  <si>
    <t>1010 · Checking - F.N.B. #95950423</t>
  </si>
  <si>
    <t>1020 · Citizens Checking 6218548795</t>
  </si>
  <si>
    <t>1025 · Capital Campaign CD account</t>
  </si>
  <si>
    <t>1026 · Capital Campaign 5 Month CD</t>
  </si>
  <si>
    <t>Total 1000 · CASH</t>
  </si>
  <si>
    <t>1060 · Minister's Discretionary Fund</t>
  </si>
  <si>
    <t>1065 · Social Action CD account</t>
  </si>
  <si>
    <t>1075 · Short Term Investment</t>
  </si>
  <si>
    <t>Total Checking/Savings</t>
  </si>
  <si>
    <t>Other Current Assets</t>
  </si>
  <si>
    <t>1310 · Due from Giant Eagle Fund</t>
  </si>
  <si>
    <t>1320 · Due from Kuhn's Market</t>
  </si>
  <si>
    <t>Total Other Current Assets</t>
  </si>
  <si>
    <t>Total Current Assets</t>
  </si>
  <si>
    <t>Fixed Assets</t>
  </si>
  <si>
    <t>1400 · Building renovations</t>
  </si>
  <si>
    <t>Total Fixed Assets</t>
  </si>
  <si>
    <t>Other Assets</t>
  </si>
  <si>
    <t>1500 · Endowment Investments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</si>
  <si>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</si>
  <si>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</si>
  <si>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</si>
  <si>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</si>
  <si>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</si>
  <si>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</si>
  <si>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2100 · Payroll Liabilities</t>
  </si>
  <si>
    <t>2130 · office pension</t>
  </si>
  <si>
    <t>2100 · Payroll Liabilities - Other</t>
  </si>
  <si>
    <t>Total 2100 · Payroll Liabilities</t>
  </si>
  <si>
    <t>Total Other Current Liabilities</t>
  </si>
  <si>
    <t>Total Current Liabilities</t>
  </si>
  <si>
    <t>Long Term Liabilities</t>
  </si>
  <si>
    <t>2210 · Children's Memorial Fund</t>
  </si>
  <si>
    <t>Total Long Term Liabilities</t>
  </si>
  <si>
    <t>Total Liabilities</t>
  </si>
  <si>
    <t>Equity</t>
  </si>
  <si>
    <t>2283 · Poinsettias</t>
  </si>
  <si>
    <t>2300 · Endowment</t>
  </si>
  <si>
    <t>2310 · Capital Campaign(Building Fund)</t>
  </si>
  <si>
    <t>2400 · Committee Funds</t>
  </si>
  <si>
    <t>2401 · special offering</t>
  </si>
  <si>
    <t>2405 · Green Sanctuary</t>
  </si>
  <si>
    <t>2410 · Craft &amp; Rummage</t>
  </si>
  <si>
    <t>2411 · Compassionate Service</t>
  </si>
  <si>
    <t>2435 · Minister's Discretionary Fund</t>
  </si>
  <si>
    <t>2440 · N. Hills Comm. Outreach</t>
  </si>
  <si>
    <t>2441 · PIIN</t>
  </si>
  <si>
    <t>2455 · Youth Group Fund Raisers</t>
  </si>
  <si>
    <t>2461 · Memorial Gifts</t>
  </si>
  <si>
    <t>Total 2400 · Committee Funds</t>
  </si>
  <si>
    <t>2600 · Donor Restricted Funds</t>
  </si>
  <si>
    <t>2610 · Social Justice</t>
  </si>
  <si>
    <t>2615 · Memorial Garden</t>
  </si>
  <si>
    <t>Total 2600 · Donor Restricted Funds</t>
  </si>
  <si>
    <t>2900 · Funds Under Board Control</t>
  </si>
  <si>
    <t>2923 · Prepaid Pledges</t>
  </si>
  <si>
    <t>2940 · Operating Reserve</t>
  </si>
  <si>
    <t>Total 2900 · Funds Under Board Control</t>
  </si>
  <si>
    <t>3000 · Building equity</t>
  </si>
  <si>
    <t>3010 · General fund balance (deficit)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</si>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</sst>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#%;\-#,##0.0#%"/>
  </numFmts>
  <fonts count="3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2" fillId="0" borderId="6" xfId="0" applyNumberFormat="1" applyFont="1" applyBorder="1"/>
    <xf numFmtId="165" fontId="2" fillId="0" borderId="6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E1A7-3F13-4421-B36C-A7EC8BEA4293}">
  <dimension ref="A1:M70"/>
  <sheetViews>
    <sheetView tabSelected="1" zoomScaleNormal="100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P67" sqref="P67"/>
    </sheetView>
  </sheetViews>
  <sheetFormatPr defaultRowHeight="14.5" x14ac:dyDescent="0.35"/>
  <cols>
    <col min="1" max="5" width="2.90625" style="15" customWidth="1"/>
    <col min="6" max="6" width="24.54296875" style="15" customWidth="1"/>
    <col min="7" max="7" width="9.26953125" bestFit="1" customWidth="1"/>
    <col min="8" max="8" width="2.1796875" customWidth="1"/>
    <col min="9" max="9" width="9.26953125" bestFit="1" customWidth="1"/>
    <col min="10" max="10" width="2.1796875" customWidth="1"/>
    <col min="11" max="11" width="8.54296875" bestFit="1" customWidth="1"/>
    <col min="12" max="12" width="2.1796875" customWidth="1"/>
    <col min="13" max="13" width="8.08984375" bestFit="1" customWidth="1"/>
  </cols>
  <sheetData>
    <row r="1" spans="1:13" ht="15" thickBot="1" x14ac:dyDescent="0.4">
      <c r="A1" s="1"/>
      <c r="B1" s="1"/>
      <c r="C1" s="1"/>
      <c r="D1" s="1"/>
      <c r="E1" s="1"/>
      <c r="F1" s="1"/>
      <c r="G1" s="3"/>
      <c r="H1" s="2"/>
      <c r="I1" s="3"/>
      <c r="J1" s="2"/>
      <c r="K1" s="3"/>
      <c r="L1" s="2"/>
      <c r="M1" s="3"/>
    </row>
    <row r="2" spans="1:13" s="19" customFormat="1" ht="15.5" thickTop="1" thickBot="1" x14ac:dyDescent="0.4">
      <c r="A2" s="16"/>
      <c r="B2" s="16"/>
      <c r="C2" s="16"/>
      <c r="D2" s="16"/>
      <c r="E2" s="16"/>
      <c r="F2" s="16"/>
      <c r="G2" s="17" t="s">
        <v>0</v>
      </c>
      <c r="H2" s="18"/>
      <c r="I2" s="17" t="s">
        <v>1</v>
      </c>
      <c r="J2" s="18"/>
      <c r="K2" s="17" t="s">
        <v>2</v>
      </c>
      <c r="L2" s="18"/>
      <c r="M2" s="17" t="s">
        <v>3</v>
      </c>
    </row>
    <row r="3" spans="1:13" ht="15" thickTop="1" x14ac:dyDescent="0.35">
      <c r="A3" s="1" t="s">
        <v>4</v>
      </c>
      <c r="B3" s="1"/>
      <c r="C3" s="1"/>
      <c r="D3" s="1"/>
      <c r="E3" s="1"/>
      <c r="F3" s="1"/>
      <c r="G3" s="4"/>
      <c r="H3" s="5"/>
      <c r="I3" s="4"/>
      <c r="J3" s="5"/>
      <c r="K3" s="4"/>
      <c r="L3" s="5"/>
      <c r="M3" s="6"/>
    </row>
    <row r="4" spans="1:13" x14ac:dyDescent="0.35">
      <c r="A4" s="1"/>
      <c r="B4" s="1" t="s">
        <v>5</v>
      </c>
      <c r="C4" s="1"/>
      <c r="D4" s="1"/>
      <c r="E4" s="1"/>
      <c r="F4" s="1"/>
      <c r="G4" s="4"/>
      <c r="H4" s="5"/>
      <c r="I4" s="4"/>
      <c r="J4" s="5"/>
      <c r="K4" s="4"/>
      <c r="L4" s="5"/>
      <c r="M4" s="6"/>
    </row>
    <row r="5" spans="1:13" hidden="1" x14ac:dyDescent="0.35">
      <c r="A5" s="1"/>
      <c r="B5" s="1"/>
      <c r="C5" s="1" t="s">
        <v>6</v>
      </c>
      <c r="D5" s="1"/>
      <c r="E5" s="1"/>
      <c r="F5" s="1"/>
      <c r="G5" s="4"/>
      <c r="H5" s="5"/>
      <c r="I5" s="4"/>
      <c r="J5" s="5"/>
      <c r="K5" s="4"/>
      <c r="L5" s="5"/>
      <c r="M5" s="6"/>
    </row>
    <row r="6" spans="1:13" hidden="1" x14ac:dyDescent="0.35">
      <c r="A6" s="1"/>
      <c r="B6" s="1"/>
      <c r="C6" s="1"/>
      <c r="D6" s="1" t="s">
        <v>7</v>
      </c>
      <c r="E6" s="1"/>
      <c r="F6" s="1"/>
      <c r="G6" s="4"/>
      <c r="H6" s="5"/>
      <c r="I6" s="4"/>
      <c r="J6" s="5"/>
      <c r="K6" s="4"/>
      <c r="L6" s="5"/>
      <c r="M6" s="6"/>
    </row>
    <row r="7" spans="1:13" x14ac:dyDescent="0.35">
      <c r="A7" s="1"/>
      <c r="B7" s="1"/>
      <c r="C7" s="1"/>
      <c r="D7" s="1"/>
      <c r="E7" s="1" t="s">
        <v>8</v>
      </c>
      <c r="F7" s="1"/>
      <c r="G7" s="4">
        <f>92428.82-958.8</f>
        <v>91470.02</v>
      </c>
      <c r="H7" s="5"/>
      <c r="I7" s="4">
        <v>203290.01</v>
      </c>
      <c r="J7" s="5"/>
      <c r="K7" s="4">
        <f t="shared" ref="K7:K15" si="0">ROUND((G7-I7),5)</f>
        <v>-111819.99</v>
      </c>
      <c r="L7" s="5"/>
      <c r="M7" s="6">
        <f t="shared" ref="M7:M15" si="1">ROUND(IF(G7=0, IF(I7=0, 0, SIGN(-I7)), IF(I7=0, SIGN(G7), (G7-I7)/ABS(I7))),5)</f>
        <v>-0.55005000000000004</v>
      </c>
    </row>
    <row r="8" spans="1:13" x14ac:dyDescent="0.35">
      <c r="A8" s="1"/>
      <c r="B8" s="1"/>
      <c r="C8" s="1"/>
      <c r="D8" s="1"/>
      <c r="E8" s="1" t="s">
        <v>9</v>
      </c>
      <c r="F8" s="1"/>
      <c r="G8" s="4">
        <v>137451.20000000001</v>
      </c>
      <c r="H8" s="5"/>
      <c r="I8" s="4">
        <v>146436.88</v>
      </c>
      <c r="J8" s="5"/>
      <c r="K8" s="4">
        <f t="shared" si="0"/>
        <v>-8985.68</v>
      </c>
      <c r="L8" s="5"/>
      <c r="M8" s="6">
        <f t="shared" si="1"/>
        <v>-6.1359999999999998E-2</v>
      </c>
    </row>
    <row r="9" spans="1:13" x14ac:dyDescent="0.35">
      <c r="A9" s="1"/>
      <c r="B9" s="1"/>
      <c r="C9" s="1"/>
      <c r="D9" s="1"/>
      <c r="E9" s="1" t="s">
        <v>10</v>
      </c>
      <c r="F9" s="1"/>
      <c r="G9" s="4">
        <v>266121.92</v>
      </c>
      <c r="H9" s="5"/>
      <c r="I9" s="4">
        <v>254904.09</v>
      </c>
      <c r="J9" s="5"/>
      <c r="K9" s="4">
        <f t="shared" si="0"/>
        <v>11217.83</v>
      </c>
      <c r="L9" s="5"/>
      <c r="M9" s="6">
        <f t="shared" si="1"/>
        <v>4.4010000000000001E-2</v>
      </c>
    </row>
    <row r="10" spans="1:13" ht="15" thickBot="1" x14ac:dyDescent="0.4">
      <c r="A10" s="1"/>
      <c r="B10" s="1"/>
      <c r="C10" s="1"/>
      <c r="D10" s="1"/>
      <c r="E10" s="1" t="s">
        <v>11</v>
      </c>
      <c r="F10" s="1"/>
      <c r="G10" s="7">
        <v>133175.95000000001</v>
      </c>
      <c r="H10" s="5"/>
      <c r="I10" s="7">
        <v>0</v>
      </c>
      <c r="J10" s="5"/>
      <c r="K10" s="7">
        <f t="shared" si="0"/>
        <v>133175.95000000001</v>
      </c>
      <c r="L10" s="5"/>
      <c r="M10" s="8">
        <f t="shared" si="1"/>
        <v>1</v>
      </c>
    </row>
    <row r="11" spans="1:13" x14ac:dyDescent="0.35">
      <c r="A11" s="1"/>
      <c r="B11" s="1"/>
      <c r="C11" s="1"/>
      <c r="D11" s="1" t="s">
        <v>12</v>
      </c>
      <c r="E11" s="1"/>
      <c r="F11" s="1"/>
      <c r="G11" s="4">
        <f>ROUND(SUM(G6:G10),5)</f>
        <v>628219.09</v>
      </c>
      <c r="H11" s="5"/>
      <c r="I11" s="4">
        <f>ROUND(SUM(I6:I10),5)</f>
        <v>604630.98</v>
      </c>
      <c r="J11" s="5"/>
      <c r="K11" s="4">
        <f t="shared" si="0"/>
        <v>23588.11</v>
      </c>
      <c r="L11" s="5"/>
      <c r="M11" s="6">
        <f t="shared" si="1"/>
        <v>3.9010000000000003E-2</v>
      </c>
    </row>
    <row r="12" spans="1:13" x14ac:dyDescent="0.35">
      <c r="A12" s="1"/>
      <c r="B12" s="1"/>
      <c r="C12" s="1"/>
      <c r="D12" s="1" t="s">
        <v>13</v>
      </c>
      <c r="E12" s="1"/>
      <c r="F12" s="1"/>
      <c r="G12" s="4">
        <v>5430.4</v>
      </c>
      <c r="H12" s="5"/>
      <c r="I12" s="4">
        <v>4416.6899999999996</v>
      </c>
      <c r="J12" s="5"/>
      <c r="K12" s="4">
        <f t="shared" si="0"/>
        <v>1013.71</v>
      </c>
      <c r="L12" s="5"/>
      <c r="M12" s="6">
        <f t="shared" si="1"/>
        <v>0.22952</v>
      </c>
    </row>
    <row r="13" spans="1:13" x14ac:dyDescent="0.35">
      <c r="A13" s="1"/>
      <c r="B13" s="1"/>
      <c r="C13" s="1"/>
      <c r="D13" s="1" t="s">
        <v>14</v>
      </c>
      <c r="E13" s="1"/>
      <c r="F13" s="1"/>
      <c r="G13" s="4">
        <v>21525.32</v>
      </c>
      <c r="H13" s="5"/>
      <c r="I13" s="4">
        <v>20617.97</v>
      </c>
      <c r="J13" s="5"/>
      <c r="K13" s="4">
        <f t="shared" si="0"/>
        <v>907.35</v>
      </c>
      <c r="L13" s="5"/>
      <c r="M13" s="6">
        <f t="shared" si="1"/>
        <v>4.4010000000000001E-2</v>
      </c>
    </row>
    <row r="14" spans="1:13" ht="15" thickBot="1" x14ac:dyDescent="0.4">
      <c r="A14" s="1"/>
      <c r="B14" s="1"/>
      <c r="C14" s="1"/>
      <c r="D14" s="1" t="s">
        <v>15</v>
      </c>
      <c r="E14" s="1"/>
      <c r="F14" s="1"/>
      <c r="G14" s="7">
        <v>177100.36</v>
      </c>
      <c r="H14" s="5"/>
      <c r="I14" s="7">
        <v>59190.1</v>
      </c>
      <c r="J14" s="5"/>
      <c r="K14" s="7">
        <f t="shared" si="0"/>
        <v>117910.26</v>
      </c>
      <c r="L14" s="5"/>
      <c r="M14" s="8">
        <f t="shared" si="1"/>
        <v>1.9920599999999999</v>
      </c>
    </row>
    <row r="15" spans="1:13" x14ac:dyDescent="0.35">
      <c r="A15" s="1"/>
      <c r="B15" s="1"/>
      <c r="C15" s="1" t="s">
        <v>16</v>
      </c>
      <c r="D15" s="1"/>
      <c r="E15" s="1"/>
      <c r="F15" s="1"/>
      <c r="G15" s="4">
        <f>ROUND(G5+SUM(G11:G14),5)</f>
        <v>832275.17</v>
      </c>
      <c r="H15" s="5"/>
      <c r="I15" s="4">
        <f>ROUND(I5+SUM(I11:I14),5)</f>
        <v>688855.74</v>
      </c>
      <c r="J15" s="5"/>
      <c r="K15" s="4">
        <f t="shared" si="0"/>
        <v>143419.43</v>
      </c>
      <c r="L15" s="5"/>
      <c r="M15" s="6">
        <f t="shared" si="1"/>
        <v>0.2082</v>
      </c>
    </row>
    <row r="16" spans="1:13" x14ac:dyDescent="0.35">
      <c r="A16" s="1"/>
      <c r="B16" s="1"/>
      <c r="C16" s="1" t="s">
        <v>17</v>
      </c>
      <c r="D16" s="1"/>
      <c r="E16" s="1"/>
      <c r="F16" s="1"/>
      <c r="G16" s="4"/>
      <c r="H16" s="5"/>
      <c r="I16" s="4"/>
      <c r="J16" s="5"/>
      <c r="K16" s="4"/>
      <c r="L16" s="5"/>
      <c r="M16" s="6"/>
    </row>
    <row r="17" spans="1:13" x14ac:dyDescent="0.35">
      <c r="A17" s="1"/>
      <c r="B17" s="1"/>
      <c r="C17" s="1"/>
      <c r="D17" s="1" t="s">
        <v>18</v>
      </c>
      <c r="E17" s="1"/>
      <c r="F17" s="1"/>
      <c r="G17" s="4">
        <v>4875</v>
      </c>
      <c r="H17" s="5"/>
      <c r="I17" s="4">
        <v>4195</v>
      </c>
      <c r="J17" s="5"/>
      <c r="K17" s="4">
        <f>ROUND((G17-I17),5)</f>
        <v>680</v>
      </c>
      <c r="L17" s="5"/>
      <c r="M17" s="6">
        <f>ROUND(IF(G17=0, IF(I17=0, 0, SIGN(-I17)), IF(I17=0, SIGN(G17), (G17-I17)/ABS(I17))),5)</f>
        <v>0.16209999999999999</v>
      </c>
    </row>
    <row r="18" spans="1:13" ht="15" thickBot="1" x14ac:dyDescent="0.4">
      <c r="A18" s="1"/>
      <c r="B18" s="1"/>
      <c r="C18" s="1"/>
      <c r="D18" s="1" t="s">
        <v>19</v>
      </c>
      <c r="E18" s="1"/>
      <c r="F18" s="1"/>
      <c r="G18" s="4">
        <v>550</v>
      </c>
      <c r="H18" s="5"/>
      <c r="I18" s="4">
        <v>1350</v>
      </c>
      <c r="J18" s="5"/>
      <c r="K18" s="4">
        <f>ROUND((G18-I18),5)</f>
        <v>-800</v>
      </c>
      <c r="L18" s="5"/>
      <c r="M18" s="6">
        <f>ROUND(IF(G18=0, IF(I18=0, 0, SIGN(-I18)), IF(I18=0, SIGN(G18), (G18-I18)/ABS(I18))),5)</f>
        <v>-0.59258999999999995</v>
      </c>
    </row>
    <row r="19" spans="1:13" ht="15" thickBot="1" x14ac:dyDescent="0.4">
      <c r="A19" s="1"/>
      <c r="B19" s="1"/>
      <c r="C19" s="1" t="s">
        <v>20</v>
      </c>
      <c r="D19" s="1"/>
      <c r="E19" s="1"/>
      <c r="F19" s="1"/>
      <c r="G19" s="9">
        <f>ROUND(SUM(G16:G18),5)</f>
        <v>5425</v>
      </c>
      <c r="H19" s="5"/>
      <c r="I19" s="9">
        <f>ROUND(SUM(I16:I18),5)</f>
        <v>5545</v>
      </c>
      <c r="J19" s="5"/>
      <c r="K19" s="9">
        <f>ROUND((G19-I19),5)</f>
        <v>-120</v>
      </c>
      <c r="L19" s="5"/>
      <c r="M19" s="10">
        <f>ROUND(IF(G19=0, IF(I19=0, 0, SIGN(-I19)), IF(I19=0, SIGN(G19), (G19-I19)/ABS(I19))),5)</f>
        <v>-2.164E-2</v>
      </c>
    </row>
    <row r="20" spans="1:13" x14ac:dyDescent="0.35">
      <c r="A20" s="1"/>
      <c r="B20" s="1" t="s">
        <v>21</v>
      </c>
      <c r="C20" s="1"/>
      <c r="D20" s="1"/>
      <c r="E20" s="1"/>
      <c r="F20" s="1"/>
      <c r="G20" s="4">
        <f>ROUND(G4+G15+G19,5)</f>
        <v>837700.17</v>
      </c>
      <c r="H20" s="5"/>
      <c r="I20" s="4">
        <f>ROUND(I4+I15+I19,5)</f>
        <v>694400.74</v>
      </c>
      <c r="J20" s="5"/>
      <c r="K20" s="4">
        <f>ROUND((G20-I20),5)</f>
        <v>143299.43</v>
      </c>
      <c r="L20" s="5"/>
      <c r="M20" s="6">
        <f>ROUND(IF(G20=0, IF(I20=0, 0, SIGN(-I20)), IF(I20=0, SIGN(G20), (G20-I20)/ABS(I20))),5)</f>
        <v>0.20635999999999999</v>
      </c>
    </row>
    <row r="21" spans="1:13" x14ac:dyDescent="0.35">
      <c r="A21" s="1"/>
      <c r="B21" s="1" t="s">
        <v>22</v>
      </c>
      <c r="C21" s="1"/>
      <c r="D21" s="1"/>
      <c r="E21" s="1"/>
      <c r="F21" s="1"/>
      <c r="G21" s="4"/>
      <c r="H21" s="5"/>
      <c r="I21" s="4"/>
      <c r="J21" s="5"/>
      <c r="K21" s="4"/>
      <c r="L21" s="5"/>
      <c r="M21" s="6"/>
    </row>
    <row r="22" spans="1:13" ht="15" thickBot="1" x14ac:dyDescent="0.4">
      <c r="A22" s="1"/>
      <c r="B22" s="1"/>
      <c r="C22" s="1" t="s">
        <v>23</v>
      </c>
      <c r="D22" s="1"/>
      <c r="E22" s="1"/>
      <c r="F22" s="1"/>
      <c r="G22" s="7">
        <v>1337145.68</v>
      </c>
      <c r="H22" s="5"/>
      <c r="I22" s="7">
        <v>1337145.68</v>
      </c>
      <c r="J22" s="5"/>
      <c r="K22" s="7">
        <f>ROUND((G22-I22),5)</f>
        <v>0</v>
      </c>
      <c r="L22" s="5"/>
      <c r="M22" s="8">
        <f>ROUND(IF(G22=0, IF(I22=0, 0, SIGN(-I22)), IF(I22=0, SIGN(G22), (G22-I22)/ABS(I22))),5)</f>
        <v>0</v>
      </c>
    </row>
    <row r="23" spans="1:13" x14ac:dyDescent="0.35">
      <c r="A23" s="1"/>
      <c r="B23" s="1" t="s">
        <v>24</v>
      </c>
      <c r="C23" s="1"/>
      <c r="D23" s="1"/>
      <c r="E23" s="1"/>
      <c r="F23" s="1"/>
      <c r="G23" s="4">
        <f>ROUND(SUM(G21:G22),5)</f>
        <v>1337145.68</v>
      </c>
      <c r="H23" s="5"/>
      <c r="I23" s="4">
        <f>ROUND(SUM(I21:I22),5)</f>
        <v>1337145.68</v>
      </c>
      <c r="J23" s="5"/>
      <c r="K23" s="4">
        <f>ROUND((G23-I23),5)</f>
        <v>0</v>
      </c>
      <c r="L23" s="5"/>
      <c r="M23" s="6">
        <f>ROUND(IF(G23=0, IF(I23=0, 0, SIGN(-I23)), IF(I23=0, SIGN(G23), (G23-I23)/ABS(I23))),5)</f>
        <v>0</v>
      </c>
    </row>
    <row r="24" spans="1:13" x14ac:dyDescent="0.35">
      <c r="A24" s="1"/>
      <c r="B24" s="1" t="s">
        <v>25</v>
      </c>
      <c r="C24" s="1"/>
      <c r="D24" s="1"/>
      <c r="E24" s="1"/>
      <c r="F24" s="1"/>
      <c r="G24" s="4"/>
      <c r="H24" s="5"/>
      <c r="I24" s="4"/>
      <c r="J24" s="5"/>
      <c r="K24" s="4"/>
      <c r="L24" s="5"/>
      <c r="M24" s="6"/>
    </row>
    <row r="25" spans="1:13" ht="15" thickBot="1" x14ac:dyDescent="0.4">
      <c r="A25" s="1"/>
      <c r="B25" s="1"/>
      <c r="C25" s="1" t="s">
        <v>26</v>
      </c>
      <c r="D25" s="1"/>
      <c r="E25" s="1"/>
      <c r="F25" s="1"/>
      <c r="G25" s="4">
        <v>480067.54</v>
      </c>
      <c r="H25" s="5"/>
      <c r="I25" s="4">
        <v>433617.97</v>
      </c>
      <c r="J25" s="5"/>
      <c r="K25" s="4">
        <f>ROUND((G25-I25),5)</f>
        <v>46449.57</v>
      </c>
      <c r="L25" s="5"/>
      <c r="M25" s="6">
        <f>ROUND(IF(G25=0, IF(I25=0, 0, SIGN(-I25)), IF(I25=0, SIGN(G25), (G25-I25)/ABS(I25))),5)</f>
        <v>0.10712000000000001</v>
      </c>
    </row>
    <row r="26" spans="1:13" ht="15" thickBot="1" x14ac:dyDescent="0.4">
      <c r="A26" s="1"/>
      <c r="B26" s="1" t="s">
        <v>27</v>
      </c>
      <c r="C26" s="1"/>
      <c r="D26" s="1"/>
      <c r="E26" s="1"/>
      <c r="F26" s="1"/>
      <c r="G26" s="11">
        <f>ROUND(SUM(G24:G25),5)</f>
        <v>480067.54</v>
      </c>
      <c r="H26" s="5"/>
      <c r="I26" s="11">
        <f>ROUND(SUM(I24:I25),5)</f>
        <v>433617.97</v>
      </c>
      <c r="J26" s="5"/>
      <c r="K26" s="11">
        <f>ROUND((G26-I26),5)</f>
        <v>46449.57</v>
      </c>
      <c r="L26" s="5"/>
      <c r="M26" s="12">
        <f>ROUND(IF(G26=0, IF(I26=0, 0, SIGN(-I26)), IF(I26=0, SIGN(G26), (G26-I26)/ABS(I26))),5)</f>
        <v>0.10712000000000001</v>
      </c>
    </row>
    <row r="27" spans="1:13" s="15" customFormat="1" ht="11" thickBot="1" x14ac:dyDescent="0.3">
      <c r="A27" s="1" t="s">
        <v>28</v>
      </c>
      <c r="B27" s="1"/>
      <c r="C27" s="1"/>
      <c r="D27" s="1"/>
      <c r="E27" s="1"/>
      <c r="F27" s="1"/>
      <c r="G27" s="13">
        <f>ROUND(G3+G20+G23+G26,5)</f>
        <v>2654913.39</v>
      </c>
      <c r="H27" s="1"/>
      <c r="I27" s="13">
        <f>ROUND(I3+I20+I23+I26,5)</f>
        <v>2465164.39</v>
      </c>
      <c r="J27" s="1"/>
      <c r="K27" s="13">
        <f>ROUND((G27-I27),5)</f>
        <v>189749</v>
      </c>
      <c r="L27" s="1"/>
      <c r="M27" s="14">
        <f>ROUND(IF(G27=0, IF(I27=0, 0, SIGN(-I27)), IF(I27=0, SIGN(G27), (G27-I27)/ABS(I27))),5)</f>
        <v>7.6969999999999997E-2</v>
      </c>
    </row>
    <row r="28" spans="1:13" ht="15" thickTop="1" x14ac:dyDescent="0.35">
      <c r="A28" s="1" t="s">
        <v>29</v>
      </c>
      <c r="B28" s="1"/>
      <c r="C28" s="1"/>
      <c r="D28" s="1"/>
      <c r="E28" s="1"/>
      <c r="F28" s="1"/>
      <c r="G28" s="4"/>
      <c r="H28" s="5"/>
      <c r="I28" s="4"/>
      <c r="J28" s="5"/>
      <c r="K28" s="4"/>
      <c r="L28" s="5"/>
      <c r="M28" s="6"/>
    </row>
    <row r="29" spans="1:13" x14ac:dyDescent="0.35">
      <c r="A29" s="1"/>
      <c r="B29" s="1" t="s">
        <v>30</v>
      </c>
      <c r="C29" s="1"/>
      <c r="D29" s="1"/>
      <c r="E29" s="1"/>
      <c r="F29" s="1"/>
      <c r="G29" s="4"/>
      <c r="H29" s="5"/>
      <c r="I29" s="4"/>
      <c r="J29" s="5"/>
      <c r="K29" s="4"/>
      <c r="L29" s="5"/>
      <c r="M29" s="6"/>
    </row>
    <row r="30" spans="1:13" hidden="1" x14ac:dyDescent="0.35">
      <c r="A30" s="1"/>
      <c r="B30" s="1"/>
      <c r="C30" s="1" t="s">
        <v>31</v>
      </c>
      <c r="D30" s="1"/>
      <c r="E30" s="1"/>
      <c r="F30" s="1"/>
      <c r="G30" s="4"/>
      <c r="H30" s="5"/>
      <c r="I30" s="4"/>
      <c r="J30" s="5"/>
      <c r="K30" s="4"/>
      <c r="L30" s="5"/>
      <c r="M30" s="6"/>
    </row>
    <row r="31" spans="1:13" hidden="1" x14ac:dyDescent="0.35">
      <c r="A31" s="1"/>
      <c r="B31" s="1"/>
      <c r="C31" s="1"/>
      <c r="D31" s="1" t="s">
        <v>32</v>
      </c>
      <c r="E31" s="1"/>
      <c r="F31" s="1"/>
      <c r="G31" s="4"/>
      <c r="H31" s="5"/>
      <c r="I31" s="4"/>
      <c r="J31" s="5"/>
      <c r="K31" s="4"/>
      <c r="L31" s="5"/>
      <c r="M31" s="6"/>
    </row>
    <row r="32" spans="1:13" hidden="1" x14ac:dyDescent="0.35">
      <c r="A32" s="1"/>
      <c r="B32" s="1"/>
      <c r="C32" s="1"/>
      <c r="D32" s="1"/>
      <c r="E32" s="1" t="s">
        <v>33</v>
      </c>
      <c r="F32" s="1"/>
      <c r="G32" s="4"/>
      <c r="H32" s="5"/>
      <c r="I32" s="4"/>
      <c r="J32" s="5"/>
      <c r="K32" s="4"/>
      <c r="L32" s="5"/>
      <c r="M32" s="6"/>
    </row>
    <row r="33" spans="1:13" x14ac:dyDescent="0.35">
      <c r="A33" s="1"/>
      <c r="B33" s="1"/>
      <c r="C33" s="1"/>
      <c r="D33" s="1"/>
      <c r="E33" s="1"/>
      <c r="F33" s="1" t="s">
        <v>34</v>
      </c>
      <c r="G33" s="4">
        <v>2.42</v>
      </c>
      <c r="H33" s="5"/>
      <c r="I33" s="4">
        <v>2.42</v>
      </c>
      <c r="J33" s="5"/>
      <c r="K33" s="4">
        <f>ROUND((G33-I33),5)</f>
        <v>0</v>
      </c>
      <c r="L33" s="5"/>
      <c r="M33" s="6">
        <f>ROUND(IF(G33=0, IF(I33=0, 0, SIGN(-I33)), IF(I33=0, SIGN(G33), (G33-I33)/ABS(I33))),5)</f>
        <v>0</v>
      </c>
    </row>
    <row r="34" spans="1:13" ht="15" thickBot="1" x14ac:dyDescent="0.4">
      <c r="A34" s="1"/>
      <c r="B34" s="1"/>
      <c r="C34" s="1"/>
      <c r="D34" s="1"/>
      <c r="E34" s="1"/>
      <c r="F34" s="1" t="s">
        <v>35</v>
      </c>
      <c r="G34" s="4">
        <v>-604.85</v>
      </c>
      <c r="H34" s="5"/>
      <c r="I34" s="4">
        <v>-604.84</v>
      </c>
      <c r="J34" s="5"/>
      <c r="K34" s="4">
        <f>ROUND((G34-I34),5)</f>
        <v>-0.01</v>
      </c>
      <c r="L34" s="5"/>
      <c r="M34" s="6">
        <f>ROUND(IF(G34=0, IF(I34=0, 0, SIGN(-I34)), IF(I34=0, SIGN(G34), (G34-I34)/ABS(I34))),5)</f>
        <v>-2.0000000000000002E-5</v>
      </c>
    </row>
    <row r="35" spans="1:13" ht="15" thickBot="1" x14ac:dyDescent="0.4">
      <c r="A35" s="1"/>
      <c r="B35" s="1"/>
      <c r="C35" s="1"/>
      <c r="D35" s="1"/>
      <c r="E35" s="1" t="s">
        <v>36</v>
      </c>
      <c r="F35" s="1"/>
      <c r="G35" s="11">
        <f>ROUND(SUM(G32:G34),5)</f>
        <v>-602.42999999999995</v>
      </c>
      <c r="H35" s="5"/>
      <c r="I35" s="11">
        <f>ROUND(SUM(I32:I34),5)</f>
        <v>-602.41999999999996</v>
      </c>
      <c r="J35" s="5"/>
      <c r="K35" s="11">
        <f>ROUND((G35-I35),5)</f>
        <v>-0.01</v>
      </c>
      <c r="L35" s="5"/>
      <c r="M35" s="12">
        <f>ROUND(IF(G35=0, IF(I35=0, 0, SIGN(-I35)), IF(I35=0, SIGN(G35), (G35-I35)/ABS(I35))),5)</f>
        <v>-2.0000000000000002E-5</v>
      </c>
    </row>
    <row r="36" spans="1:13" ht="15" thickBot="1" x14ac:dyDescent="0.4">
      <c r="A36" s="1"/>
      <c r="B36" s="1"/>
      <c r="C36" s="1"/>
      <c r="D36" s="1" t="s">
        <v>37</v>
      </c>
      <c r="E36" s="1"/>
      <c r="F36" s="1"/>
      <c r="G36" s="9">
        <f>ROUND(G31+G35,5)</f>
        <v>-602.42999999999995</v>
      </c>
      <c r="H36" s="5"/>
      <c r="I36" s="9">
        <f>ROUND(I31+I35,5)</f>
        <v>-602.41999999999996</v>
      </c>
      <c r="J36" s="5"/>
      <c r="K36" s="9">
        <f>ROUND((G36-I36),5)</f>
        <v>-0.01</v>
      </c>
      <c r="L36" s="5"/>
      <c r="M36" s="10">
        <f>ROUND(IF(G36=0, IF(I36=0, 0, SIGN(-I36)), IF(I36=0, SIGN(G36), (G36-I36)/ABS(I36))),5)</f>
        <v>-2.0000000000000002E-5</v>
      </c>
    </row>
    <row r="37" spans="1:13" x14ac:dyDescent="0.35">
      <c r="A37" s="1"/>
      <c r="B37" s="1"/>
      <c r="C37" s="1" t="s">
        <v>38</v>
      </c>
      <c r="D37" s="1"/>
      <c r="E37" s="1"/>
      <c r="F37" s="1"/>
      <c r="G37" s="4">
        <f>ROUND(G30+G36,5)</f>
        <v>-602.42999999999995</v>
      </c>
      <c r="H37" s="5"/>
      <c r="I37" s="4">
        <f>ROUND(I30+I36,5)</f>
        <v>-602.41999999999996</v>
      </c>
      <c r="J37" s="5"/>
      <c r="K37" s="4">
        <f>ROUND((G37-I37),5)</f>
        <v>-0.01</v>
      </c>
      <c r="L37" s="5"/>
      <c r="M37" s="6">
        <f>ROUND(IF(G37=0, IF(I37=0, 0, SIGN(-I37)), IF(I37=0, SIGN(G37), (G37-I37)/ABS(I37))),5)</f>
        <v>-2.0000000000000002E-5</v>
      </c>
    </row>
    <row r="38" spans="1:13" x14ac:dyDescent="0.35">
      <c r="A38" s="1"/>
      <c r="B38" s="1"/>
      <c r="C38" s="1" t="s">
        <v>39</v>
      </c>
      <c r="D38" s="1"/>
      <c r="E38" s="1"/>
      <c r="F38" s="1"/>
      <c r="G38" s="4"/>
      <c r="H38" s="5"/>
      <c r="I38" s="4"/>
      <c r="J38" s="5"/>
      <c r="K38" s="4"/>
      <c r="L38" s="5"/>
      <c r="M38" s="6"/>
    </row>
    <row r="39" spans="1:13" ht="15" thickBot="1" x14ac:dyDescent="0.4">
      <c r="A39" s="1"/>
      <c r="B39" s="1"/>
      <c r="C39" s="1"/>
      <c r="D39" s="1" t="s">
        <v>40</v>
      </c>
      <c r="E39" s="1"/>
      <c r="F39" s="1"/>
      <c r="G39" s="4">
        <v>62986.77</v>
      </c>
      <c r="H39" s="5"/>
      <c r="I39" s="4">
        <v>62986.77</v>
      </c>
      <c r="J39" s="5"/>
      <c r="K39" s="4">
        <f>ROUND((G39-I39),5)</f>
        <v>0</v>
      </c>
      <c r="L39" s="5"/>
      <c r="M39" s="6">
        <f>ROUND(IF(G39=0, IF(I39=0, 0, SIGN(-I39)), IF(I39=0, SIGN(G39), (G39-I39)/ABS(I39))),5)</f>
        <v>0</v>
      </c>
    </row>
    <row r="40" spans="1:13" ht="15" thickBot="1" x14ac:dyDescent="0.4">
      <c r="A40" s="1"/>
      <c r="B40" s="1"/>
      <c r="C40" s="1" t="s">
        <v>41</v>
      </c>
      <c r="D40" s="1"/>
      <c r="E40" s="1"/>
      <c r="F40" s="1"/>
      <c r="G40" s="9">
        <f>ROUND(SUM(G38:G39),5)</f>
        <v>62986.77</v>
      </c>
      <c r="H40" s="5"/>
      <c r="I40" s="9">
        <f>ROUND(SUM(I38:I39),5)</f>
        <v>62986.77</v>
      </c>
      <c r="J40" s="5"/>
      <c r="K40" s="9">
        <f>ROUND((G40-I40),5)</f>
        <v>0</v>
      </c>
      <c r="L40" s="5"/>
      <c r="M40" s="10">
        <f>ROUND(IF(G40=0, IF(I40=0, 0, SIGN(-I40)), IF(I40=0, SIGN(G40), (G40-I40)/ABS(I40))),5)</f>
        <v>0</v>
      </c>
    </row>
    <row r="41" spans="1:13" x14ac:dyDescent="0.35">
      <c r="A41" s="1"/>
      <c r="B41" s="1" t="s">
        <v>42</v>
      </c>
      <c r="C41" s="1"/>
      <c r="D41" s="1"/>
      <c r="E41" s="1"/>
      <c r="F41" s="1"/>
      <c r="G41" s="4">
        <f>ROUND(G29+G37+G40,5)</f>
        <v>62384.34</v>
      </c>
      <c r="H41" s="5"/>
      <c r="I41" s="4">
        <f>ROUND(I29+I37+I40,5)</f>
        <v>62384.35</v>
      </c>
      <c r="J41" s="5"/>
      <c r="K41" s="4">
        <f>ROUND((G41-I41),5)</f>
        <v>-0.01</v>
      </c>
      <c r="L41" s="5"/>
      <c r="M41" s="6">
        <f>ROUND(IF(G41=0, IF(I41=0, 0, SIGN(-I41)), IF(I41=0, SIGN(G41), (G41-I41)/ABS(I41))),5)</f>
        <v>0</v>
      </c>
    </row>
    <row r="42" spans="1:13" x14ac:dyDescent="0.35">
      <c r="A42" s="1"/>
      <c r="B42" s="1" t="s">
        <v>43</v>
      </c>
      <c r="C42" s="1"/>
      <c r="D42" s="1"/>
      <c r="E42" s="1"/>
      <c r="F42" s="1"/>
      <c r="G42" s="4"/>
      <c r="H42" s="5"/>
      <c r="I42" s="4"/>
      <c r="J42" s="5"/>
      <c r="K42" s="4"/>
      <c r="L42" s="5"/>
      <c r="M42" s="6"/>
    </row>
    <row r="43" spans="1:13" x14ac:dyDescent="0.35">
      <c r="A43" s="1"/>
      <c r="B43" s="1"/>
      <c r="C43" s="1" t="s">
        <v>44</v>
      </c>
      <c r="D43" s="1"/>
      <c r="E43" s="1"/>
      <c r="F43" s="1"/>
      <c r="G43" s="4">
        <v>0</v>
      </c>
      <c r="H43" s="5"/>
      <c r="I43" s="4">
        <v>15</v>
      </c>
      <c r="J43" s="5"/>
      <c r="K43" s="4">
        <f>ROUND((G43-I43),5)</f>
        <v>-15</v>
      </c>
      <c r="L43" s="5"/>
      <c r="M43" s="6">
        <f>ROUND(IF(G43=0, IF(I43=0, 0, SIGN(-I43)), IF(I43=0, SIGN(G43), (G43-I43)/ABS(I43))),5)</f>
        <v>-1</v>
      </c>
    </row>
    <row r="44" spans="1:13" x14ac:dyDescent="0.35">
      <c r="A44" s="1"/>
      <c r="B44" s="1"/>
      <c r="C44" s="1" t="s">
        <v>45</v>
      </c>
      <c r="D44" s="1"/>
      <c r="E44" s="1"/>
      <c r="F44" s="1"/>
      <c r="G44" s="4">
        <v>480067.54</v>
      </c>
      <c r="H44" s="5"/>
      <c r="I44" s="4">
        <v>433617.97</v>
      </c>
      <c r="J44" s="5"/>
      <c r="K44" s="4">
        <f>ROUND((G44-I44),5)</f>
        <v>46449.57</v>
      </c>
      <c r="L44" s="5"/>
      <c r="M44" s="6">
        <f>ROUND(IF(G44=0, IF(I44=0, 0, SIGN(-I44)), IF(I44=0, SIGN(G44), (G44-I44)/ABS(I44))),5)</f>
        <v>0.10712000000000001</v>
      </c>
    </row>
    <row r="45" spans="1:13" x14ac:dyDescent="0.35">
      <c r="A45" s="1"/>
      <c r="B45" s="1"/>
      <c r="C45" s="1" t="s">
        <v>46</v>
      </c>
      <c r="D45" s="1"/>
      <c r="E45" s="1"/>
      <c r="F45" s="1"/>
      <c r="G45" s="4">
        <v>571927.56999999995</v>
      </c>
      <c r="H45" s="5"/>
      <c r="I45" s="4">
        <v>448748.85</v>
      </c>
      <c r="J45" s="5"/>
      <c r="K45" s="4">
        <f>ROUND((G45-I45),5)</f>
        <v>123178.72</v>
      </c>
      <c r="L45" s="5"/>
      <c r="M45" s="6">
        <f>ROUND(IF(G45=0, IF(I45=0, 0, SIGN(-I45)), IF(I45=0, SIGN(G45), (G45-I45)/ABS(I45))),5)</f>
        <v>0.27449000000000001</v>
      </c>
    </row>
    <row r="46" spans="1:13" x14ac:dyDescent="0.35">
      <c r="A46" s="1"/>
      <c r="B46" s="1"/>
      <c r="C46" s="1" t="s">
        <v>47</v>
      </c>
      <c r="D46" s="1"/>
      <c r="E46" s="1"/>
      <c r="F46" s="1"/>
      <c r="G46" s="4"/>
      <c r="H46" s="5"/>
      <c r="I46" s="4"/>
      <c r="J46" s="5"/>
      <c r="K46" s="4"/>
      <c r="L46" s="5"/>
      <c r="M46" s="6"/>
    </row>
    <row r="47" spans="1:13" x14ac:dyDescent="0.35">
      <c r="A47" s="1"/>
      <c r="B47" s="1"/>
      <c r="C47" s="1"/>
      <c r="D47" s="1" t="s">
        <v>48</v>
      </c>
      <c r="E47" s="1"/>
      <c r="F47" s="1"/>
      <c r="G47" s="4">
        <v>1070.08</v>
      </c>
      <c r="H47" s="5"/>
      <c r="I47" s="4">
        <v>600.54</v>
      </c>
      <c r="J47" s="5"/>
      <c r="K47" s="4">
        <f t="shared" ref="K47:K56" si="2">ROUND((G47-I47),5)</f>
        <v>469.54</v>
      </c>
      <c r="L47" s="5"/>
      <c r="M47" s="6">
        <f t="shared" ref="M47:M56" si="3">ROUND(IF(G47=0, IF(I47=0, 0, SIGN(-I47)), IF(I47=0, SIGN(G47), (G47-I47)/ABS(I47))),5)</f>
        <v>0.78186</v>
      </c>
    </row>
    <row r="48" spans="1:13" x14ac:dyDescent="0.35">
      <c r="A48" s="1"/>
      <c r="B48" s="1"/>
      <c r="C48" s="1"/>
      <c r="D48" s="1" t="s">
        <v>49</v>
      </c>
      <c r="E48" s="1"/>
      <c r="F48" s="1"/>
      <c r="G48" s="4">
        <v>2824.01</v>
      </c>
      <c r="H48" s="5"/>
      <c r="I48" s="4">
        <v>2824.01</v>
      </c>
      <c r="J48" s="5"/>
      <c r="K48" s="4">
        <f t="shared" si="2"/>
        <v>0</v>
      </c>
      <c r="L48" s="5"/>
      <c r="M48" s="6">
        <f t="shared" si="3"/>
        <v>0</v>
      </c>
    </row>
    <row r="49" spans="1:13" x14ac:dyDescent="0.35">
      <c r="A49" s="1"/>
      <c r="B49" s="1"/>
      <c r="C49" s="1"/>
      <c r="D49" s="1" t="s">
        <v>50</v>
      </c>
      <c r="E49" s="1"/>
      <c r="F49" s="1"/>
      <c r="G49" s="4">
        <v>6345.12</v>
      </c>
      <c r="H49" s="5"/>
      <c r="I49" s="4">
        <v>7905.06</v>
      </c>
      <c r="J49" s="5"/>
      <c r="K49" s="4">
        <f t="shared" si="2"/>
        <v>-1559.94</v>
      </c>
      <c r="L49" s="5"/>
      <c r="M49" s="6">
        <f t="shared" si="3"/>
        <v>-0.19733000000000001</v>
      </c>
    </row>
    <row r="50" spans="1:13" x14ac:dyDescent="0.35">
      <c r="A50" s="1"/>
      <c r="B50" s="1"/>
      <c r="C50" s="1"/>
      <c r="D50" s="1" t="s">
        <v>51</v>
      </c>
      <c r="E50" s="1"/>
      <c r="F50" s="1"/>
      <c r="G50" s="4">
        <v>600</v>
      </c>
      <c r="H50" s="5"/>
      <c r="I50" s="4">
        <v>0</v>
      </c>
      <c r="J50" s="5"/>
      <c r="K50" s="4">
        <f t="shared" si="2"/>
        <v>600</v>
      </c>
      <c r="L50" s="5"/>
      <c r="M50" s="6">
        <f t="shared" si="3"/>
        <v>1</v>
      </c>
    </row>
    <row r="51" spans="1:13" x14ac:dyDescent="0.35">
      <c r="A51" s="1"/>
      <c r="B51" s="1"/>
      <c r="C51" s="1"/>
      <c r="D51" s="1" t="s">
        <v>52</v>
      </c>
      <c r="E51" s="1"/>
      <c r="F51" s="1"/>
      <c r="G51" s="4">
        <v>5430.4</v>
      </c>
      <c r="H51" s="5"/>
      <c r="I51" s="4">
        <v>4401.6899999999996</v>
      </c>
      <c r="J51" s="5"/>
      <c r="K51" s="4">
        <f t="shared" si="2"/>
        <v>1028.71</v>
      </c>
      <c r="L51" s="5"/>
      <c r="M51" s="6">
        <f t="shared" si="3"/>
        <v>0.23371</v>
      </c>
    </row>
    <row r="52" spans="1:13" x14ac:dyDescent="0.35">
      <c r="A52" s="1"/>
      <c r="B52" s="1"/>
      <c r="C52" s="1"/>
      <c r="D52" s="1" t="s">
        <v>53</v>
      </c>
      <c r="E52" s="1"/>
      <c r="F52" s="1"/>
      <c r="G52" s="4">
        <v>0</v>
      </c>
      <c r="H52" s="5"/>
      <c r="I52" s="4">
        <v>402.6</v>
      </c>
      <c r="J52" s="5"/>
      <c r="K52" s="4">
        <f t="shared" si="2"/>
        <v>-402.6</v>
      </c>
      <c r="L52" s="5"/>
      <c r="M52" s="6">
        <f t="shared" si="3"/>
        <v>-1</v>
      </c>
    </row>
    <row r="53" spans="1:13" x14ac:dyDescent="0.35">
      <c r="A53" s="1"/>
      <c r="B53" s="1"/>
      <c r="C53" s="1"/>
      <c r="D53" s="1" t="s">
        <v>54</v>
      </c>
      <c r="E53" s="1"/>
      <c r="F53" s="1"/>
      <c r="G53" s="4">
        <v>0</v>
      </c>
      <c r="H53" s="5"/>
      <c r="I53" s="4">
        <v>211.3</v>
      </c>
      <c r="J53" s="5"/>
      <c r="K53" s="4">
        <f t="shared" si="2"/>
        <v>-211.3</v>
      </c>
      <c r="L53" s="5"/>
      <c r="M53" s="6">
        <f t="shared" si="3"/>
        <v>-1</v>
      </c>
    </row>
    <row r="54" spans="1:13" x14ac:dyDescent="0.35">
      <c r="A54" s="1"/>
      <c r="B54" s="1"/>
      <c r="C54" s="1"/>
      <c r="D54" s="1" t="s">
        <v>55</v>
      </c>
      <c r="E54" s="1"/>
      <c r="F54" s="1"/>
      <c r="G54" s="4">
        <v>2357.94</v>
      </c>
      <c r="H54" s="5"/>
      <c r="I54" s="4">
        <v>2761.89</v>
      </c>
      <c r="J54" s="5"/>
      <c r="K54" s="4">
        <f t="shared" si="2"/>
        <v>-403.95</v>
      </c>
      <c r="L54" s="5"/>
      <c r="M54" s="6">
        <f t="shared" si="3"/>
        <v>-0.14626</v>
      </c>
    </row>
    <row r="55" spans="1:13" ht="15" thickBot="1" x14ac:dyDescent="0.4">
      <c r="A55" s="1"/>
      <c r="B55" s="1"/>
      <c r="C55" s="1"/>
      <c r="D55" s="1" t="s">
        <v>56</v>
      </c>
      <c r="E55" s="1"/>
      <c r="F55" s="1"/>
      <c r="G55" s="7">
        <v>130000</v>
      </c>
      <c r="H55" s="5"/>
      <c r="I55" s="7">
        <v>105000</v>
      </c>
      <c r="J55" s="5"/>
      <c r="K55" s="7">
        <f t="shared" si="2"/>
        <v>25000</v>
      </c>
      <c r="L55" s="5"/>
      <c r="M55" s="8">
        <f t="shared" si="3"/>
        <v>0.23810000000000001</v>
      </c>
    </row>
    <row r="56" spans="1:13" x14ac:dyDescent="0.35">
      <c r="A56" s="1"/>
      <c r="B56" s="1"/>
      <c r="C56" s="1" t="s">
        <v>57</v>
      </c>
      <c r="D56" s="1"/>
      <c r="E56" s="1"/>
      <c r="F56" s="1"/>
      <c r="G56" s="4">
        <f>ROUND(SUM(G46:G55),5)</f>
        <v>148627.54999999999</v>
      </c>
      <c r="H56" s="5"/>
      <c r="I56" s="4">
        <f>ROUND(SUM(I46:I55),5)</f>
        <v>124107.09</v>
      </c>
      <c r="J56" s="5"/>
      <c r="K56" s="4">
        <f t="shared" si="2"/>
        <v>24520.46</v>
      </c>
      <c r="L56" s="5"/>
      <c r="M56" s="6">
        <f t="shared" si="3"/>
        <v>0.19758000000000001</v>
      </c>
    </row>
    <row r="57" spans="1:13" x14ac:dyDescent="0.35">
      <c r="A57" s="1"/>
      <c r="B57" s="1"/>
      <c r="C57" s="1" t="s">
        <v>58</v>
      </c>
      <c r="D57" s="1"/>
      <c r="E57" s="1"/>
      <c r="F57" s="1"/>
      <c r="G57" s="4"/>
      <c r="H57" s="5"/>
      <c r="I57" s="4"/>
      <c r="J57" s="5"/>
      <c r="K57" s="4"/>
      <c r="L57" s="5"/>
      <c r="M57" s="6"/>
    </row>
    <row r="58" spans="1:13" x14ac:dyDescent="0.35">
      <c r="A58" s="1"/>
      <c r="B58" s="1"/>
      <c r="C58" s="1"/>
      <c r="D58" s="1" t="s">
        <v>59</v>
      </c>
      <c r="E58" s="1"/>
      <c r="F58" s="1"/>
      <c r="G58" s="4">
        <v>21729</v>
      </c>
      <c r="H58" s="5"/>
      <c r="I58" s="4">
        <v>20821.650000000001</v>
      </c>
      <c r="J58" s="5"/>
      <c r="K58" s="4">
        <f>ROUND((G58-I58),5)</f>
        <v>907.35</v>
      </c>
      <c r="L58" s="5"/>
      <c r="M58" s="6">
        <f>ROUND(IF(G58=0, IF(I58=0, 0, SIGN(-I58)), IF(I58=0, SIGN(G58), (G58-I58)/ABS(I58))),5)</f>
        <v>4.3580000000000001E-2</v>
      </c>
    </row>
    <row r="59" spans="1:13" ht="15" thickBot="1" x14ac:dyDescent="0.4">
      <c r="A59" s="1"/>
      <c r="B59" s="1"/>
      <c r="C59" s="1"/>
      <c r="D59" s="1" t="s">
        <v>60</v>
      </c>
      <c r="E59" s="1"/>
      <c r="F59" s="1"/>
      <c r="G59" s="7">
        <v>4193.1899999999996</v>
      </c>
      <c r="H59" s="5"/>
      <c r="I59" s="7">
        <v>4535.72</v>
      </c>
      <c r="J59" s="5"/>
      <c r="K59" s="7">
        <f>ROUND((G59-I59),5)</f>
        <v>-342.53</v>
      </c>
      <c r="L59" s="5"/>
      <c r="M59" s="8">
        <f>ROUND(IF(G59=0, IF(I59=0, 0, SIGN(-I59)), IF(I59=0, SIGN(G59), (G59-I59)/ABS(I59))),5)</f>
        <v>-7.5520000000000004E-2</v>
      </c>
    </row>
    <row r="60" spans="1:13" x14ac:dyDescent="0.35">
      <c r="A60" s="1"/>
      <c r="B60" s="1"/>
      <c r="C60" s="1" t="s">
        <v>61</v>
      </c>
      <c r="D60" s="1"/>
      <c r="E60" s="1"/>
      <c r="F60" s="1"/>
      <c r="G60" s="4">
        <f>ROUND(SUM(G57:G59),5)</f>
        <v>25922.19</v>
      </c>
      <c r="H60" s="5"/>
      <c r="I60" s="4">
        <f>ROUND(SUM(I57:I59),5)</f>
        <v>25357.37</v>
      </c>
      <c r="J60" s="5"/>
      <c r="K60" s="4">
        <f>ROUND((G60-I60),5)</f>
        <v>564.82000000000005</v>
      </c>
      <c r="L60" s="5"/>
      <c r="M60" s="6">
        <f>ROUND(IF(G60=0, IF(I60=0, 0, SIGN(-I60)), IF(I60=0, SIGN(G60), (G60-I60)/ABS(I60))),5)</f>
        <v>2.2270000000000002E-2</v>
      </c>
    </row>
    <row r="61" spans="1:13" x14ac:dyDescent="0.35">
      <c r="A61" s="1"/>
      <c r="B61" s="1"/>
      <c r="C61" s="1" t="s">
        <v>62</v>
      </c>
      <c r="D61" s="1"/>
      <c r="E61" s="1"/>
      <c r="F61" s="1"/>
      <c r="G61" s="4"/>
      <c r="H61" s="5"/>
      <c r="I61" s="4"/>
      <c r="J61" s="5"/>
      <c r="K61" s="4"/>
      <c r="L61" s="5"/>
      <c r="M61" s="6"/>
    </row>
    <row r="62" spans="1:13" x14ac:dyDescent="0.35">
      <c r="A62" s="1"/>
      <c r="B62" s="1"/>
      <c r="C62" s="1"/>
      <c r="D62" s="1" t="s">
        <v>63</v>
      </c>
      <c r="E62" s="1"/>
      <c r="F62" s="1"/>
      <c r="G62" s="4">
        <v>13849.38</v>
      </c>
      <c r="H62" s="5"/>
      <c r="I62" s="4">
        <v>22215.24</v>
      </c>
      <c r="J62" s="5"/>
      <c r="K62" s="4">
        <f t="shared" ref="K62:K69" si="4">ROUND((G62-I62),5)</f>
        <v>-8365.86</v>
      </c>
      <c r="L62" s="5"/>
      <c r="M62" s="6">
        <f t="shared" ref="M62:M69" si="5">ROUND(IF(G62=0, IF(I62=0, 0, SIGN(-I62)), IF(I62=0, SIGN(G62), (G62-I62)/ABS(I62))),5)</f>
        <v>-0.37658000000000003</v>
      </c>
    </row>
    <row r="63" spans="1:13" ht="15" thickBot="1" x14ac:dyDescent="0.4">
      <c r="A63" s="1"/>
      <c r="B63" s="1"/>
      <c r="C63" s="1"/>
      <c r="D63" s="1" t="s">
        <v>64</v>
      </c>
      <c r="E63" s="1"/>
      <c r="F63" s="1"/>
      <c r="G63" s="7">
        <v>15516.84</v>
      </c>
      <c r="H63" s="5"/>
      <c r="I63" s="7">
        <v>11293.14</v>
      </c>
      <c r="J63" s="5"/>
      <c r="K63" s="7">
        <f t="shared" si="4"/>
        <v>4223.7</v>
      </c>
      <c r="L63" s="5"/>
      <c r="M63" s="8">
        <f t="shared" si="5"/>
        <v>0.37401000000000001</v>
      </c>
    </row>
    <row r="64" spans="1:13" x14ac:dyDescent="0.35">
      <c r="A64" s="1"/>
      <c r="B64" s="1"/>
      <c r="C64" s="1" t="s">
        <v>65</v>
      </c>
      <c r="D64" s="1"/>
      <c r="E64" s="1"/>
      <c r="F64" s="1"/>
      <c r="G64" s="4">
        <f>ROUND(SUM(G61:G63),5)</f>
        <v>29366.22</v>
      </c>
      <c r="H64" s="5"/>
      <c r="I64" s="4">
        <f>ROUND(SUM(I61:I63),5)</f>
        <v>33508.379999999997</v>
      </c>
      <c r="J64" s="5"/>
      <c r="K64" s="4">
        <f t="shared" si="4"/>
        <v>-4142.16</v>
      </c>
      <c r="L64" s="5"/>
      <c r="M64" s="6">
        <f t="shared" si="5"/>
        <v>-0.12361999999999999</v>
      </c>
    </row>
    <row r="65" spans="1:13" x14ac:dyDescent="0.35">
      <c r="A65" s="1"/>
      <c r="B65" s="1"/>
      <c r="C65" s="1" t="s">
        <v>66</v>
      </c>
      <c r="D65" s="1"/>
      <c r="E65" s="1"/>
      <c r="F65" s="1"/>
      <c r="G65" s="4">
        <v>1282142.73</v>
      </c>
      <c r="H65" s="5"/>
      <c r="I65" s="4">
        <v>1282142.73</v>
      </c>
      <c r="J65" s="5"/>
      <c r="K65" s="4">
        <f t="shared" si="4"/>
        <v>0</v>
      </c>
      <c r="L65" s="5"/>
      <c r="M65" s="6">
        <f t="shared" si="5"/>
        <v>0</v>
      </c>
    </row>
    <row r="66" spans="1:13" x14ac:dyDescent="0.35">
      <c r="A66" s="1"/>
      <c r="B66" s="1"/>
      <c r="C66" s="1" t="s">
        <v>67</v>
      </c>
      <c r="D66" s="1"/>
      <c r="E66" s="1"/>
      <c r="F66" s="1"/>
      <c r="G66" s="4">
        <v>47282.65</v>
      </c>
      <c r="H66" s="5"/>
      <c r="I66" s="4">
        <v>33397.57</v>
      </c>
      <c r="J66" s="5"/>
      <c r="K66" s="4">
        <f t="shared" si="4"/>
        <v>13885.08</v>
      </c>
      <c r="L66" s="5"/>
      <c r="M66" s="6">
        <f t="shared" si="5"/>
        <v>0.41575000000000001</v>
      </c>
    </row>
    <row r="67" spans="1:13" ht="15" thickBot="1" x14ac:dyDescent="0.4">
      <c r="A67" s="1"/>
      <c r="B67" s="1"/>
      <c r="C67" s="1" t="s">
        <v>68</v>
      </c>
      <c r="D67" s="1"/>
      <c r="E67" s="1"/>
      <c r="F67" s="1"/>
      <c r="G67" s="4">
        <f>8151.4-958.8</f>
        <v>7192.5999999999995</v>
      </c>
      <c r="H67" s="5"/>
      <c r="I67" s="4">
        <v>21885.08</v>
      </c>
      <c r="J67" s="5"/>
      <c r="K67" s="4">
        <f t="shared" si="4"/>
        <v>-14692.48</v>
      </c>
      <c r="L67" s="5"/>
      <c r="M67" s="6">
        <f t="shared" si="5"/>
        <v>-0.67135</v>
      </c>
    </row>
    <row r="68" spans="1:13" ht="15" thickBot="1" x14ac:dyDescent="0.4">
      <c r="A68" s="1"/>
      <c r="B68" s="1" t="s">
        <v>69</v>
      </c>
      <c r="C68" s="1"/>
      <c r="D68" s="1"/>
      <c r="E68" s="1"/>
      <c r="F68" s="1"/>
      <c r="G68" s="11">
        <f>ROUND(SUM(G42:G45)+G56+G60+SUM(G64:G67),5)</f>
        <v>2592529.0499999998</v>
      </c>
      <c r="H68" s="5"/>
      <c r="I68" s="11">
        <f>ROUND(SUM(I42:I45)+I56+I60+SUM(I64:I67),5)</f>
        <v>2402780.04</v>
      </c>
      <c r="J68" s="5"/>
      <c r="K68" s="11">
        <f t="shared" si="4"/>
        <v>189749.01</v>
      </c>
      <c r="L68" s="5"/>
      <c r="M68" s="12">
        <f t="shared" si="5"/>
        <v>7.8969999999999999E-2</v>
      </c>
    </row>
    <row r="69" spans="1:13" s="15" customFormat="1" ht="11" thickBot="1" x14ac:dyDescent="0.3">
      <c r="A69" s="1" t="s">
        <v>70</v>
      </c>
      <c r="B69" s="1"/>
      <c r="C69" s="1"/>
      <c r="D69" s="1"/>
      <c r="E69" s="1"/>
      <c r="F69" s="1"/>
      <c r="G69" s="13">
        <f>ROUND(G28+G41+G68,5)</f>
        <v>2654913.39</v>
      </c>
      <c r="H69" s="1"/>
      <c r="I69" s="13">
        <f>ROUND(I28+I41+I68,5)</f>
        <v>2465164.39</v>
      </c>
      <c r="J69" s="1"/>
      <c r="K69" s="13">
        <f t="shared" si="4"/>
        <v>189749</v>
      </c>
      <c r="L69" s="1"/>
      <c r="M69" s="14">
        <f t="shared" si="5"/>
        <v>7.6969999999999997E-2</v>
      </c>
    </row>
    <row r="70" spans="1:13" ht="15" thickTop="1" x14ac:dyDescent="0.35"/>
  </sheetData>
  <pageMargins left="0.7" right="0.7" top="1.5" bottom="0.75" header="0.6" footer="0.3"/>
  <pageSetup orientation="portrait" horizontalDpi="4294967293" verticalDpi="4294967293" r:id="rId1"/>
  <headerFooter>
    <oddHeader>&amp;L&amp;"Arial,Bold"&amp;8 1:04 PM
&amp;"Arial,Bold"&amp;8 07/09/25
&amp;"Arial,Bold"&amp;8 Cash Basis&amp;C&amp;"Arial,Bold"&amp;12 Unitarian Universalist Church of the North Hills
&amp;"Arial,Bold"&amp;14 Balance Sheet Prev Year Comparison
&amp;"Arial,Bold"&amp;10 As of June 30, 2025</oddHeader>
    <oddFooter>&amp;R&amp;"Arial,Bold"&amp;8 Page &amp;P of &amp;N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Scott</dc:creator>
  <cp:lastModifiedBy>Lindsay Scott</cp:lastModifiedBy>
  <cp:lastPrinted>2025-07-09T17:09:34Z</cp:lastPrinted>
  <dcterms:created xsi:type="dcterms:W3CDTF">2025-07-09T17:04:21Z</dcterms:created>
  <dcterms:modified xsi:type="dcterms:W3CDTF">2025-07-24T01:04:17Z</dcterms:modified>
</cp:coreProperties>
</file>