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Income Statement" sheetId="1" r:id="rId1"/>
    <sheet name="Salaries and Wages" sheetId="2" r:id="rId2"/>
  </sheets>
  <definedNames>
    <definedName name="_xlnm.Print_Titles" localSheetId="0">'Income Statement'!$2:$3</definedName>
  </definedNames>
  <calcPr fullCalcOnLoad="1"/>
</workbook>
</file>

<file path=xl/sharedStrings.xml><?xml version="1.0" encoding="utf-8"?>
<sst xmlns="http://schemas.openxmlformats.org/spreadsheetml/2006/main" count="212" uniqueCount="187">
  <si>
    <t>Christian Church in Greater Kansas City</t>
  </si>
  <si>
    <t>12/31/2018</t>
  </si>
  <si>
    <t>12/31/2016</t>
  </si>
  <si>
    <t>12/31/2017</t>
  </si>
  <si>
    <t>2019</t>
  </si>
  <si>
    <t>Actual</t>
  </si>
  <si>
    <t>2018 Budget</t>
  </si>
  <si>
    <t>Budget</t>
  </si>
  <si>
    <t>Income</t>
  </si>
  <si>
    <t>370-6001-0000</t>
  </si>
  <si>
    <t>Disciples Mission Fund</t>
  </si>
  <si>
    <t>370-6007-0000</t>
  </si>
  <si>
    <t>Designated Operating Contributions</t>
  </si>
  <si>
    <t>370-6077-0000</t>
  </si>
  <si>
    <t>Annual Fund</t>
  </si>
  <si>
    <t>370-6710-0000</t>
  </si>
  <si>
    <t>Regional Support Fund\Individual Giving</t>
  </si>
  <si>
    <t>370-6005-0000</t>
  </si>
  <si>
    <t>Christmas Offering</t>
  </si>
  <si>
    <t>370-6018-0000</t>
  </si>
  <si>
    <t>DMF Contributions via CCF</t>
  </si>
  <si>
    <t>370-6800-0000</t>
  </si>
  <si>
    <t>Interest Income</t>
  </si>
  <si>
    <t>370-6019-0000</t>
  </si>
  <si>
    <t>Distribution from owned CCF Investment</t>
  </si>
  <si>
    <t>370-6410-0000</t>
  </si>
  <si>
    <t>New Church Admin Fee</t>
  </si>
  <si>
    <t>370-6999-0000</t>
  </si>
  <si>
    <t>Miscellaneous Income</t>
  </si>
  <si>
    <t>Total Income</t>
  </si>
  <si>
    <t>Expenses</t>
  </si>
  <si>
    <t>Salaries &amp; Benefits</t>
  </si>
  <si>
    <t>370-7000-0000</t>
  </si>
  <si>
    <t>Salary/Housing-Regional Minister</t>
  </si>
  <si>
    <t>370-7001-0000</t>
  </si>
  <si>
    <t>Salaries &amp; Wages</t>
  </si>
  <si>
    <t>370-7002-0000</t>
  </si>
  <si>
    <t>Pension</t>
  </si>
  <si>
    <t>370-7004-0000</t>
  </si>
  <si>
    <t>Health Insurance</t>
  </si>
  <si>
    <t>370-7006-0000</t>
  </si>
  <si>
    <t>Workers Comp Insurance</t>
  </si>
  <si>
    <t>370-7008-0000</t>
  </si>
  <si>
    <t>Continuing Education</t>
  </si>
  <si>
    <t>370-7012-0000</t>
  </si>
  <si>
    <t>Pension-Support</t>
  </si>
  <si>
    <t>370-7013-0000</t>
  </si>
  <si>
    <t>Payroll Taxes-Support</t>
  </si>
  <si>
    <t>370-7050-0000</t>
  </si>
  <si>
    <t>RM Business Expenses</t>
  </si>
  <si>
    <t>Total Salaries &amp; Benefits</t>
  </si>
  <si>
    <t>Staff Relocation/Moving Expenses</t>
  </si>
  <si>
    <t>370-7609-0000</t>
  </si>
  <si>
    <t>Search/Relocation Expenses</t>
  </si>
  <si>
    <t>Total Staff Relocation/Moving Expenses</t>
  </si>
  <si>
    <t>Travel</t>
  </si>
  <si>
    <t>370-7101-0000</t>
  </si>
  <si>
    <t>Transportation</t>
  </si>
  <si>
    <t>370-7102-0000</t>
  </si>
  <si>
    <t>Meals &amp; Entertainment</t>
  </si>
  <si>
    <t>370-7103-0000</t>
  </si>
  <si>
    <t>Lodging</t>
  </si>
  <si>
    <t>370-7110-0000</t>
  </si>
  <si>
    <t>Transportation-Staff</t>
  </si>
  <si>
    <t>370-7144-0000</t>
  </si>
  <si>
    <t>Assembly/Conferences</t>
  </si>
  <si>
    <t>Total Travel</t>
  </si>
  <si>
    <t>Facilities</t>
  </si>
  <si>
    <t>370-7201-0000</t>
  </si>
  <si>
    <t>Rent</t>
  </si>
  <si>
    <t>370-7270-0000</t>
  </si>
  <si>
    <t>General Liability Ins</t>
  </si>
  <si>
    <t>Total Facilities</t>
  </si>
  <si>
    <t>Telecommunications</t>
  </si>
  <si>
    <t>370-7301-0000</t>
  </si>
  <si>
    <t>Telephone</t>
  </si>
  <si>
    <t>370-7303-0000</t>
  </si>
  <si>
    <t>Cell Phones</t>
  </si>
  <si>
    <t>Total Telecommunications</t>
  </si>
  <si>
    <t>Postage</t>
  </si>
  <si>
    <t>370-7352-0000</t>
  </si>
  <si>
    <t>Postage-Meter</t>
  </si>
  <si>
    <t>370-7355-0000</t>
  </si>
  <si>
    <t>Postage-Bulk</t>
  </si>
  <si>
    <t>Total Postage</t>
  </si>
  <si>
    <t>Computer &amp; Equipment</t>
  </si>
  <si>
    <t>370-7402-0000</t>
  </si>
  <si>
    <t>Internet Access</t>
  </si>
  <si>
    <t>370-7404-0000</t>
  </si>
  <si>
    <t>Computer Supplies\Software</t>
  </si>
  <si>
    <t>370-7407-0000</t>
  </si>
  <si>
    <t>Website Host/Maintenance</t>
  </si>
  <si>
    <t>370-7441-0000</t>
  </si>
  <si>
    <t>Depreciation Expense</t>
  </si>
  <si>
    <t>Total Computer &amp; Equipment</t>
  </si>
  <si>
    <t>Office Expenses</t>
  </si>
  <si>
    <t>370-7501-0000</t>
  </si>
  <si>
    <t>Office Supplies</t>
  </si>
  <si>
    <t>370-7502-0000</t>
  </si>
  <si>
    <t>Literature/Subscriptions/Dues</t>
  </si>
  <si>
    <t>370-7503-0000</t>
  </si>
  <si>
    <t>Copier</t>
  </si>
  <si>
    <t>370-7506-0000</t>
  </si>
  <si>
    <t>Meetings/Flower/Celebrations</t>
  </si>
  <si>
    <t>370-7507-0000</t>
  </si>
  <si>
    <t>Year Book Assessment</t>
  </si>
  <si>
    <t>370-7508-0000</t>
  </si>
  <si>
    <t>Credit Card Fees</t>
  </si>
  <si>
    <t>370-7535-0000</t>
  </si>
  <si>
    <t>DW Travel Pool Dues</t>
  </si>
  <si>
    <t>Total Office Expenses</t>
  </si>
  <si>
    <t>Miscellaneous</t>
  </si>
  <si>
    <t>370-7999-0000</t>
  </si>
  <si>
    <t>Miscellaneous Expense</t>
  </si>
  <si>
    <t>Total Miscellaneous</t>
  </si>
  <si>
    <t>Board &amp; Committee Expenses</t>
  </si>
  <si>
    <t>370-7603-0000</t>
  </si>
  <si>
    <t>Budget Task Force</t>
  </si>
  <si>
    <t>370-7612-0000</t>
  </si>
  <si>
    <t>Personnel Task Force</t>
  </si>
  <si>
    <t>Total Board &amp; Committee Expenses</t>
  </si>
  <si>
    <t>Treasury Services</t>
  </si>
  <si>
    <t>370-7701-0000</t>
  </si>
  <si>
    <t>Total</t>
  </si>
  <si>
    <t>Legal Fees</t>
  </si>
  <si>
    <t>370-7704-0000</t>
  </si>
  <si>
    <t>Total Legal Fees</t>
  </si>
  <si>
    <t>College of Regional Ministry Dues</t>
  </si>
  <si>
    <t>370-7595-0000</t>
  </si>
  <si>
    <t>College of Reg Min Dues</t>
  </si>
  <si>
    <t>Total College of Regional Ministry Dues</t>
  </si>
  <si>
    <t>Promotional Expenses</t>
  </si>
  <si>
    <t>370-7802-0000</t>
  </si>
  <si>
    <t>Annual Fund Expenses</t>
  </si>
  <si>
    <t>370-7805-0000</t>
  </si>
  <si>
    <t>Christmas Promotion Expense</t>
  </si>
  <si>
    <t>GKC Convencion Hispana Support</t>
  </si>
  <si>
    <t>370-7712-0000</t>
  </si>
  <si>
    <t>Total Obra Hispana Support</t>
  </si>
  <si>
    <t>Clergy Oversight</t>
  </si>
  <si>
    <t>370-7602-0000</t>
  </si>
  <si>
    <t>Licensed Ministry</t>
  </si>
  <si>
    <t>370-7711-0000</t>
  </si>
  <si>
    <t>Ordination/Standing</t>
  </si>
  <si>
    <t>Total Clergy Oversight</t>
  </si>
  <si>
    <t>Restructure Expenses</t>
  </si>
  <si>
    <t>370-7992-0000</t>
  </si>
  <si>
    <t>Restructure/Discernment Expense</t>
  </si>
  <si>
    <t>Total Expenses</t>
  </si>
  <si>
    <t>370-9018-0000</t>
  </si>
  <si>
    <t>Draw from Cherokee Funds for Transit. Min.</t>
  </si>
  <si>
    <t>Total Transfer of Funds</t>
  </si>
  <si>
    <t>NET SURPLUS/(DEFICIT)</t>
  </si>
  <si>
    <t>CCC Business Expenses</t>
  </si>
  <si>
    <t>Regional Minister</t>
  </si>
  <si>
    <t>2019 Salary &amp; Housing</t>
  </si>
  <si>
    <t>Pension 14%</t>
  </si>
  <si>
    <t>Business Expenses</t>
  </si>
  <si>
    <t>Can't be more than per call letter</t>
  </si>
  <si>
    <t>Mileage</t>
  </si>
  <si>
    <t>Telephone expense</t>
  </si>
  <si>
    <t>Rose-Heim, Bill</t>
  </si>
  <si>
    <t>to budget</t>
  </si>
  <si>
    <t>"2019</t>
  </si>
  <si>
    <t>Office Staff</t>
  </si>
  <si>
    <t>2018 Salary/Hourly</t>
  </si>
  <si>
    <t>% Increase</t>
  </si>
  <si>
    <t>2019 Salary/Wage</t>
  </si>
  <si>
    <t>Payroll Taxes</t>
  </si>
  <si>
    <t>Discretionary Bonus</t>
  </si>
  <si>
    <t>Lopez, Jessica</t>
  </si>
  <si>
    <t>Gwen Brown</t>
  </si>
  <si>
    <t>in 2018 =</t>
  </si>
  <si>
    <t>per hour</t>
  </si>
  <si>
    <t>NEW CHURCH</t>
  </si>
  <si>
    <t>Fallah, Veronica</t>
  </si>
  <si>
    <t>Transition Minister</t>
  </si>
  <si>
    <t>75% to New Church</t>
  </si>
  <si>
    <t>2019 Salary</t>
  </si>
  <si>
    <t>Kennebrew, Delesslyn</t>
  </si>
  <si>
    <t>25% to operations</t>
  </si>
  <si>
    <t>the 25% covered by Cherokee fund</t>
  </si>
  <si>
    <t>Camp and Conference Coordinator</t>
  </si>
  <si>
    <t>Yost-Soltani, Shandra</t>
  </si>
  <si>
    <t>2019 Totals</t>
  </si>
  <si>
    <t>Salary and Wages</t>
  </si>
  <si>
    <t xml:space="preserve">Pension Support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</si>
</sst>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1">
    <font>
      <sz val="10"/>
      <color indexed="8"/>
      <name val="MS Sans Serif"/>
      <family val="0"/>
    </font>
    <font>
      <b/>
      <sz val="13.9"/>
      <color indexed="8"/>
      <name val="Arial"/>
      <family val="0"/>
    </font>
    <font>
      <b/>
      <sz val="11.05"/>
      <color indexed="8"/>
      <name val="Arial"/>
      <family val="0"/>
    </font>
    <font>
      <b/>
      <sz val="11.05"/>
      <color indexed="8"/>
      <name val="Times New Roman"/>
      <family val="1"/>
    </font>
    <font>
      <sz val="11.0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double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0" fillId="0" borderId="0" xfId="42" applyNumberFormat="1" applyFont="1" applyFill="1" applyBorder="1" applyAlignment="1" applyProtection="1">
      <alignment/>
      <protection/>
    </xf>
    <xf numFmtId="165" fontId="2" fillId="0" borderId="0" xfId="42" applyNumberFormat="1" applyFont="1" applyAlignment="1">
      <alignment horizontal="center" vertical="center"/>
    </xf>
    <xf numFmtId="165" fontId="2" fillId="0" borderId="10" xfId="42" applyNumberFormat="1" applyFont="1" applyBorder="1" applyAlignment="1">
      <alignment horizontal="center" vertical="center"/>
    </xf>
    <xf numFmtId="165" fontId="4" fillId="0" borderId="0" xfId="42" applyNumberFormat="1" applyFont="1" applyAlignment="1">
      <alignment horizontal="right" vertical="center"/>
    </xf>
    <xf numFmtId="165" fontId="4" fillId="0" borderId="11" xfId="42" applyNumberFormat="1" applyFont="1" applyBorder="1" applyAlignment="1">
      <alignment horizontal="right" vertical="center"/>
    </xf>
    <xf numFmtId="165" fontId="3" fillId="0" borderId="10" xfId="42" applyNumberFormat="1" applyFont="1" applyBorder="1" applyAlignment="1">
      <alignment horizontal="right" vertical="center"/>
    </xf>
    <xf numFmtId="165" fontId="3" fillId="0" borderId="11" xfId="42" applyNumberFormat="1" applyFont="1" applyBorder="1" applyAlignment="1">
      <alignment horizontal="right" vertical="center"/>
    </xf>
    <xf numFmtId="165" fontId="3" fillId="0" borderId="12" xfId="42" applyNumberFormat="1" applyFont="1" applyBorder="1" applyAlignment="1">
      <alignment horizontal="right" vertical="center"/>
    </xf>
    <xf numFmtId="165" fontId="3" fillId="0" borderId="13" xfId="42" applyNumberFormat="1" applyFont="1" applyBorder="1" applyAlignment="1">
      <alignment horizontal="right" vertical="center"/>
    </xf>
    <xf numFmtId="165" fontId="4" fillId="33" borderId="11" xfId="42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0" fillId="33" borderId="0" xfId="0" applyNumberFormat="1" applyFill="1" applyBorder="1" applyAlignment="1" applyProtection="1">
      <alignment/>
      <protection/>
    </xf>
    <xf numFmtId="165" fontId="4" fillId="33" borderId="0" xfId="42" applyNumberFormat="1" applyFont="1" applyFill="1" applyAlignment="1">
      <alignment horizontal="right" vertical="center"/>
    </xf>
    <xf numFmtId="0" fontId="0" fillId="18" borderId="0" xfId="0" applyFill="1" applyAlignment="1">
      <alignment horizontal="center" wrapText="1"/>
    </xf>
    <xf numFmtId="43" fontId="0" fillId="0" borderId="0" xfId="42" applyFont="1" applyFill="1" applyAlignment="1">
      <alignment/>
    </xf>
    <xf numFmtId="9" fontId="0" fillId="0" borderId="0" xfId="57" applyFont="1" applyFill="1" applyAlignment="1">
      <alignment/>
    </xf>
    <xf numFmtId="0" fontId="40" fillId="0" borderId="0" xfId="0" applyFont="1" applyFill="1" applyAlignment="1">
      <alignment horizontal="center" wrapText="1"/>
    </xf>
    <xf numFmtId="43" fontId="0" fillId="18" borderId="0" xfId="42" applyFont="1" applyFill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9" fontId="38" fillId="0" borderId="0" xfId="57" applyFont="1" applyFill="1" applyAlignment="1">
      <alignment/>
    </xf>
    <xf numFmtId="43" fontId="0" fillId="0" borderId="14" xfId="42" applyFont="1" applyFill="1" applyBorder="1" applyAlignment="1">
      <alignment/>
    </xf>
    <xf numFmtId="43" fontId="0" fillId="0" borderId="0" xfId="42" applyFont="1" applyFill="1" applyBorder="1" applyAlignment="1">
      <alignment/>
    </xf>
    <xf numFmtId="43" fontId="0" fillId="0" borderId="0" xfId="0" applyNumberFormat="1" applyFill="1" applyAlignment="1">
      <alignment/>
    </xf>
    <xf numFmtId="165" fontId="0" fillId="0" borderId="0" xfId="42" applyNumberFormat="1" applyFont="1" applyFill="1" applyAlignment="1">
      <alignment/>
    </xf>
    <xf numFmtId="43" fontId="0" fillId="0" borderId="0" xfId="57" applyNumberFormat="1" applyFont="1" applyFill="1" applyAlignment="1">
      <alignment/>
    </xf>
    <xf numFmtId="43" fontId="0" fillId="0" borderId="0" xfId="42" applyNumberFormat="1" applyFont="1" applyFill="1" applyAlignment="1">
      <alignment/>
    </xf>
    <xf numFmtId="0" fontId="0" fillId="33" borderId="0" xfId="0" applyFill="1" applyAlignment="1">
      <alignment/>
    </xf>
    <xf numFmtId="43" fontId="0" fillId="33" borderId="0" xfId="42" applyFont="1" applyFill="1" applyAlignment="1">
      <alignment horizontal="center" wrapText="1"/>
    </xf>
    <xf numFmtId="9" fontId="0" fillId="33" borderId="0" xfId="57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22" fillId="33" borderId="0" xfId="0" applyFont="1" applyFill="1" applyAlignment="1">
      <alignment horizontal="center" wrapText="1"/>
    </xf>
    <xf numFmtId="10" fontId="0" fillId="0" borderId="0" xfId="57" applyNumberFormat="1" applyFont="1" applyFill="1" applyAlignment="1">
      <alignment/>
    </xf>
    <xf numFmtId="43" fontId="0" fillId="0" borderId="0" xfId="0" applyNumberFormat="1" applyAlignment="1">
      <alignment/>
    </xf>
    <xf numFmtId="44" fontId="0" fillId="0" borderId="0" xfId="44" applyFont="1" applyAlignment="1">
      <alignment/>
    </xf>
    <xf numFmtId="43" fontId="0" fillId="0" borderId="0" xfId="42" applyFont="1" applyAlignment="1">
      <alignment/>
    </xf>
    <xf numFmtId="44" fontId="0" fillId="0" borderId="0" xfId="0" applyNumberFormat="1" applyAlignment="1">
      <alignment/>
    </xf>
    <xf numFmtId="44" fontId="0" fillId="0" borderId="0" xfId="44" applyFont="1" applyAlignment="1">
      <alignment horizontal="right"/>
    </xf>
    <xf numFmtId="44" fontId="0" fillId="0" borderId="0" xfId="44" applyFont="1" applyFill="1" applyAlignment="1">
      <alignment/>
    </xf>
    <xf numFmtId="0" fontId="40" fillId="0" borderId="0" xfId="0" applyFont="1" applyAlignment="1">
      <alignment/>
    </xf>
    <xf numFmtId="9" fontId="0" fillId="0" borderId="0" xfId="57" applyFont="1" applyAlignment="1">
      <alignment/>
    </xf>
    <xf numFmtId="0" fontId="4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2" fillId="9" borderId="0" xfId="0" applyFont="1" applyFill="1" applyAlignment="1">
      <alignment/>
    </xf>
    <xf numFmtId="43" fontId="0" fillId="9" borderId="0" xfId="42" applyFont="1" applyFill="1" applyAlignment="1">
      <alignment/>
    </xf>
    <xf numFmtId="9" fontId="0" fillId="9" borderId="0" xfId="57" applyFont="1" applyFill="1" applyAlignment="1">
      <alignment/>
    </xf>
    <xf numFmtId="0" fontId="0" fillId="9" borderId="0" xfId="0" applyFill="1" applyAlignment="1">
      <alignment horizontal="center" wrapText="1"/>
    </xf>
    <xf numFmtId="9" fontId="0" fillId="9" borderId="0" xfId="57" applyFont="1" applyFill="1" applyAlignment="1">
      <alignment horizontal="center" wrapText="1"/>
    </xf>
    <xf numFmtId="43" fontId="0" fillId="0" borderId="0" xfId="42" applyFont="1" applyAlignment="1">
      <alignment horizontal="center"/>
    </xf>
    <xf numFmtId="43" fontId="0" fillId="0" borderId="0" xfId="42" applyFont="1" applyAlignment="1">
      <alignment horizontal="left"/>
    </xf>
    <xf numFmtId="43" fontId="0" fillId="0" borderId="14" xfId="42" applyFont="1" applyBorder="1" applyAlignment="1">
      <alignment/>
    </xf>
    <xf numFmtId="43" fontId="0" fillId="0" borderId="15" xfId="42" applyFont="1" applyBorder="1" applyAlignment="1">
      <alignment/>
    </xf>
    <xf numFmtId="43" fontId="0" fillId="0" borderId="0" xfId="57" applyNumberFormat="1" applyFont="1" applyAlignment="1">
      <alignment/>
    </xf>
    <xf numFmtId="0" fontId="40" fillId="0" borderId="0" xfId="0" applyFont="1" applyFill="1" applyAlignment="1">
      <alignment wrapText="1"/>
    </xf>
    <xf numFmtId="43" fontId="0" fillId="0" borderId="0" xfId="42" applyFont="1" applyFill="1" applyAlignment="1">
      <alignment wrapText="1"/>
    </xf>
    <xf numFmtId="9" fontId="0" fillId="0" borderId="0" xfId="57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3" fontId="0" fillId="0" borderId="0" xfId="0" applyNumberFormat="1" applyFill="1" applyAlignment="1">
      <alignment wrapText="1"/>
    </xf>
    <xf numFmtId="0" fontId="0" fillId="0" borderId="0" xfId="0" applyFont="1" applyAlignment="1">
      <alignment wrapText="1"/>
    </xf>
    <xf numFmtId="43" fontId="0" fillId="0" borderId="0" xfId="42" applyNumberFormat="1" applyFont="1" applyAlignment="1">
      <alignment/>
    </xf>
    <xf numFmtId="43" fontId="40" fillId="0" borderId="0" xfId="0" applyNumberFormat="1" applyFont="1" applyFill="1" applyAlignment="1">
      <alignment/>
    </xf>
    <xf numFmtId="43" fontId="0" fillId="33" borderId="0" xfId="0" applyNumberFormat="1" applyFill="1" applyAlignment="1">
      <alignment/>
    </xf>
    <xf numFmtId="43" fontId="0" fillId="33" borderId="0" xfId="42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K32" sqref="K32"/>
    </sheetView>
  </sheetViews>
  <sheetFormatPr defaultColWidth="11.421875" defaultRowHeight="12.75"/>
  <cols>
    <col min="1" max="5" width="11.421875" style="0" customWidth="1"/>
    <col min="6" max="6" width="14.00390625" style="0" customWidth="1"/>
    <col min="7" max="8" width="11.421875" style="0" customWidth="1"/>
    <col min="9" max="9" width="11.421875" style="6" customWidth="1"/>
  </cols>
  <sheetData>
    <row r="1" ht="17.25">
      <c r="F1" s="1" t="s">
        <v>0</v>
      </c>
    </row>
    <row r="2" spans="5:9" ht="13.5">
      <c r="E2" s="2" t="s">
        <v>1</v>
      </c>
      <c r="F2" s="2" t="s">
        <v>1</v>
      </c>
      <c r="G2" s="2" t="s">
        <v>2</v>
      </c>
      <c r="H2" s="2" t="s">
        <v>3</v>
      </c>
      <c r="I2" s="7" t="s">
        <v>4</v>
      </c>
    </row>
    <row r="3" spans="5:9" ht="13.5">
      <c r="E3" s="3" t="s">
        <v>5</v>
      </c>
      <c r="F3" s="3" t="s">
        <v>6</v>
      </c>
      <c r="G3" s="3" t="s">
        <v>5</v>
      </c>
      <c r="H3" s="3" t="s">
        <v>5</v>
      </c>
      <c r="I3" s="8" t="s">
        <v>7</v>
      </c>
    </row>
    <row r="4" ht="13.5">
      <c r="A4" s="4" t="s">
        <v>8</v>
      </c>
    </row>
    <row r="5" spans="1:9" ht="13.5">
      <c r="A5" s="5" t="s">
        <v>9</v>
      </c>
      <c r="B5" s="5" t="s">
        <v>10</v>
      </c>
      <c r="E5" s="9">
        <v>126173</v>
      </c>
      <c r="F5" s="9">
        <v>128687</v>
      </c>
      <c r="G5" s="9">
        <v>128839.36</v>
      </c>
      <c r="H5" s="9">
        <v>126736.32</v>
      </c>
      <c r="I5" s="9">
        <v>126000</v>
      </c>
    </row>
    <row r="6" spans="1:9" ht="13.5">
      <c r="A6" s="5" t="s">
        <v>11</v>
      </c>
      <c r="B6" s="5" t="s">
        <v>12</v>
      </c>
      <c r="E6" s="9">
        <v>29727.55</v>
      </c>
      <c r="F6" s="9">
        <v>25000</v>
      </c>
      <c r="G6" s="9">
        <v>28886.9</v>
      </c>
      <c r="H6" s="9">
        <v>34957.2</v>
      </c>
      <c r="I6" s="9">
        <v>29000</v>
      </c>
    </row>
    <row r="7" spans="1:9" ht="13.5">
      <c r="A7" s="5" t="s">
        <v>13</v>
      </c>
      <c r="B7" s="5" t="s">
        <v>14</v>
      </c>
      <c r="E7" s="9">
        <v>0</v>
      </c>
      <c r="F7" s="9">
        <v>22000</v>
      </c>
      <c r="G7" s="9">
        <v>0</v>
      </c>
      <c r="H7" s="9">
        <v>0</v>
      </c>
      <c r="I7" s="9">
        <v>0</v>
      </c>
    </row>
    <row r="8" spans="1:9" ht="13.5">
      <c r="A8" s="5" t="s">
        <v>15</v>
      </c>
      <c r="B8" s="5" t="s">
        <v>16</v>
      </c>
      <c r="E8" s="9">
        <v>8483.25</v>
      </c>
      <c r="F8" s="9">
        <v>15000</v>
      </c>
      <c r="G8" s="9">
        <v>16117.6</v>
      </c>
      <c r="H8" s="9">
        <v>30771.72</v>
      </c>
      <c r="I8" s="9">
        <v>15000</v>
      </c>
    </row>
    <row r="9" spans="1:9" ht="13.5">
      <c r="A9" s="5" t="s">
        <v>17</v>
      </c>
      <c r="B9" s="5" t="s">
        <v>18</v>
      </c>
      <c r="E9" s="9">
        <v>13472.39</v>
      </c>
      <c r="F9" s="9">
        <v>19000</v>
      </c>
      <c r="G9" s="9">
        <v>19248.89</v>
      </c>
      <c r="H9" s="9">
        <v>17173.4</v>
      </c>
      <c r="I9" s="9">
        <v>19000</v>
      </c>
    </row>
    <row r="10" spans="1:9" ht="13.5">
      <c r="A10" s="5" t="s">
        <v>19</v>
      </c>
      <c r="B10" s="5" t="s">
        <v>20</v>
      </c>
      <c r="E10" s="9">
        <v>17067.87</v>
      </c>
      <c r="F10" s="9">
        <v>16500</v>
      </c>
      <c r="G10" s="9">
        <v>16820.85</v>
      </c>
      <c r="H10" s="9">
        <v>16795.92</v>
      </c>
      <c r="I10" s="9">
        <v>16000</v>
      </c>
    </row>
    <row r="11" spans="1:9" ht="13.5">
      <c r="A11" s="5" t="s">
        <v>21</v>
      </c>
      <c r="B11" s="5" t="s">
        <v>22</v>
      </c>
      <c r="E11" s="9">
        <v>5279.91</v>
      </c>
      <c r="F11" s="9">
        <v>2300</v>
      </c>
      <c r="G11" s="9">
        <v>4200.57</v>
      </c>
      <c r="H11" s="9">
        <v>4219.25</v>
      </c>
      <c r="I11" s="9">
        <v>2300</v>
      </c>
    </row>
    <row r="12" spans="1:9" ht="13.5">
      <c r="A12" s="5" t="s">
        <v>23</v>
      </c>
      <c r="B12" s="5" t="s">
        <v>24</v>
      </c>
      <c r="E12" s="9">
        <v>5770.25</v>
      </c>
      <c r="F12" s="9">
        <v>7500</v>
      </c>
      <c r="G12" s="9">
        <v>5700.03</v>
      </c>
      <c r="H12" s="9">
        <v>5551.57</v>
      </c>
      <c r="I12" s="9">
        <v>5700</v>
      </c>
    </row>
    <row r="13" spans="1:9" ht="13.5">
      <c r="A13" s="5" t="s">
        <v>25</v>
      </c>
      <c r="B13" s="5" t="s">
        <v>26</v>
      </c>
      <c r="E13" s="9">
        <v>12000</v>
      </c>
      <c r="F13" s="9">
        <v>12000</v>
      </c>
      <c r="G13" s="9">
        <v>6000</v>
      </c>
      <c r="H13" s="9">
        <v>6000</v>
      </c>
      <c r="I13" s="9">
        <v>6000</v>
      </c>
    </row>
    <row r="14" spans="1:9" ht="13.5">
      <c r="A14" s="5" t="s">
        <v>27</v>
      </c>
      <c r="B14" s="5" t="s">
        <v>28</v>
      </c>
      <c r="E14" s="9">
        <v>863.53</v>
      </c>
      <c r="F14" s="9">
        <v>250</v>
      </c>
      <c r="G14" s="9">
        <v>549.94</v>
      </c>
      <c r="H14" s="9">
        <v>1100.06</v>
      </c>
      <c r="I14" s="9">
        <v>250</v>
      </c>
    </row>
    <row r="15" spans="2:9" ht="13.5">
      <c r="B15" s="4" t="s">
        <v>29</v>
      </c>
      <c r="E15" s="14">
        <f>SUM(E5:E14)</f>
        <v>218837.75</v>
      </c>
      <c r="F15" s="14">
        <f>SUM(F5:F14)</f>
        <v>248237</v>
      </c>
      <c r="G15" s="14">
        <f>SUM(G5:G14)</f>
        <v>226364.14</v>
      </c>
      <c r="H15" s="14">
        <f>SUM(H5:H14)</f>
        <v>243305.44</v>
      </c>
      <c r="I15" s="14">
        <f>SUM(I5:I14)</f>
        <v>219250</v>
      </c>
    </row>
    <row r="16" spans="5:8" ht="12">
      <c r="E16" s="6"/>
      <c r="F16" s="6"/>
      <c r="G16" s="6"/>
      <c r="H16" s="6"/>
    </row>
    <row r="17" spans="1:8" ht="13.5">
      <c r="A17" s="4" t="s">
        <v>30</v>
      </c>
      <c r="E17" s="6"/>
      <c r="F17" s="6"/>
      <c r="G17" s="6"/>
      <c r="H17" s="6"/>
    </row>
    <row r="18" spans="1:8" ht="13.5">
      <c r="A18" s="5" t="s">
        <v>31</v>
      </c>
      <c r="E18" s="6"/>
      <c r="F18" s="6"/>
      <c r="G18" s="6"/>
      <c r="H18" s="6"/>
    </row>
    <row r="19" spans="1:9" ht="13.5">
      <c r="A19" s="5" t="s">
        <v>32</v>
      </c>
      <c r="B19" s="5" t="s">
        <v>33</v>
      </c>
      <c r="E19" s="9">
        <v>87179.28</v>
      </c>
      <c r="F19" s="9">
        <v>86093</v>
      </c>
      <c r="G19" s="9">
        <v>66360.55</v>
      </c>
      <c r="H19" s="9">
        <v>80998.73</v>
      </c>
      <c r="I19" s="9">
        <v>88518</v>
      </c>
    </row>
    <row r="20" spans="1:9" s="17" customFormat="1" ht="13.5">
      <c r="A20" s="16" t="s">
        <v>34</v>
      </c>
      <c r="B20" s="16" t="s">
        <v>35</v>
      </c>
      <c r="E20" s="18">
        <v>57197</v>
      </c>
      <c r="F20" s="18">
        <v>60172</v>
      </c>
      <c r="G20" s="18">
        <v>65414.22</v>
      </c>
      <c r="H20" s="18">
        <v>73373.29</v>
      </c>
      <c r="I20" s="18">
        <v>96196.60140000001</v>
      </c>
    </row>
    <row r="21" spans="1:9" ht="13.5">
      <c r="A21" s="5" t="s">
        <v>36</v>
      </c>
      <c r="B21" s="5" t="s">
        <v>37</v>
      </c>
      <c r="E21" s="9">
        <v>9696.84</v>
      </c>
      <c r="F21" s="9">
        <v>9697</v>
      </c>
      <c r="G21" s="9">
        <v>9710.46</v>
      </c>
      <c r="H21" s="9">
        <v>9696.84</v>
      </c>
      <c r="I21" s="9">
        <v>10036</v>
      </c>
    </row>
    <row r="22" spans="1:9" ht="13.5">
      <c r="A22" s="5" t="s">
        <v>38</v>
      </c>
      <c r="B22" s="5" t="s">
        <v>39</v>
      </c>
      <c r="E22" s="9">
        <v>0</v>
      </c>
      <c r="F22" s="9">
        <v>0</v>
      </c>
      <c r="G22" s="9">
        <v>16423.11</v>
      </c>
      <c r="H22" s="9">
        <v>0</v>
      </c>
      <c r="I22" s="9">
        <v>0</v>
      </c>
    </row>
    <row r="23" spans="1:9" ht="13.5">
      <c r="A23" s="5" t="s">
        <v>40</v>
      </c>
      <c r="B23" s="5" t="s">
        <v>41</v>
      </c>
      <c r="E23" s="9">
        <v>443.5</v>
      </c>
      <c r="F23" s="9">
        <v>450</v>
      </c>
      <c r="G23" s="9">
        <v>449.65</v>
      </c>
      <c r="H23" s="9">
        <v>332.6</v>
      </c>
      <c r="I23" s="9">
        <v>444</v>
      </c>
    </row>
    <row r="24" spans="1:9" ht="13.5">
      <c r="A24" s="5" t="s">
        <v>42</v>
      </c>
      <c r="B24" s="5" t="s">
        <v>43</v>
      </c>
      <c r="E24" s="9">
        <v>470</v>
      </c>
      <c r="F24" s="9">
        <v>0</v>
      </c>
      <c r="G24" s="9">
        <v>0</v>
      </c>
      <c r="H24" s="9">
        <v>359.79</v>
      </c>
      <c r="I24" s="18">
        <v>1000</v>
      </c>
    </row>
    <row r="25" spans="1:9" s="17" customFormat="1" ht="13.5">
      <c r="A25" s="16" t="s">
        <v>44</v>
      </c>
      <c r="B25" s="16" t="s">
        <v>45</v>
      </c>
      <c r="E25" s="18">
        <v>5652.83</v>
      </c>
      <c r="F25" s="18">
        <v>10123</v>
      </c>
      <c r="G25" s="18">
        <v>7404.09</v>
      </c>
      <c r="H25" s="18">
        <v>7579.25</v>
      </c>
      <c r="I25" s="18">
        <v>11988.571896000001</v>
      </c>
    </row>
    <row r="26" spans="1:9" ht="13.5">
      <c r="A26" s="5" t="s">
        <v>46</v>
      </c>
      <c r="B26" s="5" t="s">
        <v>47</v>
      </c>
      <c r="E26" s="9">
        <v>2974.15</v>
      </c>
      <c r="F26" s="9">
        <v>5532</v>
      </c>
      <c r="G26" s="9">
        <v>4116.73</v>
      </c>
      <c r="H26" s="9">
        <v>3544.27</v>
      </c>
      <c r="I26" s="9">
        <v>2880</v>
      </c>
    </row>
    <row r="27" spans="1:9" ht="13.5">
      <c r="A27" s="5" t="s">
        <v>48</v>
      </c>
      <c r="B27" s="5" t="s">
        <v>49</v>
      </c>
      <c r="E27" s="9">
        <v>3689</v>
      </c>
      <c r="F27" s="9">
        <v>4500</v>
      </c>
      <c r="G27" s="9">
        <v>3678.29</v>
      </c>
      <c r="H27" s="9">
        <v>3126.09</v>
      </c>
      <c r="I27" s="9">
        <v>4500</v>
      </c>
    </row>
    <row r="28" spans="1:9" ht="13.5">
      <c r="A28" s="16"/>
      <c r="B28" s="5" t="s">
        <v>153</v>
      </c>
      <c r="E28" s="9">
        <v>0</v>
      </c>
      <c r="F28" s="9">
        <v>0</v>
      </c>
      <c r="G28" s="9">
        <v>0</v>
      </c>
      <c r="H28" s="9">
        <v>0</v>
      </c>
      <c r="I28" s="18">
        <v>500</v>
      </c>
    </row>
    <row r="29" spans="2:9" ht="13.5">
      <c r="B29" s="5" t="s">
        <v>50</v>
      </c>
      <c r="E29" s="10">
        <f>SUM(E19:E28)</f>
        <v>167302.59999999998</v>
      </c>
      <c r="F29" s="10">
        <f>SUM(F19:F28)</f>
        <v>176567</v>
      </c>
      <c r="G29" s="10">
        <f>SUM(G19:G28)</f>
        <v>173557.10000000003</v>
      </c>
      <c r="H29" s="10">
        <f>SUM(H19:H28)</f>
        <v>179010.86</v>
      </c>
      <c r="I29" s="10">
        <f>SUM(I19:I28)</f>
        <v>216063.17329600002</v>
      </c>
    </row>
    <row r="30" spans="5:8" ht="12">
      <c r="E30" s="6"/>
      <c r="F30" s="6"/>
      <c r="G30" s="6"/>
      <c r="H30" s="6"/>
    </row>
    <row r="31" spans="1:8" ht="13.5">
      <c r="A31" s="5" t="s">
        <v>51</v>
      </c>
      <c r="E31" s="6"/>
      <c r="F31" s="6"/>
      <c r="G31" s="6"/>
      <c r="H31" s="6"/>
    </row>
    <row r="32" spans="1:9" ht="13.5">
      <c r="A32" s="5" t="s">
        <v>52</v>
      </c>
      <c r="B32" s="5" t="s">
        <v>53</v>
      </c>
      <c r="E32" s="9">
        <v>4930.45</v>
      </c>
      <c r="F32" s="9">
        <v>0</v>
      </c>
      <c r="G32" s="9">
        <v>0</v>
      </c>
      <c r="H32" s="9">
        <v>0</v>
      </c>
      <c r="I32" s="9">
        <v>0</v>
      </c>
    </row>
    <row r="33" spans="2:9" ht="13.5">
      <c r="B33" s="5" t="s">
        <v>54</v>
      </c>
      <c r="E33" s="10">
        <f>+E32</f>
        <v>4930.45</v>
      </c>
      <c r="F33" s="10">
        <f>+F32</f>
        <v>0</v>
      </c>
      <c r="G33" s="10">
        <f>+G32</f>
        <v>0</v>
      </c>
      <c r="H33" s="10">
        <f>+H32</f>
        <v>0</v>
      </c>
      <c r="I33" s="10">
        <f>+I32</f>
        <v>0</v>
      </c>
    </row>
    <row r="34" spans="5:8" ht="12">
      <c r="E34" s="6"/>
      <c r="F34" s="6"/>
      <c r="G34" s="6"/>
      <c r="H34" s="6"/>
    </row>
    <row r="35" spans="1:8" ht="13.5">
      <c r="A35" s="5" t="s">
        <v>55</v>
      </c>
      <c r="E35" s="6"/>
      <c r="F35" s="6"/>
      <c r="G35" s="6"/>
      <c r="H35" s="6"/>
    </row>
    <row r="36" spans="1:9" ht="13.5">
      <c r="A36" s="5" t="s">
        <v>56</v>
      </c>
      <c r="B36" s="5" t="s">
        <v>57</v>
      </c>
      <c r="E36" s="9">
        <v>6183.37</v>
      </c>
      <c r="F36" s="9">
        <v>4000</v>
      </c>
      <c r="G36" s="9">
        <v>5664.94</v>
      </c>
      <c r="H36" s="9">
        <v>7414.04</v>
      </c>
      <c r="I36" s="18">
        <v>6000</v>
      </c>
    </row>
    <row r="37" spans="1:9" ht="13.5">
      <c r="A37" s="5" t="s">
        <v>58</v>
      </c>
      <c r="B37" s="5" t="s">
        <v>59</v>
      </c>
      <c r="E37" s="9">
        <v>111.56</v>
      </c>
      <c r="F37" s="9">
        <v>500</v>
      </c>
      <c r="G37" s="9">
        <v>193.3</v>
      </c>
      <c r="H37" s="9">
        <v>1049.03</v>
      </c>
      <c r="I37" s="9">
        <v>0</v>
      </c>
    </row>
    <row r="38" spans="1:9" ht="13.5">
      <c r="A38" s="5" t="s">
        <v>60</v>
      </c>
      <c r="B38" s="5" t="s">
        <v>61</v>
      </c>
      <c r="E38" s="9">
        <v>1695.67</v>
      </c>
      <c r="F38" s="9">
        <v>2000</v>
      </c>
      <c r="G38" s="9">
        <v>544.13</v>
      </c>
      <c r="H38" s="9">
        <v>2068.68</v>
      </c>
      <c r="I38" s="9">
        <v>0</v>
      </c>
    </row>
    <row r="39" spans="1:9" ht="13.5">
      <c r="A39" s="5" t="s">
        <v>62</v>
      </c>
      <c r="B39" s="5" t="s">
        <v>63</v>
      </c>
      <c r="E39" s="9">
        <v>0</v>
      </c>
      <c r="F39" s="9">
        <v>250</v>
      </c>
      <c r="G39" s="9">
        <v>0</v>
      </c>
      <c r="H39" s="9">
        <v>358.46</v>
      </c>
      <c r="I39" s="9">
        <v>0</v>
      </c>
    </row>
    <row r="40" spans="1:9" ht="13.5">
      <c r="A40" s="5" t="s">
        <v>64</v>
      </c>
      <c r="B40" s="5" t="s">
        <v>65</v>
      </c>
      <c r="E40" s="9">
        <v>0</v>
      </c>
      <c r="F40" s="9">
        <v>250</v>
      </c>
      <c r="G40" s="9">
        <v>780.95</v>
      </c>
      <c r="H40" s="9">
        <v>226</v>
      </c>
      <c r="I40" s="9">
        <v>0</v>
      </c>
    </row>
    <row r="41" spans="2:9" ht="13.5">
      <c r="B41" s="5" t="s">
        <v>66</v>
      </c>
      <c r="E41" s="15">
        <f>SUM(E36:E40)</f>
        <v>7990.6</v>
      </c>
      <c r="F41" s="10">
        <f>SUM(F36:F40)</f>
        <v>7000</v>
      </c>
      <c r="G41" s="10">
        <f>SUM(G36:G40)</f>
        <v>7183.32</v>
      </c>
      <c r="H41" s="10">
        <f>SUM(H36:H40)</f>
        <v>11116.21</v>
      </c>
      <c r="I41" s="15">
        <f>SUM(I36:I40)</f>
        <v>6000</v>
      </c>
    </row>
    <row r="42" spans="5:8" ht="12">
      <c r="E42" s="6"/>
      <c r="F42" s="6"/>
      <c r="G42" s="6"/>
      <c r="H42" s="6"/>
    </row>
    <row r="43" spans="1:8" ht="13.5">
      <c r="A43" s="5" t="s">
        <v>67</v>
      </c>
      <c r="E43" s="6"/>
      <c r="F43" s="6"/>
      <c r="G43" s="6"/>
      <c r="H43" s="6"/>
    </row>
    <row r="44" spans="1:9" ht="13.5">
      <c r="A44" s="5" t="s">
        <v>68</v>
      </c>
      <c r="B44" s="5" t="s">
        <v>69</v>
      </c>
      <c r="E44" s="9">
        <v>0</v>
      </c>
      <c r="F44" s="9">
        <v>0</v>
      </c>
      <c r="G44" s="9">
        <v>14400</v>
      </c>
      <c r="H44" s="9">
        <v>10800</v>
      </c>
      <c r="I44" s="9">
        <v>0</v>
      </c>
    </row>
    <row r="45" spans="1:9" ht="13.5">
      <c r="A45" s="5" t="s">
        <v>70</v>
      </c>
      <c r="B45" s="5" t="s">
        <v>71</v>
      </c>
      <c r="E45" s="9">
        <v>1780.64</v>
      </c>
      <c r="F45" s="9">
        <v>2000</v>
      </c>
      <c r="G45" s="9">
        <v>1688</v>
      </c>
      <c r="H45" s="9">
        <v>1849.92</v>
      </c>
      <c r="I45" s="9">
        <v>1781</v>
      </c>
    </row>
    <row r="46" spans="2:9" ht="13.5">
      <c r="B46" s="5" t="s">
        <v>72</v>
      </c>
      <c r="E46" s="10">
        <f>SUM(E44:E45)</f>
        <v>1780.64</v>
      </c>
      <c r="F46" s="10">
        <f>SUM(F44:F45)</f>
        <v>2000</v>
      </c>
      <c r="G46" s="10">
        <f>SUM(G44:G45)</f>
        <v>16088</v>
      </c>
      <c r="H46" s="10">
        <f>SUM(H44:H45)</f>
        <v>12649.92</v>
      </c>
      <c r="I46" s="10">
        <f>SUM(I44:I45)</f>
        <v>1781</v>
      </c>
    </row>
    <row r="47" spans="1:8" ht="13.5">
      <c r="A47" s="5" t="s">
        <v>73</v>
      </c>
      <c r="E47" s="6"/>
      <c r="F47" s="6"/>
      <c r="G47" s="6"/>
      <c r="H47" s="6"/>
    </row>
    <row r="48" spans="1:9" ht="13.5">
      <c r="A48" s="5" t="s">
        <v>74</v>
      </c>
      <c r="B48" s="5" t="s">
        <v>75</v>
      </c>
      <c r="E48" s="9">
        <v>1988.64</v>
      </c>
      <c r="F48" s="9">
        <v>0</v>
      </c>
      <c r="G48" s="9">
        <v>0</v>
      </c>
      <c r="H48" s="9">
        <v>815.04</v>
      </c>
      <c r="I48" s="9">
        <v>0</v>
      </c>
    </row>
    <row r="49" spans="1:9" ht="13.5">
      <c r="A49" s="5" t="s">
        <v>76</v>
      </c>
      <c r="B49" s="5" t="s">
        <v>77</v>
      </c>
      <c r="E49" s="9">
        <v>0</v>
      </c>
      <c r="F49" s="9">
        <v>1500</v>
      </c>
      <c r="G49" s="9">
        <v>1643.1</v>
      </c>
      <c r="H49" s="9">
        <v>848.66</v>
      </c>
      <c r="I49" s="18">
        <v>1750</v>
      </c>
    </row>
    <row r="50" spans="2:9" ht="13.5">
      <c r="B50" s="5" t="s">
        <v>78</v>
      </c>
      <c r="E50" s="15">
        <f>SUM(E48:E49)</f>
        <v>1988.64</v>
      </c>
      <c r="F50" s="10">
        <f>SUM(F48:F49)</f>
        <v>1500</v>
      </c>
      <c r="G50" s="10">
        <f>SUM(G48:G49)</f>
        <v>1643.1</v>
      </c>
      <c r="H50" s="10">
        <f>SUM(H48:H49)</f>
        <v>1663.6999999999998</v>
      </c>
      <c r="I50" s="10">
        <f>SUM(I48:I49)</f>
        <v>1750</v>
      </c>
    </row>
    <row r="51" spans="1:8" ht="13.5">
      <c r="A51" s="5" t="s">
        <v>79</v>
      </c>
      <c r="E51" s="6"/>
      <c r="F51" s="6"/>
      <c r="G51" s="6"/>
      <c r="H51" s="6"/>
    </row>
    <row r="52" spans="1:9" ht="13.5">
      <c r="A52" s="5" t="s">
        <v>80</v>
      </c>
      <c r="B52" s="5" t="s">
        <v>81</v>
      </c>
      <c r="E52" s="9">
        <v>476.91</v>
      </c>
      <c r="F52" s="9">
        <v>900</v>
      </c>
      <c r="G52" s="9">
        <v>1024.92</v>
      </c>
      <c r="H52" s="9">
        <v>831.16</v>
      </c>
      <c r="I52" s="9">
        <v>500</v>
      </c>
    </row>
    <row r="53" spans="1:9" ht="13.5">
      <c r="A53" s="5" t="s">
        <v>82</v>
      </c>
      <c r="B53" s="5" t="s">
        <v>83</v>
      </c>
      <c r="E53" s="9">
        <v>235.62</v>
      </c>
      <c r="F53" s="9">
        <v>900</v>
      </c>
      <c r="G53" s="9">
        <v>570.48</v>
      </c>
      <c r="H53" s="9">
        <v>725</v>
      </c>
      <c r="I53" s="9">
        <v>500</v>
      </c>
    </row>
    <row r="54" spans="2:9" ht="13.5">
      <c r="B54" s="5" t="s">
        <v>84</v>
      </c>
      <c r="E54" s="15">
        <f>SUM(E52:E53)</f>
        <v>712.53</v>
      </c>
      <c r="F54" s="10">
        <f>SUM(F52:F53)</f>
        <v>1800</v>
      </c>
      <c r="G54" s="10">
        <f>SUM(G52:G53)</f>
        <v>1595.4</v>
      </c>
      <c r="H54" s="10">
        <f>SUM(H52:H53)</f>
        <v>1556.1599999999999</v>
      </c>
      <c r="I54" s="10">
        <f>SUM(I52:I53)</f>
        <v>1000</v>
      </c>
    </row>
    <row r="55" spans="5:8" ht="12">
      <c r="E55" s="6"/>
      <c r="F55" s="6"/>
      <c r="G55" s="6"/>
      <c r="H55" s="6"/>
    </row>
    <row r="56" spans="1:8" ht="13.5">
      <c r="A56" s="5" t="s">
        <v>85</v>
      </c>
      <c r="E56" s="6"/>
      <c r="F56" s="6"/>
      <c r="G56" s="6"/>
      <c r="H56" s="6"/>
    </row>
    <row r="57" spans="1:9" ht="13.5">
      <c r="A57" s="5" t="s">
        <v>86</v>
      </c>
      <c r="B57" s="5" t="s">
        <v>87</v>
      </c>
      <c r="E57" s="9">
        <v>0</v>
      </c>
      <c r="F57" s="9">
        <v>0</v>
      </c>
      <c r="G57" s="9">
        <v>569.34</v>
      </c>
      <c r="H57" s="9">
        <v>463.74</v>
      </c>
      <c r="I57" s="9">
        <v>0</v>
      </c>
    </row>
    <row r="58" spans="1:9" ht="13.5">
      <c r="A58" s="5" t="s">
        <v>88</v>
      </c>
      <c r="B58" s="5" t="s">
        <v>89</v>
      </c>
      <c r="E58" s="9">
        <v>2431.16</v>
      </c>
      <c r="F58" s="9">
        <v>6260</v>
      </c>
      <c r="G58" s="9">
        <v>3077.29</v>
      </c>
      <c r="H58" s="9">
        <v>1747.78</v>
      </c>
      <c r="I58" s="9">
        <v>3000</v>
      </c>
    </row>
    <row r="59" spans="1:9" ht="13.5">
      <c r="A59" s="5" t="s">
        <v>90</v>
      </c>
      <c r="B59" s="5" t="s">
        <v>91</v>
      </c>
      <c r="E59" s="9">
        <v>0</v>
      </c>
      <c r="F59" s="9">
        <v>200</v>
      </c>
      <c r="G59" s="9">
        <v>2046.67</v>
      </c>
      <c r="H59" s="9">
        <v>1167.32</v>
      </c>
      <c r="I59" s="9">
        <v>0</v>
      </c>
    </row>
    <row r="60" spans="1:9" ht="13.5">
      <c r="A60" s="5" t="s">
        <v>92</v>
      </c>
      <c r="B60" s="5" t="s">
        <v>93</v>
      </c>
      <c r="E60" s="9">
        <v>0</v>
      </c>
      <c r="F60" s="9">
        <v>0</v>
      </c>
      <c r="G60" s="9">
        <v>357.17</v>
      </c>
      <c r="H60" s="9">
        <v>613.42</v>
      </c>
      <c r="I60" s="9">
        <v>0</v>
      </c>
    </row>
    <row r="61" spans="2:9" ht="13.5">
      <c r="B61" s="5" t="s">
        <v>94</v>
      </c>
      <c r="E61" s="15">
        <f>SUM(E57:E60)</f>
        <v>2431.16</v>
      </c>
      <c r="F61" s="10">
        <f>SUM(F57:F60)</f>
        <v>6460</v>
      </c>
      <c r="G61" s="10">
        <f>SUM(G57:G60)</f>
        <v>6050.47</v>
      </c>
      <c r="H61" s="10">
        <f>SUM(H57:H60)</f>
        <v>3992.26</v>
      </c>
      <c r="I61" s="10">
        <f>SUM(I57:I60)</f>
        <v>3000</v>
      </c>
    </row>
    <row r="62" spans="5:8" ht="12">
      <c r="E62" s="6"/>
      <c r="F62" s="6"/>
      <c r="G62" s="6"/>
      <c r="H62" s="6"/>
    </row>
    <row r="63" spans="1:8" ht="13.5">
      <c r="A63" s="5" t="s">
        <v>95</v>
      </c>
      <c r="E63" s="6"/>
      <c r="F63" s="6"/>
      <c r="G63" s="6"/>
      <c r="H63" s="6"/>
    </row>
    <row r="64" spans="1:9" ht="13.5">
      <c r="A64" s="5" t="s">
        <v>96</v>
      </c>
      <c r="B64" s="5" t="s">
        <v>97</v>
      </c>
      <c r="E64" s="9">
        <v>3683.3</v>
      </c>
      <c r="F64" s="9">
        <v>892</v>
      </c>
      <c r="G64" s="9">
        <v>4064.65</v>
      </c>
      <c r="H64" s="9">
        <v>1111.29</v>
      </c>
      <c r="I64" s="18">
        <v>5000</v>
      </c>
    </row>
    <row r="65" spans="1:9" ht="13.5">
      <c r="A65" s="5" t="s">
        <v>98</v>
      </c>
      <c r="B65" s="5" t="s">
        <v>99</v>
      </c>
      <c r="E65" s="9">
        <v>872.11</v>
      </c>
      <c r="F65" s="9">
        <v>864</v>
      </c>
      <c r="G65" s="9">
        <v>864.39</v>
      </c>
      <c r="H65" s="9">
        <v>420.5</v>
      </c>
      <c r="I65" s="9">
        <v>0</v>
      </c>
    </row>
    <row r="66" spans="1:9" ht="13.5">
      <c r="A66" s="5" t="s">
        <v>100</v>
      </c>
      <c r="B66" s="5" t="s">
        <v>101</v>
      </c>
      <c r="E66" s="9">
        <v>7044</v>
      </c>
      <c r="F66" s="9">
        <v>6624</v>
      </c>
      <c r="G66" s="9">
        <v>5720</v>
      </c>
      <c r="H66" s="9">
        <v>6624</v>
      </c>
      <c r="I66" s="18">
        <v>5000</v>
      </c>
    </row>
    <row r="67" spans="1:9" ht="13.5">
      <c r="A67" s="5" t="s">
        <v>102</v>
      </c>
      <c r="B67" s="5" t="s">
        <v>103</v>
      </c>
      <c r="E67" s="9">
        <v>1492.17</v>
      </c>
      <c r="F67" s="9">
        <v>1250</v>
      </c>
      <c r="G67" s="9">
        <v>1123.54</v>
      </c>
      <c r="H67" s="9">
        <v>1772.61</v>
      </c>
      <c r="I67" s="9">
        <v>0</v>
      </c>
    </row>
    <row r="68" spans="1:9" ht="13.5">
      <c r="A68" s="5" t="s">
        <v>104</v>
      </c>
      <c r="B68" s="5" t="s">
        <v>105</v>
      </c>
      <c r="E68" s="9">
        <v>967.29</v>
      </c>
      <c r="F68" s="9">
        <v>1000</v>
      </c>
      <c r="G68" s="9">
        <v>988.98</v>
      </c>
      <c r="H68" s="9">
        <v>970.62</v>
      </c>
      <c r="I68" s="9">
        <v>0</v>
      </c>
    </row>
    <row r="69" spans="1:9" ht="13.5">
      <c r="A69" s="5" t="s">
        <v>106</v>
      </c>
      <c r="B69" s="5" t="s">
        <v>107</v>
      </c>
      <c r="E69" s="9">
        <v>2.14</v>
      </c>
      <c r="F69" s="9">
        <v>300</v>
      </c>
      <c r="G69" s="9">
        <v>170.13</v>
      </c>
      <c r="H69" s="9">
        <v>578.47</v>
      </c>
      <c r="I69" s="9">
        <v>0</v>
      </c>
    </row>
    <row r="70" spans="1:9" ht="13.5">
      <c r="A70" s="5" t="s">
        <v>108</v>
      </c>
      <c r="B70" s="5" t="s">
        <v>109</v>
      </c>
      <c r="E70" s="9">
        <v>0</v>
      </c>
      <c r="F70" s="9">
        <v>570</v>
      </c>
      <c r="G70" s="9">
        <v>570.1</v>
      </c>
      <c r="H70" s="9">
        <v>0</v>
      </c>
      <c r="I70" s="9">
        <v>0</v>
      </c>
    </row>
    <row r="71" spans="2:9" ht="13.5">
      <c r="B71" s="5" t="s">
        <v>110</v>
      </c>
      <c r="E71" s="15">
        <f>SUM(E64:E70)</f>
        <v>14061.009999999998</v>
      </c>
      <c r="F71" s="10">
        <f>SUM(F64:F70)</f>
        <v>11500</v>
      </c>
      <c r="G71" s="10">
        <f>SUM(G64:G70)</f>
        <v>13501.79</v>
      </c>
      <c r="H71" s="10">
        <f>SUM(H64:H70)</f>
        <v>11477.49</v>
      </c>
      <c r="I71" s="10">
        <f>SUM(I64:I70)</f>
        <v>10000</v>
      </c>
    </row>
    <row r="72" spans="1:8" ht="13.5">
      <c r="A72" s="5" t="s">
        <v>111</v>
      </c>
      <c r="E72" s="6"/>
      <c r="F72" s="6"/>
      <c r="G72" s="6"/>
      <c r="H72" s="6"/>
    </row>
    <row r="73" spans="1:9" ht="13.5">
      <c r="A73" s="5" t="s">
        <v>112</v>
      </c>
      <c r="B73" s="5" t="s">
        <v>113</v>
      </c>
      <c r="E73" s="9">
        <v>16.25</v>
      </c>
      <c r="F73" s="9">
        <v>0</v>
      </c>
      <c r="G73" s="9">
        <v>1</v>
      </c>
      <c r="H73" s="9">
        <v>3049.13</v>
      </c>
      <c r="I73" s="9">
        <v>0</v>
      </c>
    </row>
    <row r="74" spans="2:9" ht="13.5">
      <c r="B74" s="5" t="s">
        <v>114</v>
      </c>
      <c r="E74" s="15">
        <f>+E73</f>
        <v>16.25</v>
      </c>
      <c r="F74" s="10">
        <f>+F73</f>
        <v>0</v>
      </c>
      <c r="G74" s="10">
        <f>+G73</f>
        <v>1</v>
      </c>
      <c r="H74" s="10">
        <f>+H73</f>
        <v>3049.13</v>
      </c>
      <c r="I74" s="10">
        <f>+I73</f>
        <v>0</v>
      </c>
    </row>
    <row r="75" spans="5:8" ht="12">
      <c r="E75" s="6"/>
      <c r="F75" s="6"/>
      <c r="G75" s="6"/>
      <c r="H75" s="6"/>
    </row>
    <row r="76" spans="1:8" ht="13.5">
      <c r="A76" s="5" t="s">
        <v>115</v>
      </c>
      <c r="E76" s="6"/>
      <c r="F76" s="6"/>
      <c r="G76" s="6"/>
      <c r="H76" s="6"/>
    </row>
    <row r="77" spans="1:9" ht="13.5">
      <c r="A77" s="5" t="s">
        <v>116</v>
      </c>
      <c r="B77" s="5" t="s">
        <v>117</v>
      </c>
      <c r="E77" s="9">
        <v>0</v>
      </c>
      <c r="F77" s="9">
        <v>250</v>
      </c>
      <c r="G77" s="9">
        <v>140</v>
      </c>
      <c r="H77" s="9">
        <v>0</v>
      </c>
      <c r="I77" s="9">
        <v>0</v>
      </c>
    </row>
    <row r="78" spans="1:9" ht="13.5">
      <c r="A78" s="5" t="s">
        <v>118</v>
      </c>
      <c r="B78" s="5" t="s">
        <v>119</v>
      </c>
      <c r="E78" s="9">
        <v>0</v>
      </c>
      <c r="F78" s="9">
        <v>400</v>
      </c>
      <c r="G78" s="9">
        <v>0</v>
      </c>
      <c r="H78" s="9">
        <v>207.69</v>
      </c>
      <c r="I78" s="9">
        <v>0</v>
      </c>
    </row>
    <row r="79" spans="2:9" ht="13.5">
      <c r="B79" s="5" t="s">
        <v>120</v>
      </c>
      <c r="E79" s="10">
        <f>SUM(E77:E78)</f>
        <v>0</v>
      </c>
      <c r="F79" s="10">
        <f>SUM(F77:F78)</f>
        <v>650</v>
      </c>
      <c r="G79" s="10">
        <f>SUM(G77:G78)</f>
        <v>140</v>
      </c>
      <c r="H79" s="10">
        <f>SUM(H77:H78)</f>
        <v>207.69</v>
      </c>
      <c r="I79" s="10">
        <f>SUM(I77:I78)</f>
        <v>0</v>
      </c>
    </row>
    <row r="80" spans="1:8" ht="13.5">
      <c r="A80" s="5" t="s">
        <v>121</v>
      </c>
      <c r="E80" s="6"/>
      <c r="F80" s="6"/>
      <c r="G80" s="6"/>
      <c r="H80" s="6"/>
    </row>
    <row r="81" spans="1:9" ht="13.5">
      <c r="A81" s="5" t="s">
        <v>122</v>
      </c>
      <c r="B81" s="5" t="s">
        <v>121</v>
      </c>
      <c r="E81" s="9">
        <v>26160</v>
      </c>
      <c r="F81" s="9">
        <v>26160</v>
      </c>
      <c r="G81" s="9">
        <v>26160</v>
      </c>
      <c r="H81" s="9">
        <v>26160</v>
      </c>
      <c r="I81" s="18">
        <v>26160</v>
      </c>
    </row>
    <row r="82" spans="2:9" ht="13.5">
      <c r="B82" s="5" t="s">
        <v>123</v>
      </c>
      <c r="E82" s="10">
        <f>+E81</f>
        <v>26160</v>
      </c>
      <c r="F82" s="10">
        <f>+F81</f>
        <v>26160</v>
      </c>
      <c r="G82" s="10">
        <f>+G81</f>
        <v>26160</v>
      </c>
      <c r="H82" s="10">
        <f>+H81</f>
        <v>26160</v>
      </c>
      <c r="I82" s="10">
        <f>+I81</f>
        <v>26160</v>
      </c>
    </row>
    <row r="83" spans="5:8" ht="12">
      <c r="E83" s="6"/>
      <c r="F83" s="6"/>
      <c r="G83" s="6"/>
      <c r="H83" s="6"/>
    </row>
    <row r="84" spans="1:8" ht="13.5">
      <c r="A84" s="5" t="s">
        <v>124</v>
      </c>
      <c r="E84" s="6"/>
      <c r="F84" s="6"/>
      <c r="G84" s="6"/>
      <c r="H84" s="6"/>
    </row>
    <row r="85" spans="1:9" ht="13.5">
      <c r="A85" s="5" t="s">
        <v>125</v>
      </c>
      <c r="B85" s="5" t="s">
        <v>124</v>
      </c>
      <c r="E85" s="9">
        <v>3500</v>
      </c>
      <c r="F85" s="9">
        <v>0</v>
      </c>
      <c r="G85" s="9">
        <v>0</v>
      </c>
      <c r="H85" s="9">
        <v>0</v>
      </c>
      <c r="I85" s="9">
        <v>0</v>
      </c>
    </row>
    <row r="86" spans="2:9" ht="13.5">
      <c r="B86" s="5" t="s">
        <v>126</v>
      </c>
      <c r="E86" s="10">
        <f>+E85</f>
        <v>3500</v>
      </c>
      <c r="F86" s="10">
        <f>+F85</f>
        <v>0</v>
      </c>
      <c r="G86" s="10">
        <f>+G85</f>
        <v>0</v>
      </c>
      <c r="H86" s="10">
        <f>+H85</f>
        <v>0</v>
      </c>
      <c r="I86" s="10">
        <f>+I85</f>
        <v>0</v>
      </c>
    </row>
    <row r="87" spans="5:8" ht="12">
      <c r="E87" s="6"/>
      <c r="F87" s="6"/>
      <c r="G87" s="6"/>
      <c r="H87" s="6"/>
    </row>
    <row r="88" spans="1:8" ht="13.5">
      <c r="A88" s="5" t="s">
        <v>127</v>
      </c>
      <c r="E88" s="6"/>
      <c r="F88" s="6"/>
      <c r="G88" s="6"/>
      <c r="H88" s="6"/>
    </row>
    <row r="89" spans="1:9" ht="13.5">
      <c r="A89" s="5" t="s">
        <v>128</v>
      </c>
      <c r="B89" s="5" t="s">
        <v>129</v>
      </c>
      <c r="E89" s="9">
        <v>1677.08</v>
      </c>
      <c r="F89" s="9">
        <v>2000</v>
      </c>
      <c r="G89" s="9">
        <v>3284.56</v>
      </c>
      <c r="H89" s="9">
        <v>2128.41</v>
      </c>
      <c r="I89" s="9">
        <v>2000</v>
      </c>
    </row>
    <row r="90" spans="2:9" ht="13.5">
      <c r="B90" s="5" t="s">
        <v>130</v>
      </c>
      <c r="E90" s="10">
        <f>+E89</f>
        <v>1677.08</v>
      </c>
      <c r="F90" s="10">
        <f>+F89</f>
        <v>2000</v>
      </c>
      <c r="G90" s="10">
        <f>+G89</f>
        <v>3284.56</v>
      </c>
      <c r="H90" s="10">
        <f>+H89</f>
        <v>2128.41</v>
      </c>
      <c r="I90" s="10">
        <f>+I89</f>
        <v>2000</v>
      </c>
    </row>
    <row r="91" spans="5:8" ht="12">
      <c r="E91" s="6"/>
      <c r="F91" s="6"/>
      <c r="G91" s="6"/>
      <c r="H91" s="6"/>
    </row>
    <row r="92" spans="1:8" ht="13.5">
      <c r="A92" s="5" t="s">
        <v>131</v>
      </c>
      <c r="E92" s="6"/>
      <c r="F92" s="6"/>
      <c r="G92" s="6"/>
      <c r="H92" s="6"/>
    </row>
    <row r="93" spans="1:9" ht="13.5">
      <c r="A93" s="5" t="s">
        <v>132</v>
      </c>
      <c r="B93" s="5" t="s">
        <v>133</v>
      </c>
      <c r="E93" s="9">
        <v>0</v>
      </c>
      <c r="F93" s="9">
        <v>2000</v>
      </c>
      <c r="G93" s="9">
        <v>0</v>
      </c>
      <c r="H93" s="9">
        <v>0</v>
      </c>
      <c r="I93" s="9">
        <v>500</v>
      </c>
    </row>
    <row r="94" spans="1:9" ht="13.5">
      <c r="A94" s="5" t="s">
        <v>134</v>
      </c>
      <c r="B94" s="5" t="s">
        <v>135</v>
      </c>
      <c r="E94" s="9">
        <v>1467.66</v>
      </c>
      <c r="F94" s="9">
        <v>1600</v>
      </c>
      <c r="G94" s="9">
        <v>1575.65</v>
      </c>
      <c r="H94" s="9">
        <v>1464.78</v>
      </c>
      <c r="I94" s="9">
        <v>1500</v>
      </c>
    </row>
    <row r="95" spans="2:9" ht="13.5">
      <c r="B95" s="5" t="s">
        <v>123</v>
      </c>
      <c r="E95" s="10">
        <f>SUM(E93:E94)</f>
        <v>1467.66</v>
      </c>
      <c r="F95" s="10">
        <f>SUM(F93:F94)</f>
        <v>3600</v>
      </c>
      <c r="G95" s="10">
        <f>SUM(G93:G94)</f>
        <v>1575.65</v>
      </c>
      <c r="H95" s="10">
        <f>SUM(H93:H94)</f>
        <v>1464.78</v>
      </c>
      <c r="I95" s="10">
        <f>SUM(I93:I94)</f>
        <v>2000</v>
      </c>
    </row>
    <row r="96" spans="5:8" ht="12">
      <c r="E96" s="6"/>
      <c r="F96" s="6"/>
      <c r="G96" s="6"/>
      <c r="H96" s="6"/>
    </row>
    <row r="97" spans="1:8" ht="13.5">
      <c r="A97" s="5" t="s">
        <v>136</v>
      </c>
      <c r="E97" s="6"/>
      <c r="F97" s="6"/>
      <c r="G97" s="6"/>
      <c r="H97" s="6"/>
    </row>
    <row r="98" spans="1:9" ht="13.5">
      <c r="A98" s="5" t="s">
        <v>137</v>
      </c>
      <c r="B98" s="5" t="s">
        <v>136</v>
      </c>
      <c r="E98" s="9">
        <v>6104.16</v>
      </c>
      <c r="F98" s="9">
        <v>8000</v>
      </c>
      <c r="G98" s="9">
        <v>0</v>
      </c>
      <c r="H98" s="9">
        <v>0</v>
      </c>
      <c r="I98" s="9">
        <v>8000</v>
      </c>
    </row>
    <row r="99" spans="2:9" ht="13.5">
      <c r="B99" s="5" t="s">
        <v>138</v>
      </c>
      <c r="E99" s="15">
        <f>+E98</f>
        <v>6104.16</v>
      </c>
      <c r="F99" s="10">
        <f>+F98</f>
        <v>8000</v>
      </c>
      <c r="G99" s="10">
        <f>+G98</f>
        <v>0</v>
      </c>
      <c r="H99" s="10">
        <f>+H98</f>
        <v>0</v>
      </c>
      <c r="I99" s="10">
        <f>+I98</f>
        <v>8000</v>
      </c>
    </row>
    <row r="100" spans="5:8" ht="12">
      <c r="E100" s="6"/>
      <c r="F100" s="6"/>
      <c r="G100" s="6"/>
      <c r="H100" s="6"/>
    </row>
    <row r="101" spans="1:8" ht="13.5">
      <c r="A101" s="5" t="s">
        <v>139</v>
      </c>
      <c r="E101" s="6"/>
      <c r="F101" s="6"/>
      <c r="G101" s="6"/>
      <c r="H101" s="6"/>
    </row>
    <row r="102" spans="1:9" ht="13.5">
      <c r="A102" s="5" t="s">
        <v>140</v>
      </c>
      <c r="B102" s="5" t="s">
        <v>141</v>
      </c>
      <c r="E102" s="9">
        <v>0</v>
      </c>
      <c r="F102" s="9">
        <v>500</v>
      </c>
      <c r="G102" s="9">
        <v>319.42</v>
      </c>
      <c r="H102" s="9">
        <v>521.85</v>
      </c>
      <c r="I102" s="9">
        <v>500</v>
      </c>
    </row>
    <row r="103" spans="1:9" ht="13.5">
      <c r="A103" s="5" t="s">
        <v>142</v>
      </c>
      <c r="B103" s="5" t="s">
        <v>143</v>
      </c>
      <c r="E103" s="9">
        <v>24</v>
      </c>
      <c r="F103" s="9">
        <v>500</v>
      </c>
      <c r="G103" s="9">
        <v>-50</v>
      </c>
      <c r="H103" s="9">
        <v>800</v>
      </c>
      <c r="I103" s="9">
        <v>500</v>
      </c>
    </row>
    <row r="104" spans="2:9" ht="13.5">
      <c r="B104" s="5" t="s">
        <v>144</v>
      </c>
      <c r="E104" s="15">
        <f>SUM(E102:E103)</f>
        <v>24</v>
      </c>
      <c r="F104" s="10">
        <f>SUM(F102:F103)</f>
        <v>1000</v>
      </c>
      <c r="G104" s="10">
        <f>SUM(G102:G103)</f>
        <v>269.42</v>
      </c>
      <c r="H104" s="10">
        <f>SUM(H102:H103)</f>
        <v>1321.85</v>
      </c>
      <c r="I104" s="10">
        <f>SUM(I102:I103)</f>
        <v>1000</v>
      </c>
    </row>
    <row r="105" spans="1:8" ht="13.5">
      <c r="A105" s="5" t="s">
        <v>145</v>
      </c>
      <c r="E105" s="6"/>
      <c r="F105" s="6"/>
      <c r="G105" s="6"/>
      <c r="H105" s="6"/>
    </row>
    <row r="106" spans="1:9" ht="13.5">
      <c r="A106" s="5" t="s">
        <v>146</v>
      </c>
      <c r="B106" s="5" t="s">
        <v>147</v>
      </c>
      <c r="E106" s="9">
        <v>0</v>
      </c>
      <c r="F106" s="9">
        <v>0</v>
      </c>
      <c r="G106" s="9">
        <v>5600</v>
      </c>
      <c r="H106" s="9">
        <v>4900</v>
      </c>
      <c r="I106" s="9">
        <v>0</v>
      </c>
    </row>
    <row r="107" spans="2:9" ht="13.5">
      <c r="B107" s="5" t="s">
        <v>123</v>
      </c>
      <c r="E107" s="10">
        <f>+E106</f>
        <v>0</v>
      </c>
      <c r="F107" s="10">
        <f>+F106</f>
        <v>0</v>
      </c>
      <c r="G107" s="10">
        <f>+G106</f>
        <v>5600</v>
      </c>
      <c r="H107" s="10">
        <f>+H106</f>
        <v>4900</v>
      </c>
      <c r="I107" s="10">
        <f>+I106</f>
        <v>0</v>
      </c>
    </row>
    <row r="108" spans="5:8" ht="12">
      <c r="E108" s="6"/>
      <c r="F108" s="6"/>
      <c r="G108" s="6"/>
      <c r="H108" s="6"/>
    </row>
    <row r="109" spans="2:9" ht="13.5">
      <c r="B109" s="4" t="s">
        <v>148</v>
      </c>
      <c r="E109" s="11">
        <f>+E107+E104+E99+E95+E86+E82+E79+E74+E71+E61+E54+E50+E46+E41+E33+E29+E90</f>
        <v>240146.77999999997</v>
      </c>
      <c r="F109" s="11">
        <f>+F107+F104+F99+F95+F86+F82+F79+F74+F71+F61+F54+F50+F46+F41+F33+F29+F90</f>
        <v>248237</v>
      </c>
      <c r="G109" s="11">
        <f>+G107+G104+G99+G95+G86+G82+G79+G74+G71+G61+G54+G50+G46+G41+G33+G29+G90</f>
        <v>256649.81000000003</v>
      </c>
      <c r="H109" s="11">
        <f>+H107+H104+H99+H95+H86+H82+H79+H74+H71+H61+H54+H50+H46+H41+H33+H29+H90</f>
        <v>260698.46</v>
      </c>
      <c r="I109" s="11">
        <f>+I107+I104+I99+I95+I86+I82+I79+I74+I71+I61+I54+I50+I46+I41+I33+I29+I90</f>
        <v>278754.173296</v>
      </c>
    </row>
    <row r="110" spans="1:9" ht="13.5">
      <c r="A110" s="5" t="s">
        <v>149</v>
      </c>
      <c r="B110" s="5" t="s">
        <v>150</v>
      </c>
      <c r="E110" s="9">
        <v>-6244</v>
      </c>
      <c r="F110" s="9">
        <v>0</v>
      </c>
      <c r="G110" s="9">
        <v>-9025</v>
      </c>
      <c r="H110" s="9">
        <v>-14440</v>
      </c>
      <c r="I110" s="9">
        <v>-21250</v>
      </c>
    </row>
    <row r="111" spans="2:9" ht="13.5">
      <c r="B111" s="4" t="s">
        <v>151</v>
      </c>
      <c r="E111" s="12">
        <v>-6244</v>
      </c>
      <c r="F111" s="12">
        <v>0</v>
      </c>
      <c r="G111" s="12">
        <v>-9025</v>
      </c>
      <c r="H111" s="12">
        <v>-14440</v>
      </c>
      <c r="I111" s="12">
        <v>-21250</v>
      </c>
    </row>
    <row r="112" spans="5:8" ht="12">
      <c r="E112" s="6"/>
      <c r="F112" s="6"/>
      <c r="G112" s="6"/>
      <c r="H112" s="6"/>
    </row>
    <row r="113" spans="2:9" ht="14.25" thickBot="1">
      <c r="B113" s="4" t="s">
        <v>152</v>
      </c>
      <c r="E113" s="13">
        <f>-E109-E111+E15</f>
        <v>-15065.02999999997</v>
      </c>
      <c r="F113" s="13">
        <f>-F109-F111+F15</f>
        <v>0</v>
      </c>
      <c r="G113" s="13">
        <f>-G109-G111+G15</f>
        <v>-21260.670000000013</v>
      </c>
      <c r="H113" s="13">
        <f>-H109-H111+H15</f>
        <v>-2953.0199999999895</v>
      </c>
      <c r="I113" s="13">
        <f>-I109-I111+I15</f>
        <v>-38254.17329599999</v>
      </c>
    </row>
    <row r="114" spans="5:8" ht="12.75" thickTop="1">
      <c r="E114" s="6"/>
      <c r="F114" s="6"/>
      <c r="G114" s="6"/>
      <c r="H114" s="6"/>
    </row>
  </sheetData>
  <sheetProtection/>
  <printOptions/>
  <pageMargins left="0.166666666666667" right="0.166666666666667" top="0.236805555555556" bottom="0.236805555555556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zoomScale="115" zoomScaleNormal="115" zoomScalePageLayoutView="0" workbookViewId="0" topLeftCell="A31">
      <selection activeCell="H47" sqref="H47"/>
    </sheetView>
  </sheetViews>
  <sheetFormatPr defaultColWidth="9.140625" defaultRowHeight="12.75"/>
  <cols>
    <col min="1" max="1" width="18.7109375" style="24" customWidth="1"/>
    <col min="2" max="2" width="15.00390625" style="41" customWidth="1"/>
    <col min="3" max="3" width="10.57421875" style="46" bestFit="1" customWidth="1"/>
    <col min="4" max="4" width="11.140625" style="46" customWidth="1"/>
    <col min="5" max="5" width="12.00390625" style="24" customWidth="1"/>
    <col min="6" max="6" width="10.28125" style="24" customWidth="1"/>
    <col min="7" max="7" width="12.00390625" style="24" bestFit="1" customWidth="1"/>
    <col min="8" max="9" width="14.28125" style="24" customWidth="1"/>
    <col min="10" max="10" width="10.57421875" style="41" bestFit="1" customWidth="1"/>
    <col min="11" max="11" width="10.57421875" style="41" customWidth="1"/>
    <col min="12" max="12" width="11.57421875" style="24" bestFit="1" customWidth="1"/>
    <col min="13" max="13" width="16.57421875" style="24" customWidth="1"/>
    <col min="14" max="14" width="8.8515625" style="24" customWidth="1"/>
    <col min="15" max="15" width="9.28125" style="24" customWidth="1"/>
    <col min="16" max="16" width="10.140625" style="24" bestFit="1" customWidth="1"/>
    <col min="17" max="16384" width="8.8515625" style="24" customWidth="1"/>
  </cols>
  <sheetData>
    <row r="1" spans="1:15" ht="27" customHeight="1">
      <c r="A1" s="19" t="s">
        <v>154</v>
      </c>
      <c r="B1" s="20"/>
      <c r="C1" s="21"/>
      <c r="D1" s="21"/>
      <c r="E1" s="19" t="s">
        <v>155</v>
      </c>
      <c r="F1" s="20"/>
      <c r="G1" s="19" t="s">
        <v>156</v>
      </c>
      <c r="H1" s="22"/>
      <c r="I1" s="19" t="s">
        <v>39</v>
      </c>
      <c r="J1" s="23" t="s">
        <v>157</v>
      </c>
      <c r="K1" s="23" t="s">
        <v>43</v>
      </c>
      <c r="L1" s="19"/>
      <c r="M1" s="19" t="s">
        <v>158</v>
      </c>
      <c r="N1" s="19" t="s">
        <v>159</v>
      </c>
      <c r="O1" s="19" t="s">
        <v>160</v>
      </c>
    </row>
    <row r="2" spans="1:13" s="25" customFormat="1" ht="15" thickBot="1">
      <c r="A2" s="25" t="s">
        <v>161</v>
      </c>
      <c r="B2" s="20"/>
      <c r="C2" s="21"/>
      <c r="D2" s="26" t="s">
        <v>162</v>
      </c>
      <c r="E2" s="27">
        <v>69263.04</v>
      </c>
      <c r="F2" s="20"/>
      <c r="G2" s="27">
        <f>+E2*0.14</f>
        <v>9696.8256</v>
      </c>
      <c r="H2" s="22"/>
      <c r="I2" s="27">
        <f>746.51*24</f>
        <v>17916.239999999998</v>
      </c>
      <c r="J2" s="27">
        <v>3413.89</v>
      </c>
      <c r="K2" s="28"/>
      <c r="L2" s="29">
        <f>SUM(E2:J2)</f>
        <v>100289.99559999998</v>
      </c>
      <c r="M2" s="30">
        <v>100290</v>
      </c>
    </row>
    <row r="3" spans="2:13" s="25" customFormat="1" ht="12.75" thickTop="1">
      <c r="B3" s="20"/>
      <c r="C3" s="21"/>
      <c r="D3" s="21"/>
      <c r="E3" s="21"/>
      <c r="F3" s="21"/>
      <c r="G3" s="21"/>
      <c r="H3" s="21"/>
      <c r="I3" s="31">
        <f>+I2+E2</f>
        <v>87179.28</v>
      </c>
      <c r="J3" s="21"/>
      <c r="K3" s="21"/>
      <c r="L3" s="21"/>
      <c r="M3" s="30"/>
    </row>
    <row r="4" spans="1:13" s="29" customFormat="1" ht="12">
      <c r="A4" s="29" t="s">
        <v>163</v>
      </c>
      <c r="B4" s="32"/>
      <c r="C4" s="31"/>
      <c r="D4" s="31"/>
      <c r="E4" s="31">
        <f>E2*1.035</f>
        <v>71687.24639999999</v>
      </c>
      <c r="F4" s="31"/>
      <c r="G4" s="31">
        <f>E4*0.14</f>
        <v>10036.214495999999</v>
      </c>
      <c r="H4" s="31"/>
      <c r="I4" s="31">
        <v>16830.54</v>
      </c>
      <c r="J4" s="31">
        <v>4500</v>
      </c>
      <c r="K4" s="31"/>
      <c r="L4" s="31">
        <f>SUM(E4:J4)</f>
        <v>103054.00089599998</v>
      </c>
      <c r="M4" s="32"/>
    </row>
    <row r="5" spans="2:13" s="29" customFormat="1" ht="12">
      <c r="B5" s="32"/>
      <c r="C5" s="31"/>
      <c r="D5" s="31"/>
      <c r="E5" s="31"/>
      <c r="F5" s="31"/>
      <c r="G5" s="31"/>
      <c r="H5" s="31"/>
      <c r="I5" s="31">
        <f>I4+E4</f>
        <v>88517.78639999998</v>
      </c>
      <c r="J5" s="31"/>
      <c r="K5" s="31"/>
      <c r="L5" s="31"/>
      <c r="M5" s="32"/>
    </row>
    <row r="6" spans="2:13" s="25" customFormat="1" ht="12">
      <c r="B6" s="20"/>
      <c r="C6" s="21"/>
      <c r="D6" s="21"/>
      <c r="E6" s="21"/>
      <c r="F6" s="21"/>
      <c r="G6" s="21"/>
      <c r="H6" s="21"/>
      <c r="I6" s="31"/>
      <c r="J6" s="21"/>
      <c r="K6" s="21"/>
      <c r="L6" s="21"/>
      <c r="M6" s="30"/>
    </row>
    <row r="7" spans="1:13" ht="33" customHeight="1">
      <c r="A7" s="33" t="s">
        <v>164</v>
      </c>
      <c r="B7" s="34" t="s">
        <v>165</v>
      </c>
      <c r="C7" s="35" t="s">
        <v>166</v>
      </c>
      <c r="D7" s="21"/>
      <c r="E7" s="34" t="s">
        <v>167</v>
      </c>
      <c r="F7" s="36" t="s">
        <v>168</v>
      </c>
      <c r="G7" s="36" t="s">
        <v>156</v>
      </c>
      <c r="H7" s="37" t="s">
        <v>169</v>
      </c>
      <c r="I7" s="38"/>
      <c r="J7" s="20"/>
      <c r="K7" s="20"/>
      <c r="L7" s="29"/>
      <c r="M7" s="39"/>
    </row>
    <row r="8" spans="1:9" ht="12">
      <c r="A8" s="24" t="s">
        <v>170</v>
      </c>
      <c r="B8" s="40">
        <f>1515.71*24</f>
        <v>36377.04</v>
      </c>
      <c r="C8" s="38">
        <v>0</v>
      </c>
      <c r="D8" s="21"/>
      <c r="E8" s="41">
        <f>ROUND(+B8*(1+C8),2)</f>
        <v>36377.04</v>
      </c>
      <c r="F8" s="41">
        <f>ROUND(+E8*0.0765,2)</f>
        <v>2782.84</v>
      </c>
      <c r="G8" s="20">
        <f>ROUND(E8*0.14,2)</f>
        <v>5092.79</v>
      </c>
      <c r="H8" s="41">
        <f>80*24</f>
        <v>1920</v>
      </c>
      <c r="I8" s="41"/>
    </row>
    <row r="9" spans="1:12" ht="12">
      <c r="A9" s="24" t="s">
        <v>163</v>
      </c>
      <c r="C9" s="38"/>
      <c r="D9" s="21"/>
      <c r="E9" s="40">
        <f>36377.04*1.035</f>
        <v>37650.2364</v>
      </c>
      <c r="F9" s="41">
        <f>E9*0.0765</f>
        <v>2880.2430846</v>
      </c>
      <c r="G9" s="20">
        <f>E9*0.14</f>
        <v>5271.033096000001</v>
      </c>
      <c r="H9" s="41">
        <v>1920</v>
      </c>
      <c r="I9" s="41"/>
      <c r="L9" s="42">
        <f>SUM(E9:J9)</f>
        <v>47721.5125806</v>
      </c>
    </row>
    <row r="10" spans="2:9" ht="12">
      <c r="B10" s="40"/>
      <c r="C10" s="38"/>
      <c r="D10" s="21"/>
      <c r="E10" s="41"/>
      <c r="F10" s="41"/>
      <c r="G10" s="20"/>
      <c r="H10" s="41"/>
      <c r="I10" s="41"/>
    </row>
    <row r="11" spans="2:9" ht="12">
      <c r="B11" s="40"/>
      <c r="C11" s="38"/>
      <c r="D11" s="21"/>
      <c r="E11" s="41"/>
      <c r="F11" s="41"/>
      <c r="G11" s="20"/>
      <c r="H11" s="41"/>
      <c r="I11" s="41"/>
    </row>
    <row r="12" spans="1:9" ht="12">
      <c r="A12" s="24" t="s">
        <v>171</v>
      </c>
      <c r="B12" s="43" t="s">
        <v>172</v>
      </c>
      <c r="C12" s="44">
        <v>7627</v>
      </c>
      <c r="D12" s="21"/>
      <c r="E12" s="40">
        <v>16</v>
      </c>
      <c r="F12" s="41" t="s">
        <v>173</v>
      </c>
      <c r="G12" s="20"/>
      <c r="H12" s="41"/>
      <c r="I12" s="41"/>
    </row>
    <row r="13" spans="1:12" ht="12">
      <c r="A13" s="24" t="s">
        <v>163</v>
      </c>
      <c r="B13" s="43"/>
      <c r="C13" s="44">
        <f>C12*1.035</f>
        <v>7893.945</v>
      </c>
      <c r="D13" s="21"/>
      <c r="E13" s="40">
        <f>E12*1.035</f>
        <v>16.56</v>
      </c>
      <c r="F13" s="41" t="s">
        <v>173</v>
      </c>
      <c r="G13" s="20"/>
      <c r="H13" s="41"/>
      <c r="I13" s="41"/>
      <c r="L13" s="42">
        <f>C13</f>
        <v>7893.945</v>
      </c>
    </row>
    <row r="14" spans="2:9" ht="12">
      <c r="B14" s="43"/>
      <c r="C14" s="44"/>
      <c r="D14" s="21"/>
      <c r="E14" s="40"/>
      <c r="F14" s="41"/>
      <c r="G14" s="20"/>
      <c r="H14" s="41"/>
      <c r="I14" s="41"/>
    </row>
    <row r="15" spans="1:12" ht="14.25">
      <c r="A15" s="45"/>
      <c r="G15" s="21"/>
      <c r="L15" s="39"/>
    </row>
    <row r="16" spans="1:12" s="25" customFormat="1" ht="14.25">
      <c r="A16" s="47" t="s">
        <v>174</v>
      </c>
      <c r="B16" s="20"/>
      <c r="C16" s="21"/>
      <c r="D16" s="21"/>
      <c r="E16" s="28"/>
      <c r="F16" s="48"/>
      <c r="G16" s="48"/>
      <c r="J16" s="20"/>
      <c r="K16" s="20"/>
      <c r="L16" s="29"/>
    </row>
    <row r="17" spans="1:12" s="25" customFormat="1" ht="15" thickBot="1">
      <c r="A17" s="47" t="s">
        <v>175</v>
      </c>
      <c r="B17" s="20"/>
      <c r="C17" s="21"/>
      <c r="D17" s="21"/>
      <c r="E17" s="27">
        <v>4000</v>
      </c>
      <c r="F17" s="48"/>
      <c r="G17" s="27">
        <f>ROUND(E17*0.14,2)</f>
        <v>560</v>
      </c>
      <c r="J17" s="20"/>
      <c r="K17" s="20"/>
      <c r="L17" s="29"/>
    </row>
    <row r="18" spans="1:12" s="25" customFormat="1" ht="15" thickTop="1">
      <c r="A18" s="47" t="s">
        <v>163</v>
      </c>
      <c r="B18" s="20"/>
      <c r="C18" s="21"/>
      <c r="D18" s="21"/>
      <c r="E18" s="28">
        <v>6000</v>
      </c>
      <c r="F18" s="48"/>
      <c r="G18" s="28">
        <f>E18*0.14</f>
        <v>840.0000000000001</v>
      </c>
      <c r="J18" s="20"/>
      <c r="K18" s="20"/>
      <c r="L18" s="29">
        <f>SUM(E18:J18)</f>
        <v>6840</v>
      </c>
    </row>
    <row r="19" spans="1:12" s="25" customFormat="1" ht="14.25">
      <c r="A19" s="47"/>
      <c r="B19" s="20"/>
      <c r="C19" s="21"/>
      <c r="D19" s="21"/>
      <c r="E19" s="28"/>
      <c r="F19" s="48"/>
      <c r="G19" s="28"/>
      <c r="J19" s="20"/>
      <c r="K19" s="20"/>
      <c r="L19" s="29"/>
    </row>
    <row r="20" spans="1:12" s="25" customFormat="1" ht="14.25">
      <c r="A20" s="47"/>
      <c r="B20" s="20"/>
      <c r="C20" s="21"/>
      <c r="D20" s="21"/>
      <c r="J20" s="20"/>
      <c r="K20" s="20"/>
      <c r="L20" s="29"/>
    </row>
    <row r="21" spans="1:12" s="25" customFormat="1" ht="25.5">
      <c r="A21" s="49" t="s">
        <v>176</v>
      </c>
      <c r="B21" s="50"/>
      <c r="C21" s="51" t="s">
        <v>177</v>
      </c>
      <c r="D21" s="51"/>
      <c r="E21" s="50" t="s">
        <v>178</v>
      </c>
      <c r="F21" s="20"/>
      <c r="G21" s="52" t="s">
        <v>156</v>
      </c>
      <c r="H21" s="53" t="s">
        <v>169</v>
      </c>
      <c r="J21" s="20"/>
      <c r="K21" s="20"/>
      <c r="L21" s="29"/>
    </row>
    <row r="22" spans="1:12" ht="14.25" customHeight="1" thickBot="1">
      <c r="A22" s="24" t="s">
        <v>179</v>
      </c>
      <c r="B22" s="54"/>
      <c r="C22" s="55" t="s">
        <v>180</v>
      </c>
      <c r="D22" s="54"/>
      <c r="E22" s="27">
        <v>71929.68</v>
      </c>
      <c r="F22" s="20"/>
      <c r="G22" s="56">
        <f>+E22*0.14</f>
        <v>10070.1552</v>
      </c>
      <c r="H22" s="57">
        <f>125*24</f>
        <v>3000</v>
      </c>
      <c r="I22" s="58"/>
      <c r="L22" s="39"/>
    </row>
    <row r="23" spans="2:13" s="25" customFormat="1" ht="12.75" thickTop="1">
      <c r="B23" s="54"/>
      <c r="C23" s="54" t="s">
        <v>181</v>
      </c>
      <c r="D23" s="54"/>
      <c r="E23" s="29">
        <f>E22/4</f>
        <v>17982.42</v>
      </c>
      <c r="G23" s="29">
        <f>G22/4</f>
        <v>2517.5388</v>
      </c>
      <c r="H23" s="29">
        <f>H22/4</f>
        <v>750</v>
      </c>
      <c r="J23" s="20"/>
      <c r="K23" s="20"/>
      <c r="L23" s="29">
        <f>SUM(E23:J23)</f>
        <v>21249.958799999997</v>
      </c>
      <c r="M23" s="29">
        <v>21249.958799999997</v>
      </c>
    </row>
    <row r="24" spans="1:13" s="25" customFormat="1" ht="14.25">
      <c r="A24" s="47"/>
      <c r="B24" s="54"/>
      <c r="C24" s="51" t="s">
        <v>177</v>
      </c>
      <c r="D24" s="54"/>
      <c r="E24" s="29">
        <f>E22*0.75</f>
        <v>53947.259999999995</v>
      </c>
      <c r="G24" s="29">
        <f>G22*0.75</f>
        <v>7552.616399999999</v>
      </c>
      <c r="H24" s="29">
        <f>H22*0.75</f>
        <v>2250</v>
      </c>
      <c r="J24" s="20"/>
      <c r="K24" s="20"/>
      <c r="L24" s="29"/>
      <c r="M24" s="29">
        <f>SUM(E24:H24)</f>
        <v>63749.876399999994</v>
      </c>
    </row>
    <row r="25" spans="1:13" s="25" customFormat="1" ht="14.25">
      <c r="A25" s="47"/>
      <c r="B25" s="54"/>
      <c r="C25" s="54"/>
      <c r="D25" s="54"/>
      <c r="J25" s="20"/>
      <c r="K25" s="20"/>
      <c r="L25" s="29"/>
      <c r="M25" s="29">
        <f>SUM(M23:M24)</f>
        <v>84999.83519999999</v>
      </c>
    </row>
    <row r="26" spans="1:12" s="25" customFormat="1" ht="14.25">
      <c r="A26" s="47" t="s">
        <v>182</v>
      </c>
      <c r="B26" s="54"/>
      <c r="C26" s="54"/>
      <c r="D26" s="54"/>
      <c r="J26" s="20"/>
      <c r="K26" s="20"/>
      <c r="L26" s="29"/>
    </row>
    <row r="27" spans="1:16" s="25" customFormat="1" ht="14.25">
      <c r="A27" s="47" t="s">
        <v>183</v>
      </c>
      <c r="B27" s="20"/>
      <c r="C27" s="21"/>
      <c r="D27" s="21"/>
      <c r="E27" s="25">
        <v>24000</v>
      </c>
      <c r="G27" s="25">
        <v>3360</v>
      </c>
      <c r="J27" s="69">
        <v>500</v>
      </c>
      <c r="K27" s="69">
        <v>1000</v>
      </c>
      <c r="L27" s="29">
        <f>SUM(E27:K27)</f>
        <v>28860</v>
      </c>
      <c r="N27" s="33">
        <v>2500</v>
      </c>
      <c r="O27" s="68">
        <v>300</v>
      </c>
      <c r="P27" s="29">
        <f>SUM(L27:O27)</f>
        <v>31660</v>
      </c>
    </row>
    <row r="28" spans="1:12" s="25" customFormat="1" ht="14.25">
      <c r="A28" s="47"/>
      <c r="B28" s="20"/>
      <c r="C28" s="21"/>
      <c r="D28" s="21"/>
      <c r="J28" s="20"/>
      <c r="K28" s="20"/>
      <c r="L28" s="29"/>
    </row>
    <row r="29" spans="1:12" s="25" customFormat="1" ht="14.25">
      <c r="A29" s="47"/>
      <c r="B29" s="20"/>
      <c r="C29" s="21"/>
      <c r="D29" s="21"/>
      <c r="J29" s="20"/>
      <c r="K29" s="20"/>
      <c r="L29" s="29"/>
    </row>
    <row r="30" spans="1:12" s="63" customFormat="1" ht="25.5">
      <c r="A30" s="59" t="s">
        <v>184</v>
      </c>
      <c r="B30" s="60"/>
      <c r="C30" s="61"/>
      <c r="D30" s="61"/>
      <c r="E30" s="62" t="s">
        <v>185</v>
      </c>
      <c r="G30" s="62" t="s">
        <v>186</v>
      </c>
      <c r="H30" s="65" t="s">
        <v>169</v>
      </c>
      <c r="I30" s="62" t="s">
        <v>168</v>
      </c>
      <c r="J30" s="60"/>
      <c r="K30" s="60"/>
      <c r="L30" s="64"/>
    </row>
    <row r="31" spans="1:12" s="25" customFormat="1" ht="14.25">
      <c r="A31" s="47"/>
      <c r="B31" s="20"/>
      <c r="C31" s="21"/>
      <c r="D31" s="21"/>
      <c r="H31" s="24"/>
      <c r="J31" s="20"/>
      <c r="K31" s="20"/>
      <c r="L31" s="29"/>
    </row>
    <row r="32" spans="1:11" s="39" customFormat="1" ht="12">
      <c r="A32" s="39" t="s">
        <v>170</v>
      </c>
      <c r="B32" s="66"/>
      <c r="C32" s="58"/>
      <c r="D32" s="58"/>
      <c r="E32" s="39">
        <v>37650.2364</v>
      </c>
      <c r="G32" s="39">
        <v>5271.033096000001</v>
      </c>
      <c r="H32" s="39">
        <v>1920</v>
      </c>
      <c r="I32" s="39">
        <v>2880.2430846</v>
      </c>
      <c r="J32" s="66"/>
      <c r="K32" s="66"/>
    </row>
    <row r="33" spans="1:11" s="39" customFormat="1" ht="14.25">
      <c r="A33" s="67" t="s">
        <v>175</v>
      </c>
      <c r="B33" s="66"/>
      <c r="C33" s="58"/>
      <c r="D33" s="58"/>
      <c r="E33" s="39">
        <v>6000</v>
      </c>
      <c r="G33" s="39">
        <v>840</v>
      </c>
      <c r="J33" s="66"/>
      <c r="K33" s="66"/>
    </row>
    <row r="34" spans="1:11" s="39" customFormat="1" ht="12">
      <c r="A34" s="39" t="s">
        <v>179</v>
      </c>
      <c r="B34" s="66"/>
      <c r="C34" s="58"/>
      <c r="D34" s="58"/>
      <c r="E34" s="39">
        <v>17982.42</v>
      </c>
      <c r="G34" s="39">
        <v>2517.5388</v>
      </c>
      <c r="H34" s="39">
        <v>750</v>
      </c>
      <c r="J34" s="66"/>
      <c r="K34" s="66"/>
    </row>
    <row r="35" spans="1:11" s="39" customFormat="1" ht="14.25">
      <c r="A35" s="67" t="s">
        <v>183</v>
      </c>
      <c r="B35" s="66"/>
      <c r="C35" s="58"/>
      <c r="D35" s="58"/>
      <c r="E35" s="39">
        <v>24000</v>
      </c>
      <c r="G35" s="39">
        <v>3360</v>
      </c>
      <c r="J35" s="66"/>
      <c r="K35" s="66"/>
    </row>
    <row r="36" spans="1:11" s="39" customFormat="1" ht="12">
      <c r="A36" s="39" t="s">
        <v>171</v>
      </c>
      <c r="B36" s="66"/>
      <c r="C36" s="58"/>
      <c r="D36" s="58"/>
      <c r="E36" s="39">
        <v>7893.945</v>
      </c>
      <c r="J36" s="66"/>
      <c r="K36" s="66"/>
    </row>
    <row r="37" spans="2:11" s="39" customFormat="1" ht="12">
      <c r="B37" s="66"/>
      <c r="C37" s="58"/>
      <c r="D37" s="58"/>
      <c r="J37" s="66"/>
      <c r="K37" s="66"/>
    </row>
    <row r="38" spans="2:11" s="39" customFormat="1" ht="12">
      <c r="B38" s="66"/>
      <c r="C38" s="58"/>
      <c r="D38" s="58"/>
      <c r="E38" s="39">
        <f>SUM(E32:E37)</f>
        <v>93526.60140000001</v>
      </c>
      <c r="G38" s="39">
        <f>SUM(G32:G37)</f>
        <v>11988.571896000001</v>
      </c>
      <c r="H38" s="39">
        <f>SUM(H32:H37)</f>
        <v>2670</v>
      </c>
      <c r="I38" s="68">
        <f>SUM(I32:I37)</f>
        <v>2880.2430846</v>
      </c>
      <c r="J38" s="66"/>
      <c r="K38" s="66"/>
    </row>
    <row r="39" ht="12">
      <c r="E39" s="39">
        <v>2670</v>
      </c>
    </row>
    <row r="40" spans="2:11" s="39" customFormat="1" ht="12">
      <c r="B40" s="66"/>
      <c r="C40" s="58"/>
      <c r="D40" s="58"/>
      <c r="J40" s="66"/>
      <c r="K40" s="66"/>
    </row>
    <row r="41" spans="2:11" s="39" customFormat="1" ht="12">
      <c r="B41" s="66"/>
      <c r="C41" s="58"/>
      <c r="D41" s="58"/>
      <c r="E41" s="68">
        <f>E38+E39</f>
        <v>96196.60140000001</v>
      </c>
      <c r="G41" s="68">
        <v>11988.571896000001</v>
      </c>
      <c r="J41" s="66"/>
      <c r="K41" s="66"/>
    </row>
    <row r="42" spans="2:11" s="39" customFormat="1" ht="12">
      <c r="B42" s="66"/>
      <c r="C42" s="58"/>
      <c r="D42" s="58"/>
      <c r="J42" s="66"/>
      <c r="K42" s="66"/>
    </row>
    <row r="43" spans="2:11" s="39" customFormat="1" ht="12">
      <c r="B43" s="66"/>
      <c r="C43" s="58"/>
      <c r="D43" s="58"/>
      <c r="J43" s="66"/>
      <c r="K43" s="66"/>
    </row>
    <row r="44" ht="12">
      <c r="E44" s="3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James Vertreese</cp:lastModifiedBy>
  <cp:lastPrinted>2019-01-16T17:06:38Z</cp:lastPrinted>
  <dcterms:created xsi:type="dcterms:W3CDTF">2019-01-16T17:28:02Z</dcterms:created>
  <dcterms:modified xsi:type="dcterms:W3CDTF">2019-02-22T17:46:47Z</dcterms:modified>
  <cp:category/>
  <cp:version/>
  <cp:contentType/>
  <cp:contentStatus/>
</cp:coreProperties>
</file>