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8621f7bb471212/GKC Region/Region 2021/2021 Finance/2022 budget information/"/>
    </mc:Choice>
  </mc:AlternateContent>
  <xr:revisionPtr revIDLastSave="113" documentId="8_{6E6B6443-8A96-46BD-B184-19D2925A39A9}" xr6:coauthVersionLast="47" xr6:coauthVersionMax="47" xr10:uidLastSave="{DA6D0AE4-923D-49B4-A485-4044752F955F}"/>
  <bookViews>
    <workbookView xWindow="-120" yWindow="-120" windowWidth="20730" windowHeight="11760" xr2:uid="{00000000-000D-0000-FFFF-FFFF00000000}"/>
  </bookViews>
  <sheets>
    <sheet name="Income Stat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F104" i="1"/>
  <c r="E104" i="1"/>
  <c r="E55" i="1" l="1"/>
  <c r="G29" i="1"/>
  <c r="G34" i="1" s="1"/>
  <c r="G104" i="1" s="1"/>
  <c r="F69" i="1" l="1"/>
  <c r="F72" i="1"/>
  <c r="G72" i="1"/>
  <c r="H72" i="1"/>
  <c r="I72" i="1"/>
  <c r="J72" i="1"/>
  <c r="E72" i="1"/>
  <c r="K71" i="1"/>
  <c r="K72" i="1" s="1"/>
  <c r="K57" i="1"/>
  <c r="K61" i="1" s="1"/>
  <c r="I37" i="1"/>
  <c r="I43" i="1" s="1"/>
  <c r="H102" i="1"/>
  <c r="G99" i="1"/>
  <c r="H99" i="1"/>
  <c r="I99" i="1"/>
  <c r="J99" i="1"/>
  <c r="K99" i="1"/>
  <c r="H94" i="1"/>
  <c r="H90" i="1"/>
  <c r="H86" i="1"/>
  <c r="H82" i="1"/>
  <c r="H78" i="1"/>
  <c r="G69" i="1"/>
  <c r="H69" i="1"/>
  <c r="I69" i="1"/>
  <c r="J69" i="1"/>
  <c r="K69" i="1"/>
  <c r="F61" i="1"/>
  <c r="G61" i="1"/>
  <c r="H61" i="1"/>
  <c r="I61" i="1"/>
  <c r="J61" i="1"/>
  <c r="E61" i="1"/>
  <c r="F55" i="1"/>
  <c r="G55" i="1"/>
  <c r="H55" i="1"/>
  <c r="I55" i="1"/>
  <c r="J55" i="1"/>
  <c r="K55" i="1"/>
  <c r="F51" i="1"/>
  <c r="G51" i="1"/>
  <c r="H51" i="1"/>
  <c r="I51" i="1"/>
  <c r="J51" i="1"/>
  <c r="K51" i="1"/>
  <c r="E51" i="1"/>
  <c r="F47" i="1"/>
  <c r="G47" i="1"/>
  <c r="H47" i="1"/>
  <c r="I47" i="1"/>
  <c r="J47" i="1"/>
  <c r="K47" i="1"/>
  <c r="E47" i="1"/>
  <c r="F43" i="1"/>
  <c r="G43" i="1"/>
  <c r="H43" i="1"/>
  <c r="J43" i="1"/>
  <c r="K43" i="1"/>
  <c r="E43" i="1"/>
  <c r="F34" i="1"/>
  <c r="H34" i="1"/>
  <c r="I34" i="1"/>
  <c r="J34" i="1"/>
  <c r="K34" i="1"/>
  <c r="E34" i="1"/>
  <c r="F19" i="1"/>
  <c r="G19" i="1"/>
  <c r="H19" i="1"/>
  <c r="I19" i="1"/>
  <c r="J19" i="1"/>
  <c r="K19" i="1"/>
  <c r="G12" i="1"/>
  <c r="H12" i="1"/>
  <c r="I12" i="1"/>
  <c r="J12" i="1"/>
  <c r="K12" i="1"/>
  <c r="K20" i="1" l="1"/>
  <c r="I20" i="1"/>
  <c r="J104" i="1"/>
  <c r="J20" i="1"/>
  <c r="K104" i="1"/>
  <c r="H20" i="1"/>
  <c r="G20" i="1"/>
  <c r="G108" i="1"/>
  <c r="G110" i="1" s="1"/>
  <c r="E20" i="1"/>
  <c r="I104" i="1"/>
  <c r="J108" i="1"/>
  <c r="F20" i="1"/>
  <c r="H104" i="1"/>
  <c r="K108" i="1" l="1"/>
  <c r="I108" i="1"/>
  <c r="F108" i="1"/>
  <c r="E108" i="1"/>
  <c r="H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Vertreese</author>
  </authors>
  <commentList>
    <comment ref="G28" authorId="0" shapeId="0" xr:uid="{45B12FA6-FCD9-4268-B512-D6A1A8CBA59B}">
      <text>
        <r>
          <rPr>
            <b/>
            <sz val="9"/>
            <color indexed="81"/>
            <rFont val="Tahoma"/>
            <family val="2"/>
          </rPr>
          <t>James Vertreese:</t>
        </r>
        <r>
          <rPr>
            <sz val="9"/>
            <color indexed="81"/>
            <rFont val="Tahoma"/>
            <family val="2"/>
          </rPr>
          <t xml:space="preserve">
Shandra Yost-Sultani:
CE 1,000
BE 500
Jessica Lopez: CE 1,000</t>
        </r>
      </text>
    </comment>
    <comment ref="G40" authorId="0" shapeId="0" xr:uid="{4D7917DD-E4BD-499B-B4FC-E0FEB3C90BFB}">
      <text>
        <r>
          <rPr>
            <b/>
            <sz val="9"/>
            <color indexed="81"/>
            <rFont val="Tahoma"/>
            <family val="2"/>
          </rPr>
          <t>James Vertreese:</t>
        </r>
        <r>
          <rPr>
            <sz val="9"/>
            <color indexed="81"/>
            <rFont val="Tahoma"/>
            <family val="2"/>
          </rPr>
          <t xml:space="preserve">
Shandra; 2,500
</t>
        </r>
      </text>
    </comment>
  </commentList>
</comments>
</file>

<file path=xl/sharedStrings.xml><?xml version="1.0" encoding="utf-8"?>
<sst xmlns="http://schemas.openxmlformats.org/spreadsheetml/2006/main" count="165" uniqueCount="158">
  <si>
    <t>Christian Church in Greater Kansas City</t>
  </si>
  <si>
    <t>12/31/2019</t>
  </si>
  <si>
    <t>12/31/2018</t>
  </si>
  <si>
    <t>12/31/2017</t>
  </si>
  <si>
    <t>Actual</t>
  </si>
  <si>
    <t>Budget</t>
  </si>
  <si>
    <t>Income</t>
  </si>
  <si>
    <t>370-6001-0000</t>
  </si>
  <si>
    <t>Disciples Mission Fund</t>
  </si>
  <si>
    <t>370-6007-0000</t>
  </si>
  <si>
    <t>Regional Support Fund/Congregations</t>
  </si>
  <si>
    <t>370-6710-0000</t>
  </si>
  <si>
    <t>Regional Support Fund\Individual Giving</t>
  </si>
  <si>
    <t>370-6005-0000</t>
  </si>
  <si>
    <t>Christmas Offering</t>
  </si>
  <si>
    <t>370-6018-0000</t>
  </si>
  <si>
    <t>DMF Contributions via CCF</t>
  </si>
  <si>
    <t>Total Allocation Income</t>
  </si>
  <si>
    <t>370-6800-0000</t>
  </si>
  <si>
    <t>Interest Income</t>
  </si>
  <si>
    <t>370-6019-0000</t>
  </si>
  <si>
    <t>Distribution from owned CCF Investment</t>
  </si>
  <si>
    <t>370-6410-0000</t>
  </si>
  <si>
    <t>New Church Admin Fee</t>
  </si>
  <si>
    <t>370-6639-0000</t>
  </si>
  <si>
    <t>Facility Parsonage Rental Income</t>
  </si>
  <si>
    <t>370-6999-0000</t>
  </si>
  <si>
    <t>Miscellaneous Income</t>
  </si>
  <si>
    <t>Total Other Income</t>
  </si>
  <si>
    <t>Total Income</t>
  </si>
  <si>
    <t>Expenses</t>
  </si>
  <si>
    <t>Salaries &amp; Benefits</t>
  </si>
  <si>
    <t>370-7000-0000</t>
  </si>
  <si>
    <t>Salary/Housing-Regional Minister</t>
  </si>
  <si>
    <t>370-7001-0000</t>
  </si>
  <si>
    <t>Salaries &amp; Wages</t>
  </si>
  <si>
    <t>370-7002-0000</t>
  </si>
  <si>
    <t>Pension</t>
  </si>
  <si>
    <t>370-7006-0000</t>
  </si>
  <si>
    <t>Workers Comp Insurance</t>
  </si>
  <si>
    <t>370-7008-0000</t>
  </si>
  <si>
    <t>370-7012-0000</t>
  </si>
  <si>
    <t>Pension-Support</t>
  </si>
  <si>
    <t>370-7013-0000</t>
  </si>
  <si>
    <t>Payroll Taxes-Support</t>
  </si>
  <si>
    <t>370-7050-0000</t>
  </si>
  <si>
    <t>RM Business Expenses</t>
  </si>
  <si>
    <t>Total Salaries &amp; Benefits</t>
  </si>
  <si>
    <t>Travel</t>
  </si>
  <si>
    <t>370-7101-0000</t>
  </si>
  <si>
    <t>Transportation</t>
  </si>
  <si>
    <t>370-7102-0000</t>
  </si>
  <si>
    <t>Meals &amp; Entertainment</t>
  </si>
  <si>
    <t>370-7103-0000</t>
  </si>
  <si>
    <t>Lodging</t>
  </si>
  <si>
    <t>370-7110-0000</t>
  </si>
  <si>
    <t>Transportation-Staff</t>
  </si>
  <si>
    <t>370-7112-0000</t>
  </si>
  <si>
    <t>Meals &amp; Entertainment-Staff</t>
  </si>
  <si>
    <t>370-7144-0000</t>
  </si>
  <si>
    <t>Assembly/Conferences</t>
  </si>
  <si>
    <t>Total Travel</t>
  </si>
  <si>
    <t>Liability Insurance</t>
  </si>
  <si>
    <t>370-7270-0000</t>
  </si>
  <si>
    <t>General Liability Ins</t>
  </si>
  <si>
    <t>Total Facilities</t>
  </si>
  <si>
    <t>Telecommunications</t>
  </si>
  <si>
    <t>370-7301-0000</t>
  </si>
  <si>
    <t>Telephone</t>
  </si>
  <si>
    <t>370-7303-0000</t>
  </si>
  <si>
    <t>Cell Phones</t>
  </si>
  <si>
    <t>Total Telecommunications</t>
  </si>
  <si>
    <t>Postage</t>
  </si>
  <si>
    <t>370-7352-0000</t>
  </si>
  <si>
    <t>Postage-Meter</t>
  </si>
  <si>
    <t>370-7355-0000</t>
  </si>
  <si>
    <t>Postage-Bulk</t>
  </si>
  <si>
    <t>Total Postage</t>
  </si>
  <si>
    <t>Computer &amp; Equipment</t>
  </si>
  <si>
    <t>370-7404-0000</t>
  </si>
  <si>
    <t>Computer Supplies\Software</t>
  </si>
  <si>
    <t>370-7407-0000</t>
  </si>
  <si>
    <t>Website Host/Maintenance</t>
  </si>
  <si>
    <t>370-7421-0000</t>
  </si>
  <si>
    <t>Repairs &amp; Maintenance</t>
  </si>
  <si>
    <t>370-7441-0000</t>
  </si>
  <si>
    <t>Depreciation Expense</t>
  </si>
  <si>
    <t>Total Computer &amp; Equipment</t>
  </si>
  <si>
    <t>Office Expenses</t>
  </si>
  <si>
    <t>370-7501-0000</t>
  </si>
  <si>
    <t>Office Supplies</t>
  </si>
  <si>
    <t>370-7502-0000</t>
  </si>
  <si>
    <t>Literature/Subscriptions/Dues</t>
  </si>
  <si>
    <t>370-7503-0000</t>
  </si>
  <si>
    <t>Copier</t>
  </si>
  <si>
    <t>370-7506-0000</t>
  </si>
  <si>
    <t>Meetings/Flower/Celebrations</t>
  </si>
  <si>
    <t>370-7507-0000</t>
  </si>
  <si>
    <t>Year Book Assessment</t>
  </si>
  <si>
    <t>370-7508-0000</t>
  </si>
  <si>
    <t>Credit Card Fees</t>
  </si>
  <si>
    <t>Total Office Expenses</t>
  </si>
  <si>
    <t>Miscellaneous</t>
  </si>
  <si>
    <t>370-7999-0000</t>
  </si>
  <si>
    <t>Miscellaneous Expense</t>
  </si>
  <si>
    <t>Total Miscellaneous</t>
  </si>
  <si>
    <t>Treasury Services</t>
  </si>
  <si>
    <t>370-7701-0000</t>
  </si>
  <si>
    <t>Total</t>
  </si>
  <si>
    <t>Legal Fees</t>
  </si>
  <si>
    <t>370-7704-0000</t>
  </si>
  <si>
    <t>Total Legal Fees</t>
  </si>
  <si>
    <t>College of Regional Ministry Dues</t>
  </si>
  <si>
    <t>370-7595-0000</t>
  </si>
  <si>
    <t>College of Reg Min Dues</t>
  </si>
  <si>
    <t>Total College of Regional Ministry Dues</t>
  </si>
  <si>
    <t>Promotional Expenses</t>
  </si>
  <si>
    <t>370-7805-0000</t>
  </si>
  <si>
    <t>Christmas Promotion Expense</t>
  </si>
  <si>
    <t>GKC Convencion Hispana Support</t>
  </si>
  <si>
    <t>370-7712-0000</t>
  </si>
  <si>
    <t>Total Obra Hispana Support</t>
  </si>
  <si>
    <t>Clergy Oversight</t>
  </si>
  <si>
    <t>370-7602-0000</t>
  </si>
  <si>
    <t>Licensed Ministry</t>
  </si>
  <si>
    <t>370-7711-0000</t>
  </si>
  <si>
    <t>Ordination/Standing</t>
  </si>
  <si>
    <t>Total Clergy Oversight</t>
  </si>
  <si>
    <t>Restructure Expenses</t>
  </si>
  <si>
    <t>370-7992-0000</t>
  </si>
  <si>
    <t>Restructure/Discernment Expense</t>
  </si>
  <si>
    <t>Total Expenses</t>
  </si>
  <si>
    <t>370-9018-0000</t>
  </si>
  <si>
    <t>Draw from Cherokee Funds for Transit. Min.</t>
  </si>
  <si>
    <t>Total Transfer of Funds</t>
  </si>
  <si>
    <t>NET SURPLUS/(DEFICIT)</t>
  </si>
  <si>
    <t xml:space="preserve">GKC Region </t>
  </si>
  <si>
    <t xml:space="preserve">2021 Annual </t>
  </si>
  <si>
    <t xml:space="preserve">Actual as of </t>
  </si>
  <si>
    <t>2022 Proposed</t>
  </si>
  <si>
    <t>As of 7/31/2021</t>
  </si>
  <si>
    <t>Charette in January re: Tall Oaks future</t>
  </si>
  <si>
    <t>Regional Assembly working budget</t>
  </si>
  <si>
    <t>Placeholder until we get the proposal</t>
  </si>
  <si>
    <t>Upgrades to 5 G per ATT anticipate rate hike</t>
  </si>
  <si>
    <t>We will add a quartely news magazine this year</t>
  </si>
  <si>
    <t>Bill's office computer will be replaced</t>
  </si>
  <si>
    <t>Ordered customized back of bulleting inserts for GKC</t>
  </si>
  <si>
    <t>Ord/Commissioned candidates Psych evals Re.Share 1/3</t>
  </si>
  <si>
    <t>Anticipated Regional Assembly Income</t>
  </si>
  <si>
    <t>2022 It's Real Event in Fort Worth: Obra Hispana/Convication/NAPAD</t>
  </si>
  <si>
    <t>Continuing Education &amp; BE</t>
  </si>
  <si>
    <t>undesignated increase</t>
  </si>
  <si>
    <t>Consultant</t>
  </si>
  <si>
    <t>Board &amp; Committee Expenses</t>
  </si>
  <si>
    <t>Tri-Regional Initiative</t>
  </si>
  <si>
    <t>Total Board &amp; Committee Expenses</t>
  </si>
  <si>
    <t>Transfer from Regional Office Operating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</si>
</sst>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5" x14ac:knownFonts="1">
    <font>
      <sz val="10"/>
      <color indexed="8"/>
      <name val="MS Sans Serif"/>
    </font>
    <font>
      <b/>
      <sz val="13.9"/>
      <color indexed="8"/>
      <name val="Arial"/>
      <family val="2"/>
    </font>
    <font>
      <b/>
      <sz val="11.05"/>
      <color indexed="8"/>
      <name val="Arial"/>
      <family val="2"/>
    </font>
    <font>
      <b/>
      <sz val="11.05"/>
      <color indexed="8"/>
      <name val="Arial"/>
      <family val="2"/>
    </font>
    <font>
      <b/>
      <sz val="11.05"/>
      <color indexed="8"/>
      <name val="Times New Roman"/>
      <family val="1"/>
    </font>
    <font>
      <sz val="11.05"/>
      <color indexed="8"/>
      <name val="Times New Roman"/>
      <family val="1"/>
    </font>
    <font>
      <b/>
      <sz val="11.05"/>
      <color indexed="8"/>
      <name val="Arial"/>
      <family val="2"/>
    </font>
    <font>
      <b/>
      <sz val="12"/>
      <color indexed="8"/>
      <name val="MS Sans Serif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rgb="FF000000"/>
      <name val="MS Sans Serif"/>
    </font>
    <font>
      <b/>
      <sz val="10"/>
      <name val="MS Sans Serif"/>
    </font>
    <font>
      <b/>
      <sz val="10"/>
      <color indexed="8"/>
      <name val="MS Sans Serif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ill="1" applyBorder="1" applyAlignment="1" applyProtection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1" fontId="0" fillId="0" borderId="0" xfId="0" applyNumberFormat="1" applyFill="1" applyBorder="1" applyAlignment="1" applyProtection="1"/>
    <xf numFmtId="0" fontId="2" fillId="0" borderId="0" xfId="0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8" fillId="0" borderId="2" xfId="0" applyNumberFormat="1" applyFont="1" applyBorder="1" applyAlignment="1">
      <alignment horizontal="right" vertical="center"/>
    </xf>
    <xf numFmtId="41" fontId="8" fillId="0" borderId="0" xfId="0" applyNumberFormat="1" applyFont="1" applyFill="1" applyBorder="1" applyAlignment="1" applyProtection="1"/>
    <xf numFmtId="41" fontId="9" fillId="0" borderId="1" xfId="0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 vertical="center"/>
    </xf>
    <xf numFmtId="41" fontId="9" fillId="0" borderId="3" xfId="0" applyNumberFormat="1" applyFont="1" applyBorder="1" applyAlignment="1">
      <alignment horizontal="right" vertical="center"/>
    </xf>
    <xf numFmtId="41" fontId="9" fillId="0" borderId="2" xfId="0" applyNumberFormat="1" applyFont="1" applyBorder="1" applyAlignment="1">
      <alignment horizontal="right" vertical="center"/>
    </xf>
    <xf numFmtId="41" fontId="9" fillId="0" borderId="4" xfId="0" applyNumberFormat="1" applyFont="1" applyBorder="1" applyAlignment="1">
      <alignment horizontal="right" vertical="center"/>
    </xf>
    <xf numFmtId="41" fontId="8" fillId="2" borderId="0" xfId="0" applyNumberFormat="1" applyFont="1" applyFill="1" applyAlignment="1">
      <alignment horizontal="right" vertical="center"/>
    </xf>
    <xf numFmtId="41" fontId="8" fillId="3" borderId="0" xfId="0" applyNumberFormat="1" applyFont="1" applyFill="1" applyAlignment="1">
      <alignment horizontal="right" vertical="center"/>
    </xf>
    <xf numFmtId="0" fontId="10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/>
    <xf numFmtId="41" fontId="8" fillId="4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1" fontId="8" fillId="0" borderId="5" xfId="0" applyNumberFormat="1" applyFont="1" applyBorder="1" applyAlignment="1">
      <alignment horizontal="right" vertical="center"/>
    </xf>
    <xf numFmtId="41" fontId="8" fillId="4" borderId="0" xfId="0" applyNumberFormat="1" applyFont="1" applyFill="1" applyBorder="1" applyAlignment="1">
      <alignment horizontal="right" vertical="center"/>
    </xf>
    <xf numFmtId="41" fontId="8" fillId="4" borderId="5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vertical="center"/>
    </xf>
    <xf numFmtId="41" fontId="9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"/>
  <sheetViews>
    <sheetView tabSelected="1" zoomScale="115" zoomScaleNormal="115" workbookViewId="0">
      <pane xSplit="4" ySplit="3" topLeftCell="E89" activePane="bottomRight" state="frozen"/>
      <selection pane="topRight" activeCell="E1" sqref="E1"/>
      <selection pane="bottomLeft" activeCell="A9" sqref="A9"/>
      <selection pane="bottomRight" activeCell="L32" sqref="L32"/>
    </sheetView>
  </sheetViews>
  <sheetFormatPr defaultColWidth="11.5703125" defaultRowHeight="12.75" x14ac:dyDescent="0.2"/>
  <cols>
    <col min="1" max="1" width="17" customWidth="1"/>
    <col min="2" max="6" width="11.5703125" customWidth="1"/>
    <col min="7" max="7" width="15.42578125" customWidth="1"/>
    <col min="8" max="8" width="13.5703125" customWidth="1"/>
    <col min="12" max="12" width="69.85546875" customWidth="1"/>
  </cols>
  <sheetData>
    <row r="1" spans="1:11" ht="18" x14ac:dyDescent="0.2">
      <c r="F1" s="1" t="s">
        <v>0</v>
      </c>
    </row>
    <row r="2" spans="1:11" ht="15" x14ac:dyDescent="0.2">
      <c r="E2" s="3" t="s">
        <v>4</v>
      </c>
      <c r="F2" s="6" t="s">
        <v>5</v>
      </c>
      <c r="G2" s="2" t="s">
        <v>139</v>
      </c>
      <c r="H2" s="8" t="s">
        <v>137</v>
      </c>
      <c r="I2" s="10" t="s">
        <v>138</v>
      </c>
      <c r="J2" s="10"/>
      <c r="K2" s="10"/>
    </row>
    <row r="3" spans="1:11" ht="15.75" x14ac:dyDescent="0.25">
      <c r="B3" s="31" t="s">
        <v>136</v>
      </c>
      <c r="C3" s="31"/>
      <c r="D3" s="31"/>
      <c r="E3" s="29" t="s">
        <v>140</v>
      </c>
      <c r="F3" s="30"/>
      <c r="G3" s="3" t="s">
        <v>5</v>
      </c>
      <c r="H3" s="7" t="s">
        <v>5</v>
      </c>
      <c r="I3" s="2" t="s">
        <v>1</v>
      </c>
      <c r="J3" s="2" t="s">
        <v>2</v>
      </c>
      <c r="K3" s="2" t="s">
        <v>3</v>
      </c>
    </row>
    <row r="5" spans="1:11" ht="14.25" x14ac:dyDescent="0.2">
      <c r="A5" s="4" t="s">
        <v>6</v>
      </c>
      <c r="E5" s="9"/>
      <c r="F5" s="9"/>
      <c r="G5" s="9"/>
      <c r="H5" s="9"/>
      <c r="I5" s="9"/>
      <c r="J5" s="9"/>
      <c r="K5" s="9"/>
    </row>
    <row r="6" spans="1:11" x14ac:dyDescent="0.2">
      <c r="E6" s="9"/>
      <c r="F6" s="9"/>
      <c r="G6" s="9"/>
      <c r="H6" s="9"/>
      <c r="I6" s="9"/>
      <c r="J6" s="9"/>
      <c r="K6" s="9"/>
    </row>
    <row r="7" spans="1:11" ht="15" x14ac:dyDescent="0.2">
      <c r="A7" s="5" t="s">
        <v>7</v>
      </c>
      <c r="B7" s="5" t="s">
        <v>8</v>
      </c>
      <c r="E7" s="11">
        <v>61895</v>
      </c>
      <c r="F7" s="11">
        <v>51018</v>
      </c>
      <c r="G7" s="11">
        <v>110000</v>
      </c>
      <c r="H7" s="11">
        <v>100000</v>
      </c>
      <c r="I7" s="11">
        <v>116665.7</v>
      </c>
      <c r="J7" s="11">
        <v>126173.49</v>
      </c>
      <c r="K7" s="11">
        <v>126736.32000000001</v>
      </c>
    </row>
    <row r="8" spans="1:11" ht="15" x14ac:dyDescent="0.2">
      <c r="A8" s="5" t="s">
        <v>9</v>
      </c>
      <c r="B8" s="5" t="s">
        <v>10</v>
      </c>
      <c r="E8" s="11">
        <v>100065</v>
      </c>
      <c r="F8" s="11">
        <v>25000</v>
      </c>
      <c r="G8" s="11">
        <v>26000</v>
      </c>
      <c r="H8" s="19">
        <v>25000</v>
      </c>
      <c r="I8" s="11">
        <v>23036.25</v>
      </c>
      <c r="J8" s="11">
        <v>29752.55</v>
      </c>
      <c r="K8" s="11">
        <v>34957.199999999997</v>
      </c>
    </row>
    <row r="9" spans="1:11" ht="15" x14ac:dyDescent="0.2">
      <c r="A9" s="5" t="s">
        <v>11</v>
      </c>
      <c r="B9" s="5" t="s">
        <v>12</v>
      </c>
      <c r="E9" s="11">
        <v>2730</v>
      </c>
      <c r="F9" s="11">
        <v>2267</v>
      </c>
      <c r="G9" s="11">
        <v>4000</v>
      </c>
      <c r="H9" s="11">
        <v>4000</v>
      </c>
      <c r="I9" s="11">
        <v>4109.6000000000004</v>
      </c>
      <c r="J9" s="11">
        <v>8483.25</v>
      </c>
      <c r="K9" s="11">
        <v>30771.72</v>
      </c>
    </row>
    <row r="10" spans="1:11" ht="15" x14ac:dyDescent="0.2">
      <c r="A10" s="5" t="s">
        <v>13</v>
      </c>
      <c r="B10" s="5" t="s">
        <v>14</v>
      </c>
      <c r="E10" s="11">
        <v>6124</v>
      </c>
      <c r="F10" s="11">
        <v>4123</v>
      </c>
      <c r="G10" s="11">
        <v>7500</v>
      </c>
      <c r="H10" s="19">
        <v>7500</v>
      </c>
      <c r="I10" s="11">
        <v>16231.67</v>
      </c>
      <c r="J10" s="11">
        <v>13472.39</v>
      </c>
      <c r="K10" s="11">
        <v>17173.400000000001</v>
      </c>
    </row>
    <row r="11" spans="1:11" ht="15" x14ac:dyDescent="0.2">
      <c r="A11" s="5" t="s">
        <v>15</v>
      </c>
      <c r="B11" s="5" t="s">
        <v>16</v>
      </c>
      <c r="E11" s="11">
        <v>10192</v>
      </c>
      <c r="F11" s="11">
        <v>7911</v>
      </c>
      <c r="G11" s="11">
        <v>11000</v>
      </c>
      <c r="H11" s="19">
        <v>13900</v>
      </c>
      <c r="I11" s="11">
        <v>16860.63</v>
      </c>
      <c r="J11" s="11">
        <v>17067.87</v>
      </c>
      <c r="K11" s="11">
        <v>16795.919999999998</v>
      </c>
    </row>
    <row r="12" spans="1:11" ht="15" x14ac:dyDescent="0.2">
      <c r="B12" s="5" t="s">
        <v>17</v>
      </c>
      <c r="E12" s="12">
        <v>181005</v>
      </c>
      <c r="F12" s="12">
        <v>90319</v>
      </c>
      <c r="G12" s="12">
        <f t="shared" ref="G12:K12" si="0">SUM(G7:G11)</f>
        <v>158500</v>
      </c>
      <c r="H12" s="12">
        <f t="shared" si="0"/>
        <v>150400</v>
      </c>
      <c r="I12" s="12">
        <f t="shared" si="0"/>
        <v>176903.85000000003</v>
      </c>
      <c r="J12" s="12">
        <f t="shared" si="0"/>
        <v>194949.55</v>
      </c>
      <c r="K12" s="12">
        <f t="shared" si="0"/>
        <v>226434.56</v>
      </c>
    </row>
    <row r="13" spans="1:11" ht="15" x14ac:dyDescent="0.25">
      <c r="E13" s="13"/>
      <c r="F13" s="13"/>
      <c r="G13" s="13"/>
      <c r="H13" s="13"/>
      <c r="I13" s="13"/>
      <c r="J13" s="13"/>
      <c r="K13" s="13"/>
    </row>
    <row r="14" spans="1:11" ht="15" x14ac:dyDescent="0.2">
      <c r="A14" s="5" t="s">
        <v>18</v>
      </c>
      <c r="B14" s="5" t="s">
        <v>19</v>
      </c>
      <c r="E14" s="11">
        <v>1585</v>
      </c>
      <c r="F14" s="11">
        <v>377</v>
      </c>
      <c r="G14" s="11">
        <v>2300</v>
      </c>
      <c r="H14" s="11">
        <v>2000</v>
      </c>
      <c r="I14" s="11">
        <v>8089.29</v>
      </c>
      <c r="J14" s="11">
        <v>2722.26</v>
      </c>
      <c r="K14" s="11">
        <v>4219.25</v>
      </c>
    </row>
    <row r="15" spans="1:11" ht="15" x14ac:dyDescent="0.2">
      <c r="A15" s="5" t="s">
        <v>20</v>
      </c>
      <c r="B15" s="5" t="s">
        <v>21</v>
      </c>
      <c r="E15" s="11">
        <v>4747</v>
      </c>
      <c r="F15" s="11">
        <v>4340</v>
      </c>
      <c r="G15" s="11">
        <v>6500</v>
      </c>
      <c r="H15" s="11">
        <v>8100</v>
      </c>
      <c r="I15" s="11">
        <v>8180.09</v>
      </c>
      <c r="J15" s="11">
        <v>8327.9</v>
      </c>
      <c r="K15" s="11">
        <v>5551.57</v>
      </c>
    </row>
    <row r="16" spans="1:11" ht="15" x14ac:dyDescent="0.2">
      <c r="A16" s="5" t="s">
        <v>22</v>
      </c>
      <c r="B16" s="5" t="s">
        <v>23</v>
      </c>
      <c r="E16" s="11">
        <v>0</v>
      </c>
      <c r="F16" s="11">
        <v>0</v>
      </c>
      <c r="G16" s="11">
        <v>12000</v>
      </c>
      <c r="H16" s="19">
        <v>12000</v>
      </c>
      <c r="I16" s="11">
        <v>12000</v>
      </c>
      <c r="J16" s="11">
        <v>12000</v>
      </c>
      <c r="K16" s="11">
        <v>6000</v>
      </c>
    </row>
    <row r="17" spans="1:12" ht="15" x14ac:dyDescent="0.2">
      <c r="A17" s="5" t="s">
        <v>24</v>
      </c>
      <c r="B17" s="5" t="s">
        <v>25</v>
      </c>
      <c r="E17" s="11">
        <v>800</v>
      </c>
      <c r="F17" s="11">
        <v>583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2" ht="15" x14ac:dyDescent="0.2">
      <c r="A18" s="5" t="s">
        <v>26</v>
      </c>
      <c r="B18" s="5" t="s">
        <v>27</v>
      </c>
      <c r="E18" s="11">
        <v>63</v>
      </c>
      <c r="F18" s="11">
        <v>250</v>
      </c>
      <c r="G18" s="11">
        <v>1600</v>
      </c>
      <c r="H18" s="11">
        <v>500</v>
      </c>
      <c r="I18" s="11">
        <v>298.7</v>
      </c>
      <c r="J18" s="11">
        <v>880.21</v>
      </c>
      <c r="K18" s="11">
        <v>1100.06</v>
      </c>
      <c r="L18" s="21" t="s">
        <v>149</v>
      </c>
    </row>
    <row r="19" spans="1:12" ht="15" x14ac:dyDescent="0.2">
      <c r="B19" s="5" t="s">
        <v>28</v>
      </c>
      <c r="E19" s="12">
        <v>7194</v>
      </c>
      <c r="F19" s="12">
        <f t="shared" ref="F19:K19" si="1">SUM(F14:F18)</f>
        <v>5550</v>
      </c>
      <c r="G19" s="12">
        <f t="shared" si="1"/>
        <v>22400</v>
      </c>
      <c r="H19" s="12">
        <f t="shared" si="1"/>
        <v>22600</v>
      </c>
      <c r="I19" s="12">
        <f t="shared" si="1"/>
        <v>28568.080000000002</v>
      </c>
      <c r="J19" s="12">
        <f t="shared" si="1"/>
        <v>23930.37</v>
      </c>
      <c r="K19" s="12">
        <f t="shared" si="1"/>
        <v>16870.88</v>
      </c>
    </row>
    <row r="20" spans="1:12" ht="14.25" x14ac:dyDescent="0.2">
      <c r="B20" s="4" t="s">
        <v>29</v>
      </c>
      <c r="E20" s="14">
        <f>E12+E19</f>
        <v>188199</v>
      </c>
      <c r="F20" s="14">
        <f t="shared" ref="F20:K20" si="2">F12+F19</f>
        <v>95869</v>
      </c>
      <c r="G20" s="14">
        <f t="shared" si="2"/>
        <v>180900</v>
      </c>
      <c r="H20" s="14">
        <f>H12+H19</f>
        <v>173000</v>
      </c>
      <c r="I20" s="14">
        <f t="shared" si="2"/>
        <v>205471.93000000005</v>
      </c>
      <c r="J20" s="14">
        <f t="shared" si="2"/>
        <v>218879.91999999998</v>
      </c>
      <c r="K20" s="14">
        <f t="shared" si="2"/>
        <v>243305.44</v>
      </c>
    </row>
    <row r="21" spans="1:12" ht="15" x14ac:dyDescent="0.25">
      <c r="E21" s="13"/>
      <c r="F21" s="13"/>
      <c r="G21" s="13"/>
      <c r="H21" s="13"/>
      <c r="I21" s="13"/>
      <c r="J21" s="13"/>
      <c r="K21" s="13"/>
    </row>
    <row r="22" spans="1:12" ht="15" x14ac:dyDescent="0.25">
      <c r="A22" s="4" t="s">
        <v>30</v>
      </c>
      <c r="E22" s="13"/>
      <c r="F22" s="13"/>
      <c r="G22" s="13"/>
      <c r="H22" s="13"/>
      <c r="I22" s="13"/>
      <c r="J22" s="13"/>
      <c r="K22" s="13"/>
    </row>
    <row r="23" spans="1:12" ht="15" x14ac:dyDescent="0.25">
      <c r="A23" s="5" t="s">
        <v>31</v>
      </c>
      <c r="E23" s="13"/>
      <c r="F23" s="13"/>
      <c r="G23" s="13"/>
      <c r="H23" s="13"/>
      <c r="I23" s="13"/>
      <c r="J23" s="13"/>
      <c r="K23" s="13"/>
    </row>
    <row r="24" spans="1:12" ht="15" x14ac:dyDescent="0.2">
      <c r="A24" s="5" t="s">
        <v>32</v>
      </c>
      <c r="B24" s="5" t="s">
        <v>33</v>
      </c>
      <c r="E24" s="11">
        <v>52380</v>
      </c>
      <c r="F24" s="11">
        <v>49753</v>
      </c>
      <c r="G24" s="24">
        <v>89794.559999999998</v>
      </c>
      <c r="H24" s="11">
        <v>85291</v>
      </c>
      <c r="I24" s="11">
        <v>89358.68</v>
      </c>
      <c r="J24" s="11">
        <v>87179.28</v>
      </c>
      <c r="K24" s="11">
        <v>80998.73</v>
      </c>
    </row>
    <row r="25" spans="1:12" ht="15" x14ac:dyDescent="0.2">
      <c r="A25" s="5" t="s">
        <v>34</v>
      </c>
      <c r="B25" s="5" t="s">
        <v>35</v>
      </c>
      <c r="E25" s="11">
        <v>38980</v>
      </c>
      <c r="F25" s="11">
        <v>49947</v>
      </c>
      <c r="G25" s="24">
        <v>73017</v>
      </c>
      <c r="H25" s="19">
        <v>85624</v>
      </c>
      <c r="I25" s="11">
        <v>87192.960000000006</v>
      </c>
      <c r="J25" s="11">
        <v>57196.85</v>
      </c>
      <c r="K25" s="11">
        <v>73373.289999999994</v>
      </c>
    </row>
    <row r="26" spans="1:12" ht="15" x14ac:dyDescent="0.2">
      <c r="A26" s="5" t="s">
        <v>36</v>
      </c>
      <c r="B26" s="5" t="s">
        <v>37</v>
      </c>
      <c r="E26" s="11">
        <v>5826</v>
      </c>
      <c r="F26" s="11">
        <v>5397</v>
      </c>
      <c r="G26" s="24">
        <v>9987.7199999999993</v>
      </c>
      <c r="H26" s="11">
        <v>9866</v>
      </c>
      <c r="I26" s="11">
        <v>10335.959999999999</v>
      </c>
      <c r="J26" s="11">
        <v>9696.84</v>
      </c>
      <c r="K26" s="11">
        <v>9696.84</v>
      </c>
    </row>
    <row r="27" spans="1:12" ht="15" x14ac:dyDescent="0.2">
      <c r="A27" s="5" t="s">
        <v>38</v>
      </c>
      <c r="B27" s="5" t="s">
        <v>39</v>
      </c>
      <c r="E27" s="11">
        <v>5456</v>
      </c>
      <c r="F27" s="11">
        <v>1200</v>
      </c>
      <c r="G27" s="24">
        <v>1856</v>
      </c>
      <c r="H27" s="19">
        <v>1200</v>
      </c>
      <c r="I27" s="11">
        <v>804</v>
      </c>
      <c r="J27" s="11">
        <v>443.5</v>
      </c>
      <c r="K27" s="11">
        <v>332.6</v>
      </c>
    </row>
    <row r="28" spans="1:12" ht="15" x14ac:dyDescent="0.2">
      <c r="A28" s="5" t="s">
        <v>40</v>
      </c>
      <c r="B28" s="5" t="s">
        <v>151</v>
      </c>
      <c r="E28" s="11">
        <v>0</v>
      </c>
      <c r="F28" s="11">
        <v>400</v>
      </c>
      <c r="G28" s="24">
        <v>2500</v>
      </c>
      <c r="H28" s="11">
        <v>400</v>
      </c>
      <c r="I28" s="11">
        <v>490</v>
      </c>
      <c r="J28" s="11">
        <v>721.79</v>
      </c>
      <c r="K28" s="11">
        <v>359.79</v>
      </c>
    </row>
    <row r="29" spans="1:12" ht="15" x14ac:dyDescent="0.2">
      <c r="A29" s="5" t="s">
        <v>41</v>
      </c>
      <c r="B29" s="5" t="s">
        <v>42</v>
      </c>
      <c r="E29" s="11">
        <v>3167</v>
      </c>
      <c r="F29" s="11">
        <v>4746</v>
      </c>
      <c r="G29" s="24">
        <f>3360+5429</f>
        <v>8789</v>
      </c>
      <c r="H29" s="19">
        <v>8135</v>
      </c>
      <c r="I29" s="11">
        <v>8170.44</v>
      </c>
      <c r="J29" s="11">
        <v>5652.83</v>
      </c>
      <c r="K29" s="11">
        <v>7579.25</v>
      </c>
    </row>
    <row r="30" spans="1:12" ht="15" x14ac:dyDescent="0.2">
      <c r="A30" s="5" t="s">
        <v>43</v>
      </c>
      <c r="B30" s="5" t="s">
        <v>44</v>
      </c>
      <c r="E30" s="11">
        <v>1790</v>
      </c>
      <c r="F30" s="11">
        <v>1603</v>
      </c>
      <c r="G30" s="24">
        <v>3113</v>
      </c>
      <c r="H30" s="11">
        <v>2754</v>
      </c>
      <c r="I30" s="11">
        <v>2884.98</v>
      </c>
      <c r="J30" s="11">
        <v>2974.15</v>
      </c>
      <c r="K30" s="11">
        <v>3544.27</v>
      </c>
    </row>
    <row r="31" spans="1:12" ht="15" x14ac:dyDescent="0.2">
      <c r="A31" s="5" t="s">
        <v>45</v>
      </c>
      <c r="B31" s="5" t="s">
        <v>46</v>
      </c>
      <c r="E31" s="19">
        <v>2812</v>
      </c>
      <c r="F31" s="11">
        <v>2323</v>
      </c>
      <c r="G31" s="24">
        <v>3516</v>
      </c>
      <c r="H31" s="11">
        <v>3998</v>
      </c>
      <c r="I31" s="11">
        <v>4188.8599999999997</v>
      </c>
      <c r="J31" s="11">
        <v>3688.54</v>
      </c>
      <c r="K31" s="11">
        <v>3126.09</v>
      </c>
    </row>
    <row r="32" spans="1:12" ht="15" x14ac:dyDescent="0.2">
      <c r="A32" s="5"/>
      <c r="B32" s="5" t="s">
        <v>152</v>
      </c>
      <c r="E32" s="19"/>
      <c r="F32" s="11"/>
      <c r="G32" s="24">
        <v>5500</v>
      </c>
      <c r="H32" s="11"/>
      <c r="I32" s="11"/>
      <c r="J32" s="11"/>
      <c r="K32" s="11"/>
    </row>
    <row r="33" spans="1:12" ht="15" x14ac:dyDescent="0.2">
      <c r="A33" s="5"/>
      <c r="B33" s="5" t="s">
        <v>153</v>
      </c>
      <c r="E33" s="19"/>
      <c r="F33" s="11"/>
      <c r="G33" s="24">
        <v>5000</v>
      </c>
      <c r="H33" s="11"/>
      <c r="I33" s="11"/>
      <c r="J33" s="11"/>
      <c r="K33" s="11"/>
    </row>
    <row r="34" spans="1:12" ht="15" x14ac:dyDescent="0.2">
      <c r="B34" s="5" t="s">
        <v>47</v>
      </c>
      <c r="E34" s="12">
        <f>SUM(E24:E31)</f>
        <v>110411</v>
      </c>
      <c r="F34" s="12">
        <f t="shared" ref="F34:K34" si="3">SUM(F24:F31)</f>
        <v>115369</v>
      </c>
      <c r="G34" s="12">
        <f>SUM(G24:G33)</f>
        <v>203073.28</v>
      </c>
      <c r="H34" s="12">
        <f t="shared" si="3"/>
        <v>197268</v>
      </c>
      <c r="I34" s="12">
        <f t="shared" si="3"/>
        <v>203425.88</v>
      </c>
      <c r="J34" s="12">
        <f t="shared" si="3"/>
        <v>167553.78</v>
      </c>
      <c r="K34" s="12">
        <f t="shared" si="3"/>
        <v>179010.86</v>
      </c>
    </row>
    <row r="35" spans="1:12" ht="15" x14ac:dyDescent="0.25">
      <c r="E35" s="13"/>
      <c r="F35" s="13"/>
      <c r="G35" s="13"/>
      <c r="H35" s="13"/>
      <c r="I35" s="13"/>
      <c r="J35" s="13"/>
      <c r="K35" s="13"/>
    </row>
    <row r="36" spans="1:12" ht="15" x14ac:dyDescent="0.25">
      <c r="A36" s="5" t="s">
        <v>48</v>
      </c>
      <c r="E36" s="13"/>
      <c r="F36" s="13"/>
      <c r="G36" s="13"/>
      <c r="H36" s="13"/>
      <c r="I36" s="13"/>
      <c r="J36" s="13"/>
      <c r="K36" s="13"/>
    </row>
    <row r="37" spans="1:12" ht="15" x14ac:dyDescent="0.2">
      <c r="A37" s="5" t="s">
        <v>49</v>
      </c>
      <c r="B37" s="5" t="s">
        <v>50</v>
      </c>
      <c r="E37" s="11">
        <v>0</v>
      </c>
      <c r="F37" s="11">
        <v>2497</v>
      </c>
      <c r="G37" s="11">
        <v>5169</v>
      </c>
      <c r="H37" s="11">
        <v>3000</v>
      </c>
      <c r="I37" s="11">
        <f>5303.59+15</f>
        <v>5318.59</v>
      </c>
      <c r="J37" s="11">
        <v>7672.97</v>
      </c>
      <c r="K37" s="11">
        <v>7414.04</v>
      </c>
    </row>
    <row r="38" spans="1:12" ht="15" x14ac:dyDescent="0.2">
      <c r="A38" s="5" t="s">
        <v>51</v>
      </c>
      <c r="B38" s="5" t="s">
        <v>52</v>
      </c>
      <c r="E38" s="11">
        <v>0</v>
      </c>
      <c r="F38" s="11">
        <v>300</v>
      </c>
      <c r="G38" s="11">
        <v>500</v>
      </c>
      <c r="H38" s="11">
        <v>300</v>
      </c>
      <c r="I38" s="11">
        <v>381.37</v>
      </c>
      <c r="J38" s="11">
        <v>293.02999999999997</v>
      </c>
      <c r="K38" s="11">
        <v>1049.03</v>
      </c>
      <c r="L38" s="21" t="s">
        <v>141</v>
      </c>
    </row>
    <row r="39" spans="1:12" ht="15" x14ac:dyDescent="0.2">
      <c r="A39" s="5" t="s">
        <v>53</v>
      </c>
      <c r="B39" s="5" t="s">
        <v>54</v>
      </c>
      <c r="E39" s="11">
        <v>0</v>
      </c>
      <c r="F39" s="11">
        <v>673</v>
      </c>
      <c r="G39" s="11">
        <v>2000</v>
      </c>
      <c r="H39" s="11">
        <v>1000</v>
      </c>
      <c r="I39" s="11">
        <v>2328.31</v>
      </c>
      <c r="J39" s="11">
        <v>1695.67</v>
      </c>
      <c r="K39" s="11">
        <v>2068.6799999999998</v>
      </c>
    </row>
    <row r="40" spans="1:12" ht="15" x14ac:dyDescent="0.2">
      <c r="A40" s="5" t="s">
        <v>55</v>
      </c>
      <c r="B40" s="5" t="s">
        <v>56</v>
      </c>
      <c r="E40" s="11">
        <v>0</v>
      </c>
      <c r="F40" s="11">
        <v>500</v>
      </c>
      <c r="G40" s="24">
        <v>2500</v>
      </c>
      <c r="H40" s="11">
        <v>500</v>
      </c>
      <c r="I40" s="11">
        <v>320.29000000000002</v>
      </c>
      <c r="J40" s="11">
        <v>0</v>
      </c>
      <c r="K40" s="11">
        <v>358.46</v>
      </c>
    </row>
    <row r="41" spans="1:12" ht="15" x14ac:dyDescent="0.2">
      <c r="A41" s="5" t="s">
        <v>57</v>
      </c>
      <c r="B41" s="5" t="s">
        <v>58</v>
      </c>
      <c r="E41" s="11">
        <v>19</v>
      </c>
      <c r="F41" s="11">
        <v>190</v>
      </c>
      <c r="G41" s="11">
        <v>300</v>
      </c>
      <c r="H41" s="11">
        <v>300</v>
      </c>
      <c r="I41" s="11">
        <v>542.66999999999996</v>
      </c>
      <c r="J41" s="11">
        <v>0</v>
      </c>
      <c r="K41" s="11">
        <v>0</v>
      </c>
    </row>
    <row r="42" spans="1:12" ht="15" x14ac:dyDescent="0.2">
      <c r="A42" s="5" t="s">
        <v>59</v>
      </c>
      <c r="B42" s="5" t="s">
        <v>60</v>
      </c>
      <c r="E42" s="11">
        <v>0</v>
      </c>
      <c r="F42" s="11">
        <v>150</v>
      </c>
      <c r="G42" s="11">
        <v>1600</v>
      </c>
      <c r="H42" s="11">
        <v>300</v>
      </c>
      <c r="I42" s="11">
        <v>1445.52</v>
      </c>
      <c r="J42" s="11">
        <v>125</v>
      </c>
      <c r="K42" s="11">
        <v>226</v>
      </c>
      <c r="L42" s="21" t="s">
        <v>142</v>
      </c>
    </row>
    <row r="43" spans="1:12" ht="15" x14ac:dyDescent="0.2">
      <c r="B43" s="5" t="s">
        <v>61</v>
      </c>
      <c r="E43" s="12">
        <f t="shared" ref="E43:K43" si="4">SUM(E37:E42)</f>
        <v>19</v>
      </c>
      <c r="F43" s="12">
        <f t="shared" si="4"/>
        <v>4310</v>
      </c>
      <c r="G43" s="12">
        <f t="shared" si="4"/>
        <v>12069</v>
      </c>
      <c r="H43" s="12">
        <f t="shared" si="4"/>
        <v>5400</v>
      </c>
      <c r="I43" s="12">
        <f t="shared" si="4"/>
        <v>10336.750000000002</v>
      </c>
      <c r="J43" s="12">
        <f t="shared" si="4"/>
        <v>9786.67</v>
      </c>
      <c r="K43" s="12">
        <f t="shared" si="4"/>
        <v>11116.21</v>
      </c>
    </row>
    <row r="44" spans="1:12" ht="15" x14ac:dyDescent="0.25">
      <c r="E44" s="13"/>
      <c r="F44" s="13"/>
      <c r="G44" s="13"/>
      <c r="H44" s="13"/>
      <c r="I44" s="13"/>
      <c r="J44" s="13"/>
      <c r="K44" s="13"/>
    </row>
    <row r="45" spans="1:12" ht="15" x14ac:dyDescent="0.25">
      <c r="A45" s="5" t="s">
        <v>62</v>
      </c>
      <c r="E45" s="13"/>
      <c r="F45" s="13"/>
      <c r="G45" s="13"/>
      <c r="H45" s="13"/>
      <c r="I45" s="13"/>
      <c r="J45" s="13"/>
      <c r="K45" s="13"/>
    </row>
    <row r="46" spans="1:12" ht="15" x14ac:dyDescent="0.2">
      <c r="A46" s="5" t="s">
        <v>63</v>
      </c>
      <c r="B46" s="5" t="s">
        <v>64</v>
      </c>
      <c r="E46" s="11">
        <v>8091</v>
      </c>
      <c r="F46" s="11">
        <v>6700</v>
      </c>
      <c r="G46" s="11">
        <v>20000</v>
      </c>
      <c r="H46" s="11">
        <v>10000</v>
      </c>
      <c r="I46" s="11">
        <v>2132.58</v>
      </c>
      <c r="J46" s="11">
        <v>1780.64</v>
      </c>
      <c r="K46" s="11">
        <v>1849.92</v>
      </c>
      <c r="L46" s="22" t="s">
        <v>143</v>
      </c>
    </row>
    <row r="47" spans="1:12" ht="15" x14ac:dyDescent="0.2">
      <c r="B47" s="5" t="s">
        <v>65</v>
      </c>
      <c r="E47" s="12">
        <f t="shared" ref="E47:K47" si="5">SUM(E46:E46)</f>
        <v>8091</v>
      </c>
      <c r="F47" s="12">
        <f t="shared" si="5"/>
        <v>6700</v>
      </c>
      <c r="G47" s="12">
        <f t="shared" si="5"/>
        <v>20000</v>
      </c>
      <c r="H47" s="12">
        <f t="shared" si="5"/>
        <v>10000</v>
      </c>
      <c r="I47" s="12">
        <f t="shared" si="5"/>
        <v>2132.58</v>
      </c>
      <c r="J47" s="12">
        <f t="shared" si="5"/>
        <v>1780.64</v>
      </c>
      <c r="K47" s="12">
        <f t="shared" si="5"/>
        <v>1849.92</v>
      </c>
    </row>
    <row r="48" spans="1:12" ht="15" x14ac:dyDescent="0.25">
      <c r="A48" s="5" t="s">
        <v>66</v>
      </c>
      <c r="E48" s="13"/>
      <c r="F48" s="13"/>
      <c r="G48" s="13"/>
      <c r="H48" s="13"/>
      <c r="I48" s="13"/>
      <c r="J48" s="13"/>
      <c r="K48" s="13"/>
    </row>
    <row r="49" spans="1:12" ht="15" x14ac:dyDescent="0.2">
      <c r="A49" s="5" t="s">
        <v>67</v>
      </c>
      <c r="B49" s="5" t="s">
        <v>68</v>
      </c>
      <c r="E49" s="11">
        <v>1983</v>
      </c>
      <c r="F49" s="11">
        <v>1930</v>
      </c>
      <c r="G49" s="11">
        <v>4000</v>
      </c>
      <c r="H49" s="11">
        <v>3000</v>
      </c>
      <c r="I49" s="11">
        <v>2634.66</v>
      </c>
      <c r="J49" s="11">
        <v>2110.04</v>
      </c>
      <c r="K49" s="11">
        <v>815.04</v>
      </c>
      <c r="L49" s="21" t="s">
        <v>144</v>
      </c>
    </row>
    <row r="50" spans="1:12" ht="15" x14ac:dyDescent="0.2">
      <c r="A50" s="5" t="s">
        <v>69</v>
      </c>
      <c r="B50" s="5" t="s">
        <v>70</v>
      </c>
      <c r="E50" s="11">
        <v>0</v>
      </c>
      <c r="F50" s="11">
        <v>110</v>
      </c>
      <c r="G50" s="11">
        <v>110</v>
      </c>
      <c r="H50" s="11">
        <v>0</v>
      </c>
      <c r="I50" s="11">
        <v>99.48</v>
      </c>
      <c r="J50" s="11">
        <v>0</v>
      </c>
      <c r="K50" s="11">
        <v>848.66</v>
      </c>
    </row>
    <row r="51" spans="1:12" ht="15" x14ac:dyDescent="0.2">
      <c r="B51" s="5" t="s">
        <v>71</v>
      </c>
      <c r="E51" s="12">
        <f>SUM(E49:E50)</f>
        <v>1983</v>
      </c>
      <c r="F51" s="12">
        <f t="shared" ref="F51:K51" si="6">SUM(F49:F50)</f>
        <v>2040</v>
      </c>
      <c r="G51" s="12">
        <f t="shared" si="6"/>
        <v>4110</v>
      </c>
      <c r="H51" s="12">
        <f t="shared" si="6"/>
        <v>3000</v>
      </c>
      <c r="I51" s="12">
        <f t="shared" si="6"/>
        <v>2734.14</v>
      </c>
      <c r="J51" s="12">
        <f t="shared" si="6"/>
        <v>2110.04</v>
      </c>
      <c r="K51" s="12">
        <f t="shared" si="6"/>
        <v>1663.6999999999998</v>
      </c>
    </row>
    <row r="52" spans="1:12" ht="15" x14ac:dyDescent="0.25">
      <c r="A52" s="5" t="s">
        <v>72</v>
      </c>
      <c r="E52" s="13"/>
      <c r="F52" s="13"/>
      <c r="G52" s="13"/>
      <c r="H52" s="13"/>
      <c r="I52" s="13"/>
      <c r="J52" s="13"/>
      <c r="K52" s="13"/>
    </row>
    <row r="53" spans="1:12" ht="15" x14ac:dyDescent="0.2">
      <c r="A53" s="5" t="s">
        <v>73</v>
      </c>
      <c r="B53" s="5" t="s">
        <v>74</v>
      </c>
      <c r="E53" s="11">
        <v>523</v>
      </c>
      <c r="F53" s="11">
        <v>145</v>
      </c>
      <c r="G53" s="11">
        <v>360</v>
      </c>
      <c r="H53" s="11">
        <v>330</v>
      </c>
      <c r="I53" s="11">
        <v>330.04</v>
      </c>
      <c r="J53" s="11">
        <v>487.95</v>
      </c>
      <c r="K53" s="11">
        <v>831.16</v>
      </c>
    </row>
    <row r="54" spans="1:12" ht="15" x14ac:dyDescent="0.2">
      <c r="A54" s="5" t="s">
        <v>75</v>
      </c>
      <c r="B54" s="5" t="s">
        <v>76</v>
      </c>
      <c r="E54" s="11">
        <v>284</v>
      </c>
      <c r="F54" s="11">
        <v>100</v>
      </c>
      <c r="G54" s="11">
        <v>750</v>
      </c>
      <c r="H54" s="11">
        <v>330</v>
      </c>
      <c r="I54" s="11">
        <v>538.97</v>
      </c>
      <c r="J54" s="11">
        <v>235.62</v>
      </c>
      <c r="K54" s="11">
        <v>725</v>
      </c>
    </row>
    <row r="55" spans="1:12" ht="15" x14ac:dyDescent="0.2">
      <c r="B55" s="5" t="s">
        <v>77</v>
      </c>
      <c r="E55" s="12">
        <f>SUM(E53:E54)</f>
        <v>807</v>
      </c>
      <c r="F55" s="12">
        <f t="shared" ref="F55:K55" si="7">SUM(F53:F54)</f>
        <v>245</v>
      </c>
      <c r="G55" s="12">
        <f t="shared" si="7"/>
        <v>1110</v>
      </c>
      <c r="H55" s="12">
        <f t="shared" si="7"/>
        <v>660</v>
      </c>
      <c r="I55" s="12">
        <f t="shared" si="7"/>
        <v>869.01</v>
      </c>
      <c r="J55" s="12">
        <f t="shared" si="7"/>
        <v>723.56999999999994</v>
      </c>
      <c r="K55" s="12">
        <f t="shared" si="7"/>
        <v>1556.1599999999999</v>
      </c>
      <c r="L55" s="21" t="s">
        <v>145</v>
      </c>
    </row>
    <row r="56" spans="1:12" ht="15" x14ac:dyDescent="0.25">
      <c r="A56" s="5" t="s">
        <v>78</v>
      </c>
      <c r="E56" s="13"/>
      <c r="F56" s="13"/>
      <c r="G56" s="13"/>
      <c r="H56" s="13"/>
      <c r="I56" s="13"/>
      <c r="J56" s="13"/>
      <c r="K56" s="13"/>
    </row>
    <row r="57" spans="1:12" ht="15" x14ac:dyDescent="0.2">
      <c r="A57" s="5" t="s">
        <v>79</v>
      </c>
      <c r="B57" s="5" t="s">
        <v>80</v>
      </c>
      <c r="E57" s="19">
        <v>7366</v>
      </c>
      <c r="F57" s="11">
        <v>1654</v>
      </c>
      <c r="G57" s="11">
        <v>4000</v>
      </c>
      <c r="H57" s="11">
        <v>2000</v>
      </c>
      <c r="I57" s="11">
        <v>2812.6</v>
      </c>
      <c r="J57" s="11">
        <v>3055.16</v>
      </c>
      <c r="K57" s="11">
        <f>1747.78+464</f>
        <v>2211.7799999999997</v>
      </c>
      <c r="L57" s="21" t="s">
        <v>146</v>
      </c>
    </row>
    <row r="58" spans="1:12" ht="15" x14ac:dyDescent="0.2">
      <c r="A58" s="5" t="s">
        <v>81</v>
      </c>
      <c r="B58" s="5" t="s">
        <v>82</v>
      </c>
      <c r="E58" s="11">
        <v>0</v>
      </c>
      <c r="F58" s="11">
        <v>0</v>
      </c>
      <c r="G58" s="11">
        <v>591</v>
      </c>
      <c r="H58" s="11">
        <v>100</v>
      </c>
      <c r="I58" s="11">
        <v>778.91</v>
      </c>
      <c r="J58" s="11">
        <v>0</v>
      </c>
      <c r="K58" s="11">
        <v>1167.32</v>
      </c>
    </row>
    <row r="59" spans="1:12" ht="15" x14ac:dyDescent="0.2">
      <c r="A59" s="5" t="s">
        <v>83</v>
      </c>
      <c r="B59" s="5" t="s">
        <v>84</v>
      </c>
      <c r="E59" s="11">
        <v>8566</v>
      </c>
      <c r="F59" s="11">
        <v>0</v>
      </c>
      <c r="G59" s="11">
        <v>300</v>
      </c>
      <c r="H59" s="11">
        <v>300</v>
      </c>
      <c r="I59" s="11">
        <v>108.5</v>
      </c>
      <c r="J59" s="11">
        <v>0</v>
      </c>
      <c r="K59" s="11">
        <v>0</v>
      </c>
    </row>
    <row r="60" spans="1:12" ht="15" x14ac:dyDescent="0.2">
      <c r="A60" s="5" t="s">
        <v>85</v>
      </c>
      <c r="B60" s="5" t="s">
        <v>86</v>
      </c>
      <c r="E60" s="11">
        <v>0</v>
      </c>
      <c r="F60" s="11">
        <v>0</v>
      </c>
      <c r="G60" s="11">
        <v>194</v>
      </c>
      <c r="H60" s="11">
        <v>200</v>
      </c>
      <c r="I60" s="11">
        <v>256.25</v>
      </c>
      <c r="J60" s="11">
        <v>434.83</v>
      </c>
      <c r="K60" s="11">
        <v>613.41999999999996</v>
      </c>
    </row>
    <row r="61" spans="1:12" ht="15" x14ac:dyDescent="0.2">
      <c r="B61" s="5" t="s">
        <v>87</v>
      </c>
      <c r="E61" s="12">
        <f t="shared" ref="E61:K61" si="8">SUM(E57:E60)</f>
        <v>15932</v>
      </c>
      <c r="F61" s="12">
        <f t="shared" si="8"/>
        <v>1654</v>
      </c>
      <c r="G61" s="12">
        <f t="shared" si="8"/>
        <v>5085</v>
      </c>
      <c r="H61" s="12">
        <f t="shared" si="8"/>
        <v>2600</v>
      </c>
      <c r="I61" s="12">
        <f t="shared" si="8"/>
        <v>3956.2599999999998</v>
      </c>
      <c r="J61" s="12">
        <f t="shared" si="8"/>
        <v>3489.99</v>
      </c>
      <c r="K61" s="12">
        <f t="shared" si="8"/>
        <v>3992.5199999999995</v>
      </c>
    </row>
    <row r="62" spans="1:12" ht="15" x14ac:dyDescent="0.25">
      <c r="A62" s="5" t="s">
        <v>88</v>
      </c>
      <c r="E62" s="13"/>
      <c r="F62" s="13"/>
      <c r="G62" s="13"/>
      <c r="H62" s="13"/>
      <c r="I62" s="13"/>
      <c r="J62" s="13"/>
      <c r="K62" s="13"/>
    </row>
    <row r="63" spans="1:12" ht="15" x14ac:dyDescent="0.2">
      <c r="A63" s="5" t="s">
        <v>89</v>
      </c>
      <c r="B63" s="5" t="s">
        <v>90</v>
      </c>
      <c r="E63" s="11">
        <v>676</v>
      </c>
      <c r="F63" s="11">
        <v>1056</v>
      </c>
      <c r="G63" s="11">
        <v>2500</v>
      </c>
      <c r="H63" s="11">
        <v>1500</v>
      </c>
      <c r="I63" s="11">
        <v>3403.21</v>
      </c>
      <c r="J63" s="11">
        <v>4091.7</v>
      </c>
      <c r="K63" s="11">
        <v>1111.29</v>
      </c>
    </row>
    <row r="64" spans="1:12" ht="15" x14ac:dyDescent="0.2">
      <c r="A64" s="5" t="s">
        <v>91</v>
      </c>
      <c r="B64" s="5" t="s">
        <v>92</v>
      </c>
      <c r="E64" s="11">
        <v>1957</v>
      </c>
      <c r="F64" s="11">
        <v>450</v>
      </c>
      <c r="G64" s="11">
        <v>600</v>
      </c>
      <c r="H64" s="11">
        <v>600</v>
      </c>
      <c r="I64" s="11">
        <v>29.99</v>
      </c>
      <c r="J64" s="11">
        <v>872.11</v>
      </c>
      <c r="K64" s="11">
        <v>420.5</v>
      </c>
    </row>
    <row r="65" spans="1:11" ht="15" x14ac:dyDescent="0.2">
      <c r="A65" s="5" t="s">
        <v>93</v>
      </c>
      <c r="B65" s="5" t="s">
        <v>94</v>
      </c>
      <c r="E65" s="11">
        <v>2397</v>
      </c>
      <c r="F65" s="11">
        <v>2717</v>
      </c>
      <c r="G65" s="11">
        <v>4997</v>
      </c>
      <c r="H65" s="11">
        <v>4997</v>
      </c>
      <c r="I65" s="11">
        <v>5467.36</v>
      </c>
      <c r="J65" s="11">
        <v>7044</v>
      </c>
      <c r="K65" s="11">
        <v>6624</v>
      </c>
    </row>
    <row r="66" spans="1:11" ht="15" x14ac:dyDescent="0.2">
      <c r="A66" s="5" t="s">
        <v>95</v>
      </c>
      <c r="B66" s="5" t="s">
        <v>96</v>
      </c>
      <c r="E66" s="11">
        <v>149</v>
      </c>
      <c r="F66" s="11">
        <v>132</v>
      </c>
      <c r="G66" s="11">
        <v>500</v>
      </c>
      <c r="H66" s="11">
        <v>200</v>
      </c>
      <c r="I66" s="11">
        <v>761.1</v>
      </c>
      <c r="J66" s="11">
        <v>1542.17</v>
      </c>
      <c r="K66" s="11">
        <v>1772.61</v>
      </c>
    </row>
    <row r="67" spans="1:11" ht="15" x14ac:dyDescent="0.2">
      <c r="A67" s="5" t="s">
        <v>97</v>
      </c>
      <c r="B67" s="5" t="s">
        <v>98</v>
      </c>
      <c r="E67" s="11">
        <v>0</v>
      </c>
      <c r="F67" s="11">
        <v>0</v>
      </c>
      <c r="G67" s="11">
        <v>1100</v>
      </c>
      <c r="H67" s="11">
        <v>1000</v>
      </c>
      <c r="I67" s="11">
        <v>1011.09</v>
      </c>
      <c r="J67" s="11">
        <v>967.29</v>
      </c>
      <c r="K67" s="11">
        <v>970.62</v>
      </c>
    </row>
    <row r="68" spans="1:11" ht="15" x14ac:dyDescent="0.2">
      <c r="A68" s="5" t="s">
        <v>99</v>
      </c>
      <c r="B68" s="5" t="s">
        <v>100</v>
      </c>
      <c r="E68" s="11">
        <v>14</v>
      </c>
      <c r="F68" s="11">
        <v>0</v>
      </c>
      <c r="G68" s="11">
        <v>270</v>
      </c>
      <c r="H68" s="11">
        <v>60</v>
      </c>
      <c r="I68" s="11">
        <v>269.45999999999998</v>
      </c>
      <c r="J68" s="11">
        <v>189.35</v>
      </c>
      <c r="K68" s="11">
        <v>578.47</v>
      </c>
    </row>
    <row r="69" spans="1:11" ht="15" x14ac:dyDescent="0.2">
      <c r="B69" s="5" t="s">
        <v>101</v>
      </c>
      <c r="E69" s="12">
        <v>5193</v>
      </c>
      <c r="F69" s="12">
        <f>SUM(F63:F68)</f>
        <v>4355</v>
      </c>
      <c r="G69" s="12">
        <f t="shared" ref="G69:K69" si="9">SUM(G63:G68)</f>
        <v>9967</v>
      </c>
      <c r="H69" s="12">
        <f t="shared" si="9"/>
        <v>8357</v>
      </c>
      <c r="I69" s="12">
        <f t="shared" si="9"/>
        <v>10942.21</v>
      </c>
      <c r="J69" s="12">
        <f t="shared" si="9"/>
        <v>14706.62</v>
      </c>
      <c r="K69" s="12">
        <f t="shared" si="9"/>
        <v>11477.49</v>
      </c>
    </row>
    <row r="70" spans="1:11" ht="15" x14ac:dyDescent="0.25">
      <c r="A70" s="5" t="s">
        <v>102</v>
      </c>
      <c r="E70" s="13"/>
      <c r="F70" s="13"/>
      <c r="G70" s="13"/>
      <c r="H70" s="13"/>
      <c r="I70" s="13"/>
      <c r="J70" s="13"/>
      <c r="K70" s="13"/>
    </row>
    <row r="71" spans="1:11" ht="15" x14ac:dyDescent="0.2">
      <c r="A71" s="5" t="s">
        <v>103</v>
      </c>
      <c r="B71" s="5" t="s">
        <v>104</v>
      </c>
      <c r="E71" s="11">
        <v>0</v>
      </c>
      <c r="F71" s="11">
        <v>120</v>
      </c>
      <c r="G71" s="11">
        <v>200</v>
      </c>
      <c r="H71" s="11">
        <v>0</v>
      </c>
      <c r="I71" s="11">
        <v>1086.33</v>
      </c>
      <c r="J71" s="11">
        <v>0</v>
      </c>
      <c r="K71" s="11">
        <f>3049.13+205</f>
        <v>3254.13</v>
      </c>
    </row>
    <row r="72" spans="1:11" ht="15" x14ac:dyDescent="0.2">
      <c r="B72" s="5" t="s">
        <v>105</v>
      </c>
      <c r="E72" s="12">
        <f>E71</f>
        <v>0</v>
      </c>
      <c r="F72" s="12">
        <f t="shared" ref="F72:K72" si="10">F71</f>
        <v>120</v>
      </c>
      <c r="G72" s="12">
        <f t="shared" si="10"/>
        <v>200</v>
      </c>
      <c r="H72" s="12">
        <f t="shared" si="10"/>
        <v>0</v>
      </c>
      <c r="I72" s="12">
        <f t="shared" si="10"/>
        <v>1086.33</v>
      </c>
      <c r="J72" s="12">
        <f t="shared" si="10"/>
        <v>0</v>
      </c>
      <c r="K72" s="12">
        <f t="shared" si="10"/>
        <v>3254.13</v>
      </c>
    </row>
    <row r="73" spans="1:11" ht="15" x14ac:dyDescent="0.2">
      <c r="A73" s="25" t="s">
        <v>154</v>
      </c>
      <c r="B73" s="5"/>
      <c r="E73" s="15"/>
      <c r="F73" s="15"/>
      <c r="G73" s="15"/>
      <c r="H73" s="15"/>
      <c r="I73" s="15"/>
      <c r="J73" s="15"/>
      <c r="K73" s="15"/>
    </row>
    <row r="74" spans="1:11" ht="15" x14ac:dyDescent="0.2">
      <c r="A74" s="25" t="s">
        <v>155</v>
      </c>
      <c r="B74" s="5"/>
      <c r="E74" s="15">
        <v>2800</v>
      </c>
      <c r="F74" s="15">
        <v>0</v>
      </c>
      <c r="G74" s="27">
        <v>0</v>
      </c>
      <c r="H74" s="15"/>
      <c r="I74" s="15"/>
      <c r="J74" s="15"/>
      <c r="K74" s="15"/>
    </row>
    <row r="75" spans="1:11" ht="15" x14ac:dyDescent="0.2">
      <c r="A75" s="25" t="s">
        <v>156</v>
      </c>
      <c r="B75" s="5"/>
      <c r="E75" s="26">
        <v>2800</v>
      </c>
      <c r="F75" s="26"/>
      <c r="G75" s="28">
        <f>G74</f>
        <v>0</v>
      </c>
      <c r="H75" s="26"/>
      <c r="I75" s="26"/>
      <c r="J75" s="26"/>
      <c r="K75" s="26"/>
    </row>
    <row r="76" spans="1:11" ht="15" x14ac:dyDescent="0.25">
      <c r="A76" s="5" t="s">
        <v>106</v>
      </c>
      <c r="E76" s="13"/>
      <c r="F76" s="13"/>
      <c r="G76" s="13"/>
      <c r="H76" s="13"/>
      <c r="I76" s="13"/>
      <c r="J76" s="13"/>
      <c r="K76" s="13"/>
    </row>
    <row r="77" spans="1:11" ht="15" x14ac:dyDescent="0.2">
      <c r="A77" s="5" t="s">
        <v>107</v>
      </c>
      <c r="B77" s="5" t="s">
        <v>106</v>
      </c>
      <c r="E77" s="11">
        <v>11550</v>
      </c>
      <c r="F77" s="11">
        <v>11550</v>
      </c>
      <c r="G77" s="11">
        <v>19800</v>
      </c>
      <c r="H77" s="19">
        <v>19800</v>
      </c>
      <c r="I77" s="11">
        <v>26160</v>
      </c>
      <c r="J77" s="11">
        <v>26160</v>
      </c>
      <c r="K77" s="11">
        <v>26160</v>
      </c>
    </row>
    <row r="78" spans="1:11" ht="15" x14ac:dyDescent="0.2">
      <c r="B78" s="5" t="s">
        <v>108</v>
      </c>
      <c r="E78" s="12">
        <v>11550</v>
      </c>
      <c r="F78" s="12">
        <v>11550</v>
      </c>
      <c r="G78" s="12">
        <v>19800</v>
      </c>
      <c r="H78" s="12">
        <f>H77</f>
        <v>19800</v>
      </c>
      <c r="I78" s="12">
        <v>26160</v>
      </c>
      <c r="J78" s="12">
        <v>26160</v>
      </c>
      <c r="K78" s="12">
        <v>26160</v>
      </c>
    </row>
    <row r="79" spans="1:11" ht="15" x14ac:dyDescent="0.25">
      <c r="E79" s="13"/>
      <c r="F79" s="13"/>
      <c r="G79" s="13"/>
      <c r="H79" s="13"/>
      <c r="I79" s="13"/>
      <c r="J79" s="13"/>
      <c r="K79" s="13"/>
    </row>
    <row r="80" spans="1:11" ht="15" x14ac:dyDescent="0.25">
      <c r="A80" s="5" t="s">
        <v>109</v>
      </c>
      <c r="E80" s="13"/>
      <c r="F80" s="13"/>
      <c r="G80" s="13"/>
      <c r="H80" s="13"/>
      <c r="I80" s="13"/>
      <c r="J80" s="13"/>
      <c r="K80" s="13"/>
    </row>
    <row r="81" spans="1:12" ht="15" x14ac:dyDescent="0.2">
      <c r="A81" s="5" t="s">
        <v>110</v>
      </c>
      <c r="B81" s="5" t="s">
        <v>109</v>
      </c>
      <c r="E81" s="11">
        <v>647</v>
      </c>
      <c r="F81" s="11">
        <v>480</v>
      </c>
      <c r="G81" s="11">
        <v>1500</v>
      </c>
      <c r="H81" s="11">
        <v>1000</v>
      </c>
      <c r="I81" s="11">
        <v>0</v>
      </c>
      <c r="J81" s="11">
        <v>3500</v>
      </c>
      <c r="K81" s="11">
        <v>0</v>
      </c>
    </row>
    <row r="82" spans="1:12" ht="15" x14ac:dyDescent="0.2">
      <c r="B82" s="5" t="s">
        <v>111</v>
      </c>
      <c r="E82" s="12">
        <v>647</v>
      </c>
      <c r="F82" s="12">
        <v>480</v>
      </c>
      <c r="G82" s="12">
        <v>1500</v>
      </c>
      <c r="H82" s="12">
        <f>H81</f>
        <v>1000</v>
      </c>
      <c r="I82" s="12">
        <v>0</v>
      </c>
      <c r="J82" s="12">
        <v>3500</v>
      </c>
      <c r="K82" s="12">
        <v>0</v>
      </c>
    </row>
    <row r="83" spans="1:12" ht="15" x14ac:dyDescent="0.25">
      <c r="E83" s="13"/>
      <c r="F83" s="13"/>
      <c r="G83" s="13"/>
      <c r="H83" s="13"/>
      <c r="I83" s="13"/>
      <c r="J83" s="13"/>
      <c r="K83" s="13"/>
    </row>
    <row r="84" spans="1:12" ht="15" x14ac:dyDescent="0.25">
      <c r="A84" s="5" t="s">
        <v>112</v>
      </c>
      <c r="E84" s="13"/>
      <c r="F84" s="13"/>
      <c r="G84" s="13"/>
      <c r="H84" s="13"/>
      <c r="I84" s="13"/>
      <c r="J84" s="13"/>
      <c r="K84" s="13"/>
    </row>
    <row r="85" spans="1:12" ht="15" x14ac:dyDescent="0.2">
      <c r="A85" s="5" t="s">
        <v>113</v>
      </c>
      <c r="B85" s="5" t="s">
        <v>114</v>
      </c>
      <c r="E85" s="11">
        <v>1641</v>
      </c>
      <c r="F85" s="11">
        <v>1940</v>
      </c>
      <c r="G85" s="11">
        <v>1940</v>
      </c>
      <c r="H85" s="11">
        <v>1940</v>
      </c>
      <c r="I85" s="11">
        <v>1641.58</v>
      </c>
      <c r="J85" s="11">
        <v>1677.08</v>
      </c>
      <c r="K85" s="11">
        <v>2128.41</v>
      </c>
    </row>
    <row r="86" spans="1:12" ht="15" x14ac:dyDescent="0.2">
      <c r="B86" s="5" t="s">
        <v>115</v>
      </c>
      <c r="E86" s="12">
        <v>1641</v>
      </c>
      <c r="F86" s="12">
        <v>1940</v>
      </c>
      <c r="G86" s="12">
        <v>1940</v>
      </c>
      <c r="H86" s="12">
        <f>H85</f>
        <v>1940</v>
      </c>
      <c r="I86" s="12">
        <v>1641.58</v>
      </c>
      <c r="J86" s="12">
        <v>1677.08</v>
      </c>
      <c r="K86" s="12">
        <v>2128.41</v>
      </c>
    </row>
    <row r="87" spans="1:12" ht="15" x14ac:dyDescent="0.25">
      <c r="E87" s="13"/>
      <c r="F87" s="13"/>
      <c r="G87" s="13"/>
      <c r="H87" s="13"/>
      <c r="I87" s="13"/>
      <c r="J87" s="13"/>
      <c r="K87" s="13"/>
    </row>
    <row r="88" spans="1:12" ht="15" x14ac:dyDescent="0.25">
      <c r="A88" s="5" t="s">
        <v>116</v>
      </c>
      <c r="E88" s="13"/>
      <c r="F88" s="13"/>
      <c r="G88" s="13"/>
      <c r="H88" s="13"/>
      <c r="I88" s="13"/>
      <c r="J88" s="13"/>
      <c r="K88" s="13"/>
    </row>
    <row r="89" spans="1:12" ht="15" x14ac:dyDescent="0.2">
      <c r="A89" s="5" t="s">
        <v>117</v>
      </c>
      <c r="B89" s="5" t="s">
        <v>118</v>
      </c>
      <c r="E89" s="11">
        <v>0</v>
      </c>
      <c r="F89" s="11">
        <v>0</v>
      </c>
      <c r="G89" s="11">
        <v>2000</v>
      </c>
      <c r="H89" s="19">
        <v>0</v>
      </c>
      <c r="I89" s="11">
        <v>2330.44</v>
      </c>
      <c r="J89" s="11">
        <v>1467.66</v>
      </c>
      <c r="K89" s="11">
        <v>1464.78</v>
      </c>
      <c r="L89" s="23" t="s">
        <v>147</v>
      </c>
    </row>
    <row r="90" spans="1:12" ht="15" x14ac:dyDescent="0.2">
      <c r="B90" s="5" t="s">
        <v>108</v>
      </c>
      <c r="E90" s="12">
        <v>0</v>
      </c>
      <c r="F90" s="12">
        <v>0</v>
      </c>
      <c r="G90" s="12">
        <v>2000</v>
      </c>
      <c r="H90" s="12">
        <f>H89</f>
        <v>0</v>
      </c>
      <c r="I90" s="12">
        <v>2330.44</v>
      </c>
      <c r="J90" s="12">
        <v>1467.66</v>
      </c>
      <c r="K90" s="12">
        <v>1464.78</v>
      </c>
    </row>
    <row r="91" spans="1:12" ht="15" x14ac:dyDescent="0.25">
      <c r="E91" s="13"/>
      <c r="F91" s="13"/>
      <c r="G91" s="13"/>
      <c r="H91" s="13"/>
      <c r="I91" s="13"/>
      <c r="J91" s="13"/>
      <c r="K91" s="13"/>
    </row>
    <row r="92" spans="1:12" ht="15" x14ac:dyDescent="0.25">
      <c r="A92" s="5" t="s">
        <v>119</v>
      </c>
      <c r="E92" s="13"/>
      <c r="F92" s="13"/>
      <c r="G92" s="13"/>
      <c r="H92" s="13"/>
      <c r="I92" s="13"/>
      <c r="J92" s="13"/>
      <c r="K92" s="13"/>
    </row>
    <row r="93" spans="1:12" ht="15" x14ac:dyDescent="0.2">
      <c r="A93" s="5" t="s">
        <v>120</v>
      </c>
      <c r="B93" s="5" t="s">
        <v>119</v>
      </c>
      <c r="E93" s="11">
        <v>0</v>
      </c>
      <c r="F93" s="11">
        <v>0</v>
      </c>
      <c r="G93" s="11">
        <v>5000</v>
      </c>
      <c r="H93" s="11">
        <v>5000</v>
      </c>
      <c r="I93" s="11">
        <v>912.96</v>
      </c>
      <c r="J93" s="11">
        <v>6604.16</v>
      </c>
      <c r="K93" s="11">
        <v>0</v>
      </c>
      <c r="L93" s="21" t="s">
        <v>150</v>
      </c>
    </row>
    <row r="94" spans="1:12" ht="15" x14ac:dyDescent="0.2">
      <c r="B94" s="5" t="s">
        <v>121</v>
      </c>
      <c r="E94" s="12">
        <v>0</v>
      </c>
      <c r="F94" s="12">
        <v>0</v>
      </c>
      <c r="G94" s="12">
        <v>5000</v>
      </c>
      <c r="H94" s="12">
        <f>H93</f>
        <v>5000</v>
      </c>
      <c r="I94" s="12">
        <v>912.96</v>
      </c>
      <c r="J94" s="12">
        <v>6604.16</v>
      </c>
      <c r="K94" s="12">
        <v>0</v>
      </c>
    </row>
    <row r="95" spans="1:12" ht="15" x14ac:dyDescent="0.25">
      <c r="E95" s="13"/>
      <c r="F95" s="13"/>
      <c r="G95" s="13"/>
      <c r="H95" s="13"/>
      <c r="I95" s="13"/>
      <c r="J95" s="13"/>
      <c r="K95" s="13"/>
    </row>
    <row r="96" spans="1:12" ht="15" x14ac:dyDescent="0.25">
      <c r="A96" s="5" t="s">
        <v>122</v>
      </c>
      <c r="E96" s="13"/>
      <c r="F96" s="13"/>
      <c r="G96" s="13"/>
      <c r="H96" s="13"/>
      <c r="I96" s="13"/>
      <c r="J96" s="13"/>
      <c r="K96" s="13"/>
    </row>
    <row r="97" spans="1:12" ht="15" x14ac:dyDescent="0.2">
      <c r="A97" s="5" t="s">
        <v>123</v>
      </c>
      <c r="B97" s="5" t="s">
        <v>124</v>
      </c>
      <c r="E97" s="11">
        <v>0</v>
      </c>
      <c r="F97" s="11">
        <v>0</v>
      </c>
      <c r="G97" s="11">
        <v>1000</v>
      </c>
      <c r="H97" s="11">
        <v>1000</v>
      </c>
      <c r="I97" s="11">
        <v>-57</v>
      </c>
      <c r="J97" s="11">
        <v>0</v>
      </c>
      <c r="K97" s="11">
        <v>521.85</v>
      </c>
    </row>
    <row r="98" spans="1:12" ht="15" x14ac:dyDescent="0.2">
      <c r="A98" s="5" t="s">
        <v>125</v>
      </c>
      <c r="B98" s="5" t="s">
        <v>126</v>
      </c>
      <c r="E98" s="20"/>
      <c r="F98" s="11">
        <v>0</v>
      </c>
      <c r="G98" s="11">
        <v>0</v>
      </c>
      <c r="H98" s="11">
        <v>1200</v>
      </c>
      <c r="I98" s="11">
        <v>0</v>
      </c>
      <c r="J98" s="11">
        <v>35</v>
      </c>
      <c r="K98" s="11">
        <v>800</v>
      </c>
      <c r="L98" s="22" t="s">
        <v>148</v>
      </c>
    </row>
    <row r="99" spans="1:12" ht="15" x14ac:dyDescent="0.2">
      <c r="B99" s="5" t="s">
        <v>127</v>
      </c>
      <c r="E99" s="12">
        <v>-666</v>
      </c>
      <c r="F99" s="12">
        <v>900</v>
      </c>
      <c r="G99" s="12">
        <f t="shared" ref="G99:K99" si="11">SUM(G97:G98)</f>
        <v>1000</v>
      </c>
      <c r="H99" s="12">
        <f t="shared" si="11"/>
        <v>2200</v>
      </c>
      <c r="I99" s="12">
        <f t="shared" si="11"/>
        <v>-57</v>
      </c>
      <c r="J99" s="12">
        <f t="shared" si="11"/>
        <v>35</v>
      </c>
      <c r="K99" s="12">
        <f t="shared" si="11"/>
        <v>1321.85</v>
      </c>
    </row>
    <row r="100" spans="1:12" ht="15" x14ac:dyDescent="0.25">
      <c r="A100" s="5" t="s">
        <v>128</v>
      </c>
      <c r="E100" s="13"/>
      <c r="F100" s="13"/>
      <c r="G100" s="13"/>
      <c r="H100" s="13"/>
      <c r="I100" s="13"/>
      <c r="J100" s="13"/>
      <c r="K100" s="13"/>
    </row>
    <row r="101" spans="1:12" ht="15" x14ac:dyDescent="0.2">
      <c r="A101" s="5" t="s">
        <v>129</v>
      </c>
      <c r="B101" s="5" t="s">
        <v>130</v>
      </c>
      <c r="E101" s="11">
        <v>0</v>
      </c>
      <c r="F101" s="11">
        <v>0</v>
      </c>
      <c r="G101" s="11">
        <v>0</v>
      </c>
      <c r="H101" s="11">
        <v>0</v>
      </c>
      <c r="I101" s="11">
        <v>1750</v>
      </c>
      <c r="J101" s="11">
        <v>0</v>
      </c>
      <c r="K101" s="11">
        <v>4900</v>
      </c>
    </row>
    <row r="102" spans="1:12" ht="15" x14ac:dyDescent="0.2">
      <c r="B102" s="5" t="s">
        <v>108</v>
      </c>
      <c r="E102" s="12">
        <v>0</v>
      </c>
      <c r="F102" s="12">
        <v>0</v>
      </c>
      <c r="G102" s="12">
        <v>0</v>
      </c>
      <c r="H102" s="12">
        <f>H101</f>
        <v>0</v>
      </c>
      <c r="I102" s="12">
        <v>1750</v>
      </c>
      <c r="J102" s="12">
        <v>0</v>
      </c>
      <c r="K102" s="12">
        <v>4900</v>
      </c>
    </row>
    <row r="103" spans="1:12" ht="15" x14ac:dyDescent="0.25">
      <c r="E103" s="13"/>
      <c r="F103" s="13"/>
      <c r="G103" s="13"/>
      <c r="H103" s="13"/>
      <c r="I103" s="13"/>
      <c r="J103" s="13"/>
      <c r="K103" s="13"/>
    </row>
    <row r="104" spans="1:12" ht="14.25" x14ac:dyDescent="0.2">
      <c r="B104" s="4" t="s">
        <v>131</v>
      </c>
      <c r="E104" s="16">
        <f>E34+E43+E47+E51+E55+E61+E69+E72+E78+E82+E86+E90+E94+E99+E102+E75</f>
        <v>158408</v>
      </c>
      <c r="F104" s="16">
        <f>F34+F43+F47+F51+F55+F61+F69+F72+F78+F82+F86+F90+F94+F99+F102+F75</f>
        <v>149663</v>
      </c>
      <c r="G104" s="16">
        <f>G34+G43+G47+G51+G55+G61+G69+G72+G78+G82+G86+G90+G94+G99+G102+G75</f>
        <v>286854.28000000003</v>
      </c>
      <c r="H104" s="16">
        <f t="shared" ref="H104:K104" si="12">H34+H43+H47+H51+H55+H61+H69+H72+H78+H82+H86+H90+H94+H99+H102</f>
        <v>257225</v>
      </c>
      <c r="I104" s="16">
        <f t="shared" si="12"/>
        <v>268221.14</v>
      </c>
      <c r="J104" s="16">
        <f t="shared" si="12"/>
        <v>239595.21000000002</v>
      </c>
      <c r="K104" s="16">
        <f t="shared" si="12"/>
        <v>249896.03</v>
      </c>
    </row>
    <row r="105" spans="1:12" ht="15" x14ac:dyDescent="0.2">
      <c r="A105" s="5" t="s">
        <v>132</v>
      </c>
      <c r="B105" s="5" t="s">
        <v>133</v>
      </c>
      <c r="E105" s="11">
        <v>0</v>
      </c>
      <c r="F105" s="11">
        <v>0</v>
      </c>
      <c r="G105" s="11">
        <v>0</v>
      </c>
      <c r="H105" s="11">
        <v>0</v>
      </c>
      <c r="I105" s="11">
        <v>-19361.84</v>
      </c>
      <c r="J105" s="11">
        <v>-6244.12</v>
      </c>
      <c r="K105" s="11">
        <v>-14440</v>
      </c>
    </row>
    <row r="106" spans="1:12" ht="14.25" x14ac:dyDescent="0.2">
      <c r="B106" s="4" t="s">
        <v>134</v>
      </c>
      <c r="E106" s="17">
        <v>0</v>
      </c>
      <c r="F106" s="17">
        <v>0</v>
      </c>
      <c r="G106" s="17">
        <v>0</v>
      </c>
      <c r="H106" s="17">
        <v>0</v>
      </c>
      <c r="I106" s="17">
        <v>-19361.84</v>
      </c>
      <c r="J106" s="17">
        <v>-6244.12</v>
      </c>
      <c r="K106" s="17">
        <v>-14440</v>
      </c>
    </row>
    <row r="107" spans="1:12" ht="15" x14ac:dyDescent="0.25">
      <c r="E107" s="13"/>
      <c r="F107" s="13"/>
      <c r="G107" s="13"/>
      <c r="H107" s="13"/>
      <c r="I107" s="13"/>
      <c r="J107" s="13"/>
      <c r="K107" s="13"/>
    </row>
    <row r="108" spans="1:12" ht="15" thickBot="1" x14ac:dyDescent="0.25">
      <c r="B108" s="4" t="s">
        <v>135</v>
      </c>
      <c r="E108" s="18">
        <f>E20-E104</f>
        <v>29791</v>
      </c>
      <c r="F108" s="18">
        <f>F20-F104</f>
        <v>-53794</v>
      </c>
      <c r="G108" s="18">
        <f>G20-G104</f>
        <v>-105954.28000000003</v>
      </c>
      <c r="H108" s="18">
        <f>H20-H104</f>
        <v>-84225</v>
      </c>
      <c r="I108" s="18">
        <f>I20-I104-I105</f>
        <v>-43387.369999999966</v>
      </c>
      <c r="J108" s="18">
        <f>J20-J104-J105</f>
        <v>-14471.170000000038</v>
      </c>
      <c r="K108" s="18">
        <f>K20-K104-K105</f>
        <v>7849.4100000000035</v>
      </c>
    </row>
    <row r="109" spans="1:12" ht="15" thickTop="1" x14ac:dyDescent="0.2">
      <c r="B109" s="32" t="s">
        <v>157</v>
      </c>
      <c r="E109" s="9"/>
      <c r="F109" s="9"/>
      <c r="G109" s="33">
        <v>-105954</v>
      </c>
      <c r="H109" s="9"/>
      <c r="I109" s="9"/>
      <c r="J109" s="9"/>
      <c r="K109" s="9"/>
    </row>
    <row r="110" spans="1:12" ht="14.25" x14ac:dyDescent="0.2">
      <c r="G110" s="33">
        <f>G108-G109</f>
        <v>-0.28000000002793968</v>
      </c>
    </row>
  </sheetData>
  <mergeCells count="2">
    <mergeCell ref="E3:F3"/>
    <mergeCell ref="B3:D3"/>
  </mergeCells>
  <pageMargins left="0.11666666666666667" right="0.11666666666666667" top="0.11666666666666667" bottom="0.11666666666666667" header="0" footer="0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Vertreese</dc:creator>
  <cp:lastModifiedBy>James Vertreese</cp:lastModifiedBy>
  <dcterms:created xsi:type="dcterms:W3CDTF">2020-10-30T00:17:32Z</dcterms:created>
  <dcterms:modified xsi:type="dcterms:W3CDTF">2021-12-18T18:46:53Z</dcterms:modified>
</cp:coreProperties>
</file>