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 Engelken\Documents\Tall Oaks\2021 Tall Oaks Gala\"/>
    </mc:Choice>
  </mc:AlternateContent>
  <xr:revisionPtr revIDLastSave="0" documentId="13_ncr:1_{70038414-A73C-45FF-ADF5-88232433CD4A}" xr6:coauthVersionLast="47" xr6:coauthVersionMax="47" xr10:uidLastSave="{00000000-0000-0000-0000-000000000000}"/>
  <bookViews>
    <workbookView xWindow="1125" yWindow="1125" windowWidth="18645" windowHeight="9300" xr2:uid="{00000000-000D-0000-FFFF-FFFF00000000}"/>
  </bookViews>
  <sheets>
    <sheet name="2021" sheetId="7" r:id="rId1"/>
    <sheet name="2020" sheetId="6" r:id="rId2"/>
    <sheet name="2019" sheetId="5" r:id="rId3"/>
    <sheet name="2018" sheetId="4" r:id="rId4"/>
    <sheet name="2017" sheetId="1" r:id="rId5"/>
    <sheet name="Sheet2" sheetId="2" r:id="rId6"/>
    <sheet name="Sheet3" sheetId="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7" l="1"/>
  <c r="J10" i="7"/>
  <c r="I30" i="7"/>
  <c r="I10" i="7"/>
  <c r="F32" i="7"/>
  <c r="H30" i="7"/>
  <c r="G30" i="7"/>
  <c r="D30" i="7"/>
  <c r="C30" i="7"/>
  <c r="E25" i="7"/>
  <c r="F23" i="7"/>
  <c r="F30" i="7" s="1"/>
  <c r="E23" i="7"/>
  <c r="E30" i="7" s="1"/>
  <c r="H10" i="7"/>
  <c r="G10" i="7"/>
  <c r="F10" i="7"/>
  <c r="D10" i="7"/>
  <c r="C10" i="7"/>
  <c r="E4" i="7"/>
  <c r="E10" i="7" s="1"/>
  <c r="H10" i="6"/>
  <c r="H26" i="6" l="1"/>
  <c r="G26" i="6" l="1"/>
  <c r="G10" i="6"/>
  <c r="F28" i="6"/>
  <c r="D26" i="6"/>
  <c r="C26" i="6"/>
  <c r="E24" i="6"/>
  <c r="F22" i="6"/>
  <c r="F26" i="6" s="1"/>
  <c r="E22" i="6"/>
  <c r="E26" i="6" s="1"/>
  <c r="F10" i="6"/>
  <c r="D10" i="6"/>
  <c r="C10" i="6"/>
  <c r="E4" i="6"/>
  <c r="E10" i="6" s="1"/>
  <c r="I9" i="5" l="1"/>
  <c r="I27" i="5" l="1"/>
  <c r="I21" i="5" l="1"/>
  <c r="I25" i="5" s="1"/>
  <c r="M6" i="5" l="1"/>
  <c r="H25" i="5"/>
  <c r="H9" i="5"/>
  <c r="G21" i="5"/>
  <c r="G23" i="5"/>
  <c r="G4" i="5"/>
  <c r="G9" i="5" s="1"/>
  <c r="G25" i="5" l="1"/>
  <c r="M11" i="4"/>
  <c r="M23" i="4"/>
  <c r="M25" i="4"/>
  <c r="M27" i="4" l="1"/>
  <c r="M16" i="4"/>
  <c r="I4" i="4" l="1"/>
  <c r="J4" i="4" s="1"/>
  <c r="J3" i="4"/>
  <c r="I5" i="4"/>
  <c r="I6" i="4" s="1"/>
  <c r="J6" i="4"/>
  <c r="I7" i="4"/>
  <c r="G6" i="4"/>
  <c r="G7" i="4"/>
  <c r="E22" i="4"/>
  <c r="E24" i="4"/>
  <c r="I12" i="4"/>
  <c r="I16" i="4" s="1"/>
  <c r="I25" i="4" s="1"/>
  <c r="G12" i="4"/>
  <c r="F25" i="5"/>
  <c r="E25" i="5"/>
  <c r="D25" i="5"/>
  <c r="C25" i="5"/>
  <c r="F9" i="5"/>
  <c r="E9" i="5"/>
  <c r="D9" i="5"/>
  <c r="C9" i="5"/>
  <c r="G22" i="4" l="1"/>
  <c r="J7" i="4"/>
  <c r="J22" i="4" s="1"/>
  <c r="J12" i="4"/>
  <c r="J16" i="4" s="1"/>
  <c r="I22" i="4"/>
  <c r="J25" i="4"/>
  <c r="I27" i="4"/>
  <c r="I29" i="4" s="1"/>
  <c r="G16" i="4"/>
  <c r="G25" i="4" s="1"/>
  <c r="G27" i="4" s="1"/>
  <c r="E27" i="4"/>
  <c r="D27" i="4"/>
  <c r="C27" i="4"/>
  <c r="E16" i="4"/>
  <c r="D16" i="4"/>
  <c r="C16" i="4"/>
  <c r="J27" i="4" l="1"/>
  <c r="J29" i="4" s="1"/>
  <c r="D29" i="4"/>
  <c r="C29" i="4"/>
  <c r="E29" i="4"/>
  <c r="G29" i="4"/>
  <c r="E25" i="1"/>
  <c r="E9" i="1"/>
  <c r="D25" i="1" l="1"/>
  <c r="D9" i="1"/>
  <c r="C25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Engelken</author>
  </authors>
  <commentList>
    <comment ref="E20" authorId="0" shapeId="0" xr:uid="{2C8DEFA8-5A14-4B06-8729-1502354352CB}">
      <text>
        <r>
          <rPr>
            <b/>
            <sz val="9"/>
            <color indexed="81"/>
            <rFont val="Tahoma"/>
            <family val="2"/>
          </rPr>
          <t>Engelken:</t>
        </r>
        <r>
          <rPr>
            <sz val="9"/>
            <color indexed="81"/>
            <rFont val="Tahoma"/>
            <family val="2"/>
          </rPr>
          <t xml:space="preserve">
includes deposit
</t>
        </r>
      </text>
    </comment>
    <comment ref="E21" authorId="0" shapeId="0" xr:uid="{9001F8C7-654C-4BF6-896E-11EF971E0182}">
      <text>
        <r>
          <rPr>
            <b/>
            <sz val="9"/>
            <color indexed="81"/>
            <rFont val="Tahoma"/>
            <family val="2"/>
          </rPr>
          <t>Engelken:</t>
        </r>
        <r>
          <rPr>
            <sz val="9"/>
            <color indexed="81"/>
            <rFont val="Tahoma"/>
            <family val="2"/>
          </rPr>
          <t xml:space="preserve">
includes deposit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Engelken</author>
  </authors>
  <commentList>
    <comment ref="E20" authorId="0" shapeId="0" xr:uid="{A91B2A38-AED3-405B-99B8-EF804AA2C322}">
      <text>
        <r>
          <rPr>
            <b/>
            <sz val="9"/>
            <color indexed="81"/>
            <rFont val="Tahoma"/>
            <family val="2"/>
          </rPr>
          <t>Engelken:</t>
        </r>
        <r>
          <rPr>
            <sz val="9"/>
            <color indexed="81"/>
            <rFont val="Tahoma"/>
            <family val="2"/>
          </rPr>
          <t xml:space="preserve">
includes deposit
</t>
        </r>
      </text>
    </comment>
    <comment ref="E21" authorId="0" shapeId="0" xr:uid="{24A9C1B2-D609-4CCD-8F85-56341C4FBC1F}">
      <text>
        <r>
          <rPr>
            <b/>
            <sz val="9"/>
            <color indexed="81"/>
            <rFont val="Tahoma"/>
            <family val="2"/>
          </rPr>
          <t>Engelken:</t>
        </r>
        <r>
          <rPr>
            <sz val="9"/>
            <color indexed="81"/>
            <rFont val="Tahoma"/>
            <family val="2"/>
          </rPr>
          <t xml:space="preserve">
includes deposit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Engelken</author>
  </authors>
  <commentList>
    <comment ref="G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Engelken:</t>
        </r>
        <r>
          <rPr>
            <sz val="9"/>
            <color indexed="81"/>
            <rFont val="Tahoma"/>
            <family val="2"/>
          </rPr>
          <t xml:space="preserve">
includes deposit
</t>
        </r>
      </text>
    </comment>
    <comment ref="G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Engelken:</t>
        </r>
        <r>
          <rPr>
            <sz val="9"/>
            <color indexed="81"/>
            <rFont val="Tahoma"/>
            <family val="2"/>
          </rPr>
          <t xml:space="preserve">
includes deposit
</t>
        </r>
      </text>
    </comment>
  </commentList>
</comments>
</file>

<file path=xl/sharedStrings.xml><?xml version="1.0" encoding="utf-8"?>
<sst xmlns="http://schemas.openxmlformats.org/spreadsheetml/2006/main" count="175" uniqueCount="58">
  <si>
    <t>Tall Oaks Gala Budget 2017</t>
  </si>
  <si>
    <t xml:space="preserve">Income </t>
  </si>
  <si>
    <t>Donations</t>
  </si>
  <si>
    <t>Expenses</t>
  </si>
  <si>
    <t>Printing</t>
  </si>
  <si>
    <t>Deposit</t>
  </si>
  <si>
    <t>Postage</t>
  </si>
  <si>
    <t>Rental</t>
  </si>
  <si>
    <t>Supplies</t>
  </si>
  <si>
    <t>Food-Levy</t>
  </si>
  <si>
    <t>Food-Volunteers</t>
  </si>
  <si>
    <t>Table Reservations</t>
  </si>
  <si>
    <t xml:space="preserve">Credit Card Fee's </t>
  </si>
  <si>
    <t>Greater Giving Fee</t>
  </si>
  <si>
    <t>Live Auction</t>
  </si>
  <si>
    <t xml:space="preserve">Silent Auction </t>
  </si>
  <si>
    <t>Raffle</t>
  </si>
  <si>
    <t>Profit/Loss</t>
  </si>
  <si>
    <t>2017 Actual</t>
  </si>
  <si>
    <t>700 appr</t>
  </si>
  <si>
    <t>2016 Actual</t>
  </si>
  <si>
    <t>2017 Budget</t>
  </si>
  <si>
    <t>2018 Budget</t>
  </si>
  <si>
    <t>Tall Oaks Gala Budget 2018</t>
  </si>
  <si>
    <t>Ticket price</t>
  </si>
  <si>
    <t>Guests</t>
  </si>
  <si>
    <t>food costs</t>
  </si>
  <si>
    <t>actual meals (90%)</t>
  </si>
  <si>
    <t>Gatuity (20%)</t>
  </si>
  <si>
    <t>Bar</t>
  </si>
  <si>
    <t>300 set-up</t>
  </si>
  <si>
    <t>Actual</t>
  </si>
  <si>
    <t>Raffle and Wine Pull</t>
  </si>
  <si>
    <t>Office Max and Decorations</t>
  </si>
  <si>
    <t>mpix/invitations</t>
  </si>
  <si>
    <t>regional bulk mail</t>
  </si>
  <si>
    <t>Chiefs Signed Prints</t>
  </si>
  <si>
    <t>$687.00 LSCC</t>
  </si>
  <si>
    <t>2018 Actual</t>
  </si>
  <si>
    <t>2019 Budget</t>
  </si>
  <si>
    <t>Tall Oaks Gala Budget 2019</t>
  </si>
  <si>
    <t xml:space="preserve">G/L  Income </t>
  </si>
  <si>
    <t xml:space="preserve">G/L Expenses </t>
  </si>
  <si>
    <t>2019 Actual</t>
  </si>
  <si>
    <t>Raffle/Wine Pull</t>
  </si>
  <si>
    <t>2020 Budget</t>
  </si>
  <si>
    <t xml:space="preserve">2020 Actual </t>
  </si>
  <si>
    <t>Sponserships</t>
  </si>
  <si>
    <t xml:space="preserve">2020 Acutal </t>
  </si>
  <si>
    <t>1100 invitations</t>
  </si>
  <si>
    <t>(free online auction fee for 2020)</t>
  </si>
  <si>
    <t>Rob Guy Tech</t>
  </si>
  <si>
    <t>2021 Budget</t>
  </si>
  <si>
    <t>Technical Fee</t>
  </si>
  <si>
    <t>Greater Giving Online Auction Fee</t>
  </si>
  <si>
    <t>2021 Actual</t>
  </si>
  <si>
    <t>Merchandise</t>
  </si>
  <si>
    <t>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</si>
</sst>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44" fontId="2" fillId="0" borderId="0" xfId="1" applyFont="1"/>
    <xf numFmtId="0" fontId="0" fillId="0" borderId="1" xfId="0" applyBorder="1"/>
    <xf numFmtId="4" fontId="0" fillId="0" borderId="0" xfId="0" applyNumberFormat="1"/>
    <xf numFmtId="6" fontId="2" fillId="0" borderId="0" xfId="0" applyNumberFormat="1" applyFont="1"/>
    <xf numFmtId="0" fontId="0" fillId="0" borderId="1" xfId="0" applyFill="1" applyBorder="1"/>
    <xf numFmtId="164" fontId="2" fillId="0" borderId="0" xfId="0" applyNumberFormat="1" applyFont="1"/>
    <xf numFmtId="165" fontId="2" fillId="0" borderId="0" xfId="1" applyNumberFormat="1" applyFont="1"/>
    <xf numFmtId="3" fontId="0" fillId="0" borderId="0" xfId="0" applyNumberFormat="1"/>
    <xf numFmtId="3" fontId="0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0" borderId="0" xfId="0" applyNumberFormat="1" applyFont="1"/>
    <xf numFmtId="44" fontId="0" fillId="0" borderId="0" xfId="1" applyFont="1"/>
    <xf numFmtId="166" fontId="0" fillId="0" borderId="0" xfId="2" applyNumberFormat="1" applyFont="1"/>
    <xf numFmtId="44" fontId="0" fillId="2" borderId="0" xfId="1" applyFont="1" applyFill="1"/>
    <xf numFmtId="44" fontId="0" fillId="0" borderId="1" xfId="1" applyFont="1" applyBorder="1"/>
    <xf numFmtId="44" fontId="0" fillId="0" borderId="0" xfId="0" applyNumberFormat="1"/>
    <xf numFmtId="0" fontId="2" fillId="0" borderId="0" xfId="0" applyFont="1" applyFill="1" applyBorder="1"/>
    <xf numFmtId="0" fontId="2" fillId="0" borderId="1" xfId="0" applyFont="1" applyFill="1" applyBorder="1"/>
    <xf numFmtId="44" fontId="0" fillId="0" borderId="1" xfId="1" applyFont="1" applyFill="1" applyBorder="1"/>
    <xf numFmtId="44" fontId="0" fillId="0" borderId="2" xfId="1" applyFont="1" applyBorder="1"/>
    <xf numFmtId="0" fontId="0" fillId="0" borderId="0" xfId="1" applyNumberFormat="1" applyFont="1"/>
    <xf numFmtId="8" fontId="0" fillId="0" borderId="0" xfId="0" applyNumberFormat="1"/>
    <xf numFmtId="0" fontId="0" fillId="0" borderId="0" xfId="0" applyFill="1" applyBorder="1"/>
    <xf numFmtId="164" fontId="0" fillId="0" borderId="0" xfId="0" applyNumberFormat="1"/>
    <xf numFmtId="44" fontId="0" fillId="0" borderId="0" xfId="0" applyNumberFormat="1" applyBorder="1"/>
    <xf numFmtId="0" fontId="0" fillId="0" borderId="0" xfId="0" applyFont="1" applyBorder="1"/>
    <xf numFmtId="0" fontId="0" fillId="0" borderId="0" xfId="0" applyBorder="1"/>
    <xf numFmtId="44" fontId="0" fillId="0" borderId="0" xfId="1" applyFont="1" applyBorder="1"/>
    <xf numFmtId="44" fontId="0" fillId="0" borderId="0" xfId="1" applyFont="1" applyFill="1" applyBorder="1"/>
    <xf numFmtId="164" fontId="0" fillId="0" borderId="0" xfId="1" applyNumberFormat="1" applyFont="1"/>
    <xf numFmtId="44" fontId="2" fillId="0" borderId="1" xfId="1" applyFont="1" applyBorder="1"/>
    <xf numFmtId="44" fontId="2" fillId="0" borderId="0" xfId="0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17A5-19D7-4349-BC67-80306A3861E6}">
  <sheetPr>
    <pageSetUpPr fitToPage="1"/>
  </sheetPr>
  <dimension ref="A1:O35"/>
  <sheetViews>
    <sheetView tabSelected="1" workbookViewId="0">
      <selection activeCell="J34" sqref="J34"/>
    </sheetView>
  </sheetViews>
  <sheetFormatPr defaultRowHeight="15" x14ac:dyDescent="0.25"/>
  <cols>
    <col min="3" max="5" width="11.5703125" bestFit="1" customWidth="1"/>
    <col min="6" max="7" width="13.85546875" customWidth="1"/>
    <col min="8" max="10" width="11.5703125" bestFit="1" customWidth="1"/>
    <col min="15" max="15" width="11.5703125" bestFit="1" customWidth="1"/>
  </cols>
  <sheetData>
    <row r="1" spans="1:15" x14ac:dyDescent="0.25">
      <c r="A1" t="s">
        <v>40</v>
      </c>
    </row>
    <row r="2" spans="1:15" x14ac:dyDescent="0.25">
      <c r="J2" s="33"/>
      <c r="L2" s="33"/>
      <c r="N2" s="33"/>
    </row>
    <row r="3" spans="1:15" x14ac:dyDescent="0.25">
      <c r="A3" s="1" t="s">
        <v>1</v>
      </c>
      <c r="C3" s="5" t="s">
        <v>20</v>
      </c>
      <c r="D3" s="5" t="s">
        <v>18</v>
      </c>
      <c r="E3" s="24" t="s">
        <v>38</v>
      </c>
      <c r="F3" s="24" t="s">
        <v>43</v>
      </c>
      <c r="G3" s="24" t="s">
        <v>45</v>
      </c>
      <c r="H3" s="24" t="s">
        <v>46</v>
      </c>
      <c r="I3" s="24" t="s">
        <v>52</v>
      </c>
      <c r="J3" s="37" t="s">
        <v>55</v>
      </c>
      <c r="K3" s="18"/>
      <c r="L3" s="18"/>
      <c r="N3" s="18"/>
    </row>
    <row r="4" spans="1:15" x14ac:dyDescent="0.25">
      <c r="A4" t="s">
        <v>2</v>
      </c>
      <c r="C4">
        <v>12504</v>
      </c>
      <c r="D4">
        <v>8844</v>
      </c>
      <c r="E4" s="18">
        <f>8102+687</f>
        <v>8789</v>
      </c>
      <c r="F4" s="30">
        <v>9538</v>
      </c>
      <c r="G4" s="8">
        <v>10000</v>
      </c>
      <c r="H4" s="18">
        <v>8170</v>
      </c>
      <c r="I4" s="30">
        <v>10000</v>
      </c>
      <c r="J4" s="18">
        <v>14522</v>
      </c>
      <c r="O4" s="18"/>
    </row>
    <row r="5" spans="1:15" x14ac:dyDescent="0.25">
      <c r="A5" t="s">
        <v>11</v>
      </c>
      <c r="C5">
        <v>25685</v>
      </c>
      <c r="D5" s="8">
        <v>27460</v>
      </c>
      <c r="E5" s="18">
        <v>19880</v>
      </c>
      <c r="F5" s="18">
        <v>20145</v>
      </c>
      <c r="G5" s="18">
        <v>5000</v>
      </c>
      <c r="H5" s="18">
        <v>0</v>
      </c>
      <c r="I5" s="18">
        <v>7500</v>
      </c>
      <c r="J5" s="18">
        <v>5500</v>
      </c>
      <c r="K5" s="18"/>
      <c r="L5" s="18"/>
      <c r="N5" s="18"/>
      <c r="O5" s="18"/>
    </row>
    <row r="6" spans="1:15" x14ac:dyDescent="0.25">
      <c r="A6" t="s">
        <v>15</v>
      </c>
      <c r="C6">
        <v>8211</v>
      </c>
      <c r="D6">
        <v>9208</v>
      </c>
      <c r="E6" s="18">
        <v>9044</v>
      </c>
      <c r="F6" s="18">
        <v>8493</v>
      </c>
      <c r="G6" s="18">
        <v>9000</v>
      </c>
      <c r="H6" s="18">
        <v>7950</v>
      </c>
      <c r="I6" s="18">
        <v>9000</v>
      </c>
      <c r="J6" s="18">
        <v>8395</v>
      </c>
      <c r="K6" s="18"/>
      <c r="L6" s="18"/>
      <c r="N6" s="18"/>
      <c r="O6" s="18"/>
    </row>
    <row r="7" spans="1:15" x14ac:dyDescent="0.25">
      <c r="A7" t="s">
        <v>14</v>
      </c>
      <c r="C7">
        <v>5840</v>
      </c>
      <c r="D7">
        <v>8725</v>
      </c>
      <c r="E7" s="18">
        <v>4690</v>
      </c>
      <c r="F7" s="18">
        <v>10095</v>
      </c>
      <c r="G7" s="18">
        <v>9000</v>
      </c>
      <c r="H7" s="18">
        <v>1125</v>
      </c>
      <c r="I7" s="18">
        <v>7000</v>
      </c>
      <c r="J7" s="18">
        <v>4270</v>
      </c>
      <c r="K7" s="19"/>
      <c r="L7" s="27"/>
    </row>
    <row r="8" spans="1:15" x14ac:dyDescent="0.25">
      <c r="A8" t="s">
        <v>44</v>
      </c>
      <c r="C8" s="32">
        <v>395</v>
      </c>
      <c r="D8" s="33">
        <v>650</v>
      </c>
      <c r="E8" s="34">
        <v>965</v>
      </c>
      <c r="F8" s="35">
        <v>820</v>
      </c>
      <c r="G8" s="35">
        <v>500</v>
      </c>
      <c r="H8" s="18">
        <v>300</v>
      </c>
      <c r="I8" s="18">
        <v>800</v>
      </c>
      <c r="J8" s="18">
        <v>505</v>
      </c>
      <c r="K8" s="19"/>
      <c r="L8" s="18"/>
      <c r="N8" s="18"/>
      <c r="O8" s="34"/>
    </row>
    <row r="9" spans="1:15" x14ac:dyDescent="0.25">
      <c r="A9" t="s">
        <v>47</v>
      </c>
      <c r="C9" s="3"/>
      <c r="D9" s="7"/>
      <c r="E9" s="21"/>
      <c r="F9" s="25"/>
      <c r="G9" s="25"/>
      <c r="H9" s="21">
        <v>1850</v>
      </c>
      <c r="I9" s="7"/>
      <c r="J9" s="21">
        <v>1050</v>
      </c>
      <c r="K9" s="19"/>
      <c r="L9" s="18"/>
      <c r="N9" s="18"/>
      <c r="O9" s="34"/>
    </row>
    <row r="10" spans="1:15" x14ac:dyDescent="0.25">
      <c r="C10">
        <f t="shared" ref="C10:E10" si="0">SUM(C4:C8)</f>
        <v>52635</v>
      </c>
      <c r="D10">
        <f t="shared" si="0"/>
        <v>54887</v>
      </c>
      <c r="E10" s="22">
        <f t="shared" si="0"/>
        <v>43368</v>
      </c>
      <c r="F10" s="30">
        <f>SUM(F4:F8)</f>
        <v>49091</v>
      </c>
      <c r="G10" s="8">
        <f>SUM(G4:G8)</f>
        <v>33500</v>
      </c>
      <c r="H10" s="22">
        <f>SUM(H4:H9)</f>
        <v>19395</v>
      </c>
      <c r="I10" s="8">
        <f>SUM(I4:I9)</f>
        <v>34300</v>
      </c>
      <c r="J10" s="22">
        <f>SUM(J4:J9)</f>
        <v>34242</v>
      </c>
      <c r="O10" s="18"/>
    </row>
    <row r="11" spans="1:15" x14ac:dyDescent="0.25">
      <c r="H11" s="22"/>
    </row>
    <row r="12" spans="1:15" x14ac:dyDescent="0.25">
      <c r="A12" t="s">
        <v>41</v>
      </c>
      <c r="C12" s="18">
        <v>50471.16</v>
      </c>
      <c r="D12" s="18">
        <v>55433.46</v>
      </c>
      <c r="E12" s="22">
        <v>42080.66</v>
      </c>
    </row>
    <row r="16" spans="1:15" x14ac:dyDescent="0.25">
      <c r="A16" s="1" t="s">
        <v>3</v>
      </c>
      <c r="C16" s="5" t="s">
        <v>20</v>
      </c>
      <c r="D16" s="5" t="s">
        <v>18</v>
      </c>
      <c r="E16" s="24" t="s">
        <v>38</v>
      </c>
      <c r="F16" s="24" t="s">
        <v>43</v>
      </c>
      <c r="G16" s="24" t="s">
        <v>45</v>
      </c>
      <c r="H16" s="24" t="s">
        <v>48</v>
      </c>
      <c r="I16" s="5" t="s">
        <v>52</v>
      </c>
      <c r="J16" s="24" t="s">
        <v>55</v>
      </c>
    </row>
    <row r="17" spans="1:10" x14ac:dyDescent="0.25">
      <c r="A17" t="s">
        <v>4</v>
      </c>
      <c r="C17">
        <v>1058</v>
      </c>
      <c r="D17">
        <v>445</v>
      </c>
      <c r="E17" s="18">
        <v>395</v>
      </c>
      <c r="F17" s="18">
        <v>297.2</v>
      </c>
      <c r="G17" s="18">
        <v>300</v>
      </c>
      <c r="H17" s="18">
        <v>1611.08</v>
      </c>
      <c r="I17" s="18">
        <v>600</v>
      </c>
      <c r="J17" s="18">
        <v>516.6</v>
      </c>
    </row>
    <row r="18" spans="1:10" x14ac:dyDescent="0.25">
      <c r="A18" t="s">
        <v>5</v>
      </c>
      <c r="C18">
        <v>500</v>
      </c>
      <c r="D18">
        <v>2284</v>
      </c>
      <c r="H18" s="18">
        <v>200</v>
      </c>
      <c r="J18" s="18">
        <v>212.28</v>
      </c>
    </row>
    <row r="19" spans="1:10" x14ac:dyDescent="0.25">
      <c r="A19" t="s">
        <v>6</v>
      </c>
      <c r="C19">
        <v>13.25</v>
      </c>
      <c r="D19">
        <v>314</v>
      </c>
      <c r="E19" s="18"/>
      <c r="F19">
        <v>0</v>
      </c>
      <c r="G19" s="18">
        <v>50</v>
      </c>
      <c r="H19" s="18">
        <v>577.5</v>
      </c>
      <c r="I19" s="18">
        <v>165</v>
      </c>
      <c r="J19" s="18">
        <v>165</v>
      </c>
    </row>
    <row r="20" spans="1:10" x14ac:dyDescent="0.25">
      <c r="A20" t="s">
        <v>7</v>
      </c>
      <c r="C20">
        <v>4074</v>
      </c>
      <c r="D20">
        <v>2813</v>
      </c>
      <c r="E20" s="18">
        <v>4924</v>
      </c>
      <c r="F20" s="18">
        <v>5037.1400000000003</v>
      </c>
      <c r="G20" s="18"/>
      <c r="H20" s="18">
        <v>0</v>
      </c>
      <c r="I20" s="18">
        <v>2000</v>
      </c>
      <c r="J20" s="18">
        <v>1554.22</v>
      </c>
    </row>
    <row r="21" spans="1:10" x14ac:dyDescent="0.25">
      <c r="A21" t="s">
        <v>9</v>
      </c>
      <c r="C21">
        <v>9018</v>
      </c>
      <c r="D21">
        <v>9748</v>
      </c>
      <c r="E21" s="18">
        <v>9451</v>
      </c>
      <c r="F21" s="18">
        <v>9160.5</v>
      </c>
      <c r="G21" s="28"/>
      <c r="H21" s="18">
        <v>0</v>
      </c>
      <c r="I21" s="18">
        <v>1800</v>
      </c>
      <c r="J21" s="18">
        <v>2123.5</v>
      </c>
    </row>
    <row r="22" spans="1:10" x14ac:dyDescent="0.25">
      <c r="A22" t="s">
        <v>57</v>
      </c>
      <c r="E22" s="18"/>
      <c r="F22" s="18"/>
      <c r="G22" s="28"/>
      <c r="H22" s="18"/>
      <c r="I22" s="18"/>
      <c r="J22" s="18">
        <v>385.67</v>
      </c>
    </row>
    <row r="23" spans="1:10" x14ac:dyDescent="0.25">
      <c r="A23" t="s">
        <v>8</v>
      </c>
      <c r="C23">
        <v>186.74</v>
      </c>
      <c r="D23">
        <v>183.39</v>
      </c>
      <c r="E23" s="18">
        <f>139.15+260</f>
        <v>399.15</v>
      </c>
      <c r="F23" s="18">
        <f>206.59+97.48</f>
        <v>304.07</v>
      </c>
      <c r="G23" s="18">
        <v>300</v>
      </c>
      <c r="H23" s="18">
        <v>18.91</v>
      </c>
      <c r="I23" s="18">
        <v>200</v>
      </c>
      <c r="J23" s="18">
        <v>498.18</v>
      </c>
    </row>
    <row r="24" spans="1:10" x14ac:dyDescent="0.25">
      <c r="A24" t="s">
        <v>10</v>
      </c>
      <c r="C24">
        <v>180.31</v>
      </c>
      <c r="D24">
        <v>26.81</v>
      </c>
      <c r="E24" s="18">
        <v>175</v>
      </c>
      <c r="H24" s="18">
        <v>0</v>
      </c>
      <c r="I24" s="30">
        <v>100</v>
      </c>
      <c r="J24" s="18">
        <v>100.97</v>
      </c>
    </row>
    <row r="25" spans="1:10" x14ac:dyDescent="0.25">
      <c r="A25" t="s">
        <v>12</v>
      </c>
      <c r="C25">
        <v>854</v>
      </c>
      <c r="D25">
        <v>1078</v>
      </c>
      <c r="E25" s="18">
        <f>189.5+857.24</f>
        <v>1046.74</v>
      </c>
      <c r="F25" s="18">
        <v>1034.4000000000001</v>
      </c>
      <c r="G25" s="18">
        <v>1000</v>
      </c>
      <c r="H25" s="18">
        <v>750.23</v>
      </c>
      <c r="I25" s="18">
        <v>1000</v>
      </c>
      <c r="J25" s="18">
        <v>370.26</v>
      </c>
    </row>
    <row r="26" spans="1:10" x14ac:dyDescent="0.25">
      <c r="A26" t="s">
        <v>53</v>
      </c>
      <c r="E26" s="18"/>
      <c r="F26" s="18"/>
      <c r="G26" s="18"/>
      <c r="H26" s="18"/>
      <c r="I26" s="18">
        <v>200</v>
      </c>
    </row>
    <row r="27" spans="1:10" x14ac:dyDescent="0.25">
      <c r="A27" t="s">
        <v>56</v>
      </c>
      <c r="E27" s="18"/>
      <c r="F27" s="18"/>
      <c r="G27" s="18"/>
      <c r="H27" s="18"/>
      <c r="I27" s="18"/>
      <c r="J27" s="18">
        <v>1440</v>
      </c>
    </row>
    <row r="28" spans="1:10" x14ac:dyDescent="0.25">
      <c r="A28" t="s">
        <v>54</v>
      </c>
      <c r="E28" s="18"/>
      <c r="F28" s="18"/>
      <c r="G28" s="18"/>
      <c r="H28" s="18"/>
      <c r="I28" s="36">
        <v>895</v>
      </c>
      <c r="J28" s="18">
        <v>495</v>
      </c>
    </row>
    <row r="29" spans="1:10" x14ac:dyDescent="0.25">
      <c r="A29" t="s">
        <v>13</v>
      </c>
      <c r="C29" s="3">
        <v>595</v>
      </c>
      <c r="D29" s="7">
        <v>595</v>
      </c>
      <c r="E29" s="21">
        <v>595</v>
      </c>
      <c r="F29" s="25">
        <v>595</v>
      </c>
      <c r="G29" s="25">
        <v>595</v>
      </c>
      <c r="H29" s="21">
        <v>595</v>
      </c>
      <c r="I29" s="21">
        <v>595</v>
      </c>
      <c r="J29" s="25">
        <v>595</v>
      </c>
    </row>
    <row r="30" spans="1:10" x14ac:dyDescent="0.25">
      <c r="C30">
        <f>SUM(C17:C29)</f>
        <v>16479.3</v>
      </c>
      <c r="D30">
        <f>SUM(D17:D29)</f>
        <v>17487.199999999997</v>
      </c>
      <c r="E30" s="22">
        <f>SUM(E18:E29)</f>
        <v>16590.89</v>
      </c>
      <c r="F30" s="31">
        <f>SUM(F17:F29)</f>
        <v>16428.309999999998</v>
      </c>
      <c r="G30" s="22">
        <f>SUM(G17:G29)</f>
        <v>2245</v>
      </c>
      <c r="H30" s="22">
        <f>SUM(H17:H29)</f>
        <v>3752.72</v>
      </c>
      <c r="I30" s="22">
        <f>SUM(I17:I29)</f>
        <v>7555</v>
      </c>
      <c r="J30" s="22">
        <f>SUM(J17:J29)</f>
        <v>8456.68</v>
      </c>
    </row>
    <row r="32" spans="1:10" x14ac:dyDescent="0.25">
      <c r="A32" s="2" t="s">
        <v>17</v>
      </c>
      <c r="C32" s="6">
        <v>36155.699999999997</v>
      </c>
      <c r="D32" s="9">
        <v>39447</v>
      </c>
      <c r="E32" s="6">
        <v>27126.5</v>
      </c>
      <c r="F32" s="6">
        <f>49091-16428.31</f>
        <v>32662.69</v>
      </c>
      <c r="G32" s="6">
        <v>31355</v>
      </c>
      <c r="H32" s="6">
        <v>15642.28</v>
      </c>
      <c r="I32" s="30">
        <v>26745</v>
      </c>
      <c r="J32" s="38">
        <v>25785.32</v>
      </c>
    </row>
    <row r="35" spans="3:5" x14ac:dyDescent="0.25">
      <c r="C35" s="18"/>
      <c r="D35" s="18"/>
      <c r="E35" s="18"/>
    </row>
  </sheetData>
  <pageMargins left="0.7" right="0.7" top="0.75" bottom="0.75" header="0.3" footer="0.3"/>
  <pageSetup scale="71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8A5A-F0A7-4C5E-8BF0-14D3D627B955}">
  <sheetPr>
    <pageSetUpPr fitToPage="1"/>
  </sheetPr>
  <dimension ref="A1:O31"/>
  <sheetViews>
    <sheetView workbookViewId="0">
      <selection activeCell="I3" sqref="I3"/>
    </sheetView>
  </sheetViews>
  <sheetFormatPr defaultRowHeight="15" x14ac:dyDescent="0.25"/>
  <cols>
    <col min="3" max="5" width="11.5703125" bestFit="1" customWidth="1"/>
    <col min="6" max="7" width="13.85546875" customWidth="1"/>
    <col min="8" max="8" width="11.5703125" bestFit="1" customWidth="1"/>
    <col min="15" max="15" width="11.5703125" bestFit="1" customWidth="1"/>
  </cols>
  <sheetData>
    <row r="1" spans="1:15" x14ac:dyDescent="0.25">
      <c r="A1" t="s">
        <v>40</v>
      </c>
    </row>
    <row r="2" spans="1:15" x14ac:dyDescent="0.25">
      <c r="J2" s="7"/>
      <c r="L2" s="7"/>
      <c r="N2" s="7"/>
    </row>
    <row r="3" spans="1:15" x14ac:dyDescent="0.25">
      <c r="A3" s="1" t="s">
        <v>1</v>
      </c>
      <c r="C3" s="5" t="s">
        <v>20</v>
      </c>
      <c r="D3" s="5" t="s">
        <v>18</v>
      </c>
      <c r="E3" s="24" t="s">
        <v>38</v>
      </c>
      <c r="F3" s="24" t="s">
        <v>43</v>
      </c>
      <c r="G3" s="24" t="s">
        <v>45</v>
      </c>
      <c r="H3" s="24" t="s">
        <v>46</v>
      </c>
      <c r="J3" s="18"/>
      <c r="K3" s="18"/>
      <c r="L3" s="18"/>
      <c r="N3" s="18"/>
    </row>
    <row r="4" spans="1:15" x14ac:dyDescent="0.25">
      <c r="A4" t="s">
        <v>2</v>
      </c>
      <c r="C4">
        <v>12504</v>
      </c>
      <c r="D4">
        <v>8844</v>
      </c>
      <c r="E4" s="18">
        <f>8102+687</f>
        <v>8789</v>
      </c>
      <c r="F4" s="30">
        <v>9538</v>
      </c>
      <c r="G4" s="8">
        <v>10000</v>
      </c>
      <c r="H4" s="18">
        <v>7070</v>
      </c>
      <c r="J4" s="13"/>
      <c r="O4" s="18"/>
    </row>
    <row r="5" spans="1:15" x14ac:dyDescent="0.25">
      <c r="A5" t="s">
        <v>11</v>
      </c>
      <c r="C5">
        <v>25685</v>
      </c>
      <c r="D5" s="8">
        <v>27460</v>
      </c>
      <c r="E5" s="18">
        <v>19880</v>
      </c>
      <c r="F5" s="18">
        <v>20145</v>
      </c>
      <c r="G5" s="18">
        <v>5000</v>
      </c>
      <c r="H5" s="18">
        <v>0</v>
      </c>
      <c r="J5" s="18"/>
      <c r="K5" s="18"/>
      <c r="L5" s="18"/>
      <c r="N5" s="18"/>
      <c r="O5" s="18"/>
    </row>
    <row r="6" spans="1:15" x14ac:dyDescent="0.25">
      <c r="A6" t="s">
        <v>15</v>
      </c>
      <c r="C6">
        <v>8211</v>
      </c>
      <c r="D6">
        <v>9208</v>
      </c>
      <c r="E6" s="18">
        <v>9044</v>
      </c>
      <c r="F6" s="18">
        <v>8493</v>
      </c>
      <c r="G6" s="18">
        <v>9000</v>
      </c>
      <c r="H6" s="18">
        <v>7950</v>
      </c>
      <c r="J6" s="18"/>
      <c r="K6" s="18"/>
      <c r="L6" s="18"/>
      <c r="N6" s="18"/>
      <c r="O6" s="18"/>
    </row>
    <row r="7" spans="1:15" x14ac:dyDescent="0.25">
      <c r="A7" t="s">
        <v>14</v>
      </c>
      <c r="C7">
        <v>5840</v>
      </c>
      <c r="D7">
        <v>8725</v>
      </c>
      <c r="E7" s="18">
        <v>4690</v>
      </c>
      <c r="F7" s="18">
        <v>10095</v>
      </c>
      <c r="G7" s="18">
        <v>9000</v>
      </c>
      <c r="H7" s="18">
        <v>1125</v>
      </c>
      <c r="J7" s="19"/>
      <c r="K7" s="19"/>
      <c r="L7" s="27"/>
    </row>
    <row r="8" spans="1:15" x14ac:dyDescent="0.25">
      <c r="A8" t="s">
        <v>44</v>
      </c>
      <c r="C8" s="32">
        <v>395</v>
      </c>
      <c r="D8" s="33">
        <v>650</v>
      </c>
      <c r="E8" s="34">
        <v>965</v>
      </c>
      <c r="F8" s="35">
        <v>820</v>
      </c>
      <c r="G8" s="35">
        <v>500</v>
      </c>
      <c r="H8" s="18">
        <v>300</v>
      </c>
      <c r="J8" s="18"/>
      <c r="K8" s="19"/>
      <c r="L8" s="18"/>
      <c r="N8" s="18"/>
      <c r="O8" s="21"/>
    </row>
    <row r="9" spans="1:15" x14ac:dyDescent="0.25">
      <c r="A9" t="s">
        <v>47</v>
      </c>
      <c r="C9" s="3"/>
      <c r="D9" s="7"/>
      <c r="E9" s="21"/>
      <c r="F9" s="25"/>
      <c r="G9" s="25"/>
      <c r="H9" s="21">
        <v>1850</v>
      </c>
      <c r="J9" s="18"/>
      <c r="K9" s="19"/>
      <c r="L9" s="18"/>
      <c r="N9" s="18"/>
      <c r="O9" s="34"/>
    </row>
    <row r="10" spans="1:15" x14ac:dyDescent="0.25">
      <c r="C10">
        <f t="shared" ref="C10:E10" si="0">SUM(C4:C8)</f>
        <v>52635</v>
      </c>
      <c r="D10">
        <f t="shared" si="0"/>
        <v>54887</v>
      </c>
      <c r="E10" s="22">
        <f t="shared" si="0"/>
        <v>43368</v>
      </c>
      <c r="F10" s="30">
        <f>SUM(F4:F8)</f>
        <v>49091</v>
      </c>
      <c r="G10" s="8">
        <f>SUM(G4:G8)</f>
        <v>33500</v>
      </c>
      <c r="H10" s="22">
        <f>SUM(H4:H9)</f>
        <v>18295</v>
      </c>
      <c r="O10" s="18"/>
    </row>
    <row r="11" spans="1:15" x14ac:dyDescent="0.25">
      <c r="H11" s="22"/>
    </row>
    <row r="12" spans="1:15" x14ac:dyDescent="0.25">
      <c r="A12" t="s">
        <v>41</v>
      </c>
      <c r="C12" s="18">
        <v>50471.16</v>
      </c>
      <c r="D12" s="18">
        <v>55433.46</v>
      </c>
      <c r="E12" s="22">
        <v>42080.66</v>
      </c>
    </row>
    <row r="16" spans="1:15" x14ac:dyDescent="0.25">
      <c r="A16" s="1" t="s">
        <v>3</v>
      </c>
      <c r="C16" s="5" t="s">
        <v>20</v>
      </c>
      <c r="D16" s="5" t="s">
        <v>18</v>
      </c>
      <c r="E16" s="24" t="s">
        <v>38</v>
      </c>
      <c r="F16" s="24" t="s">
        <v>43</v>
      </c>
      <c r="G16" s="24" t="s">
        <v>45</v>
      </c>
      <c r="H16" s="24" t="s">
        <v>48</v>
      </c>
    </row>
    <row r="17" spans="1:9" x14ac:dyDescent="0.25">
      <c r="A17" t="s">
        <v>4</v>
      </c>
      <c r="C17">
        <v>1058</v>
      </c>
      <c r="D17">
        <v>445</v>
      </c>
      <c r="E17" s="18">
        <v>395</v>
      </c>
      <c r="F17" s="18">
        <v>297.2</v>
      </c>
      <c r="G17" s="18">
        <v>300</v>
      </c>
      <c r="H17" s="18">
        <v>1611.08</v>
      </c>
      <c r="I17" t="s">
        <v>49</v>
      </c>
    </row>
    <row r="18" spans="1:9" x14ac:dyDescent="0.25">
      <c r="A18" t="s">
        <v>5</v>
      </c>
      <c r="C18">
        <v>500</v>
      </c>
      <c r="D18">
        <v>2284</v>
      </c>
      <c r="H18" s="18">
        <v>200</v>
      </c>
      <c r="I18" t="s">
        <v>51</v>
      </c>
    </row>
    <row r="19" spans="1:9" x14ac:dyDescent="0.25">
      <c r="A19" t="s">
        <v>6</v>
      </c>
      <c r="C19">
        <v>13.25</v>
      </c>
      <c r="D19">
        <v>314</v>
      </c>
      <c r="E19" s="18"/>
      <c r="F19">
        <v>0</v>
      </c>
      <c r="G19" s="18">
        <v>50</v>
      </c>
      <c r="H19" s="18">
        <v>577.5</v>
      </c>
    </row>
    <row r="20" spans="1:9" x14ac:dyDescent="0.25">
      <c r="A20" t="s">
        <v>7</v>
      </c>
      <c r="C20">
        <v>4074</v>
      </c>
      <c r="D20">
        <v>2813</v>
      </c>
      <c r="E20" s="18">
        <v>4924</v>
      </c>
      <c r="F20" s="18">
        <v>5037.1400000000003</v>
      </c>
      <c r="G20" s="18"/>
      <c r="H20" s="18">
        <v>0</v>
      </c>
    </row>
    <row r="21" spans="1:9" x14ac:dyDescent="0.25">
      <c r="A21" t="s">
        <v>9</v>
      </c>
      <c r="C21">
        <v>9018</v>
      </c>
      <c r="D21">
        <v>9748</v>
      </c>
      <c r="E21" s="18">
        <v>9451</v>
      </c>
      <c r="F21" s="18">
        <v>9160.5</v>
      </c>
      <c r="G21" s="28"/>
      <c r="H21" s="18">
        <v>0</v>
      </c>
    </row>
    <row r="22" spans="1:9" x14ac:dyDescent="0.25">
      <c r="A22" t="s">
        <v>8</v>
      </c>
      <c r="C22">
        <v>186.74</v>
      </c>
      <c r="D22">
        <v>183.39</v>
      </c>
      <c r="E22" s="18">
        <f>139.15+260</f>
        <v>399.15</v>
      </c>
      <c r="F22" s="18">
        <f>206.59+97.48</f>
        <v>304.07</v>
      </c>
      <c r="G22" s="18">
        <v>300</v>
      </c>
      <c r="H22" s="18">
        <v>18.91</v>
      </c>
    </row>
    <row r="23" spans="1:9" x14ac:dyDescent="0.25">
      <c r="A23" t="s">
        <v>10</v>
      </c>
      <c r="C23">
        <v>180.31</v>
      </c>
      <c r="D23">
        <v>26.81</v>
      </c>
      <c r="E23" s="18">
        <v>175</v>
      </c>
      <c r="H23" s="18">
        <v>0</v>
      </c>
    </row>
    <row r="24" spans="1:9" x14ac:dyDescent="0.25">
      <c r="A24" t="s">
        <v>12</v>
      </c>
      <c r="C24">
        <v>854</v>
      </c>
      <c r="D24">
        <v>1078</v>
      </c>
      <c r="E24" s="18">
        <f>189.5+857.24</f>
        <v>1046.74</v>
      </c>
      <c r="F24" s="18">
        <v>1034.4000000000001</v>
      </c>
      <c r="G24" s="18">
        <v>1000</v>
      </c>
      <c r="H24" s="18">
        <v>750.23</v>
      </c>
    </row>
    <row r="25" spans="1:9" x14ac:dyDescent="0.25">
      <c r="A25" t="s">
        <v>13</v>
      </c>
      <c r="C25" s="3">
        <v>595</v>
      </c>
      <c r="D25" s="7">
        <v>595</v>
      </c>
      <c r="E25" s="21">
        <v>595</v>
      </c>
      <c r="F25" s="25">
        <v>595</v>
      </c>
      <c r="G25" s="25">
        <v>595</v>
      </c>
      <c r="H25" s="21">
        <v>595</v>
      </c>
      <c r="I25" t="s">
        <v>50</v>
      </c>
    </row>
    <row r="26" spans="1:9" x14ac:dyDescent="0.25">
      <c r="C26">
        <f>SUM(C17:C25)</f>
        <v>16479.3</v>
      </c>
      <c r="D26">
        <f>SUM(D17:D25)</f>
        <v>17487.199999999997</v>
      </c>
      <c r="E26" s="22">
        <f>SUM(E18:E25)</f>
        <v>16590.89</v>
      </c>
      <c r="F26" s="31">
        <f>SUM(F17:F25)</f>
        <v>16428.309999999998</v>
      </c>
      <c r="G26" s="22">
        <f>SUM(G17:G25)</f>
        <v>2245</v>
      </c>
      <c r="H26" s="22">
        <f>SUM(H17:H25)</f>
        <v>3752.72</v>
      </c>
    </row>
    <row r="28" spans="1:9" x14ac:dyDescent="0.25">
      <c r="A28" s="2" t="s">
        <v>17</v>
      </c>
      <c r="C28" s="6">
        <v>36155.699999999997</v>
      </c>
      <c r="D28" s="9">
        <v>39447</v>
      </c>
      <c r="E28" s="6">
        <v>27126.5</v>
      </c>
      <c r="F28" s="6">
        <f>49091-16428.31</f>
        <v>32662.69</v>
      </c>
      <c r="G28" s="6">
        <v>31355</v>
      </c>
      <c r="H28" s="6">
        <v>14542.28</v>
      </c>
    </row>
    <row r="31" spans="1:9" x14ac:dyDescent="0.25">
      <c r="C31" s="18"/>
      <c r="D31" s="18"/>
      <c r="E31" s="18"/>
    </row>
  </sheetData>
  <pageMargins left="0.7" right="0.7" top="0.75" bottom="0.75" header="0.3" footer="0.3"/>
  <pageSetup scale="71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topLeftCell="A7" workbookViewId="0">
      <selection activeCell="I10" sqref="I10"/>
    </sheetView>
  </sheetViews>
  <sheetFormatPr defaultRowHeight="15" x14ac:dyDescent="0.25"/>
  <cols>
    <col min="3" max="8" width="11.5703125" bestFit="1" customWidth="1"/>
    <col min="9" max="10" width="13.85546875" customWidth="1"/>
    <col min="18" max="18" width="11.5703125" bestFit="1" customWidth="1"/>
  </cols>
  <sheetData>
    <row r="1" spans="1:18" x14ac:dyDescent="0.25">
      <c r="A1" t="s">
        <v>40</v>
      </c>
    </row>
    <row r="2" spans="1:18" x14ac:dyDescent="0.25">
      <c r="M2" s="7" t="s">
        <v>22</v>
      </c>
      <c r="O2" s="7" t="s">
        <v>31</v>
      </c>
      <c r="Q2" s="7" t="s">
        <v>39</v>
      </c>
    </row>
    <row r="3" spans="1:18" x14ac:dyDescent="0.25">
      <c r="A3" s="1" t="s">
        <v>1</v>
      </c>
      <c r="C3" s="5" t="s">
        <v>20</v>
      </c>
      <c r="D3" s="5" t="s">
        <v>21</v>
      </c>
      <c r="E3" s="5" t="s">
        <v>18</v>
      </c>
      <c r="F3" s="5" t="s">
        <v>22</v>
      </c>
      <c r="G3" s="24" t="s">
        <v>38</v>
      </c>
      <c r="H3" s="23" t="s">
        <v>39</v>
      </c>
      <c r="I3" s="24" t="s">
        <v>43</v>
      </c>
      <c r="J3" s="23"/>
      <c r="K3" t="s">
        <v>24</v>
      </c>
      <c r="M3" s="18">
        <v>100</v>
      </c>
      <c r="N3" s="18"/>
      <c r="O3" s="18">
        <v>100</v>
      </c>
      <c r="Q3" s="18">
        <v>100</v>
      </c>
    </row>
    <row r="4" spans="1:18" x14ac:dyDescent="0.25">
      <c r="A4" t="s">
        <v>2</v>
      </c>
      <c r="C4">
        <v>12504</v>
      </c>
      <c r="D4">
        <v>15000</v>
      </c>
      <c r="E4">
        <v>8844</v>
      </c>
      <c r="F4">
        <v>13000</v>
      </c>
      <c r="G4" s="18">
        <f>8102+687</f>
        <v>8789</v>
      </c>
      <c r="H4" s="26">
        <v>10000</v>
      </c>
      <c r="I4" s="30">
        <v>9538</v>
      </c>
      <c r="K4" t="s">
        <v>25</v>
      </c>
      <c r="M4" s="13">
        <v>350</v>
      </c>
      <c r="O4">
        <v>201</v>
      </c>
      <c r="Q4">
        <v>350</v>
      </c>
      <c r="R4" s="18">
        <v>35000</v>
      </c>
    </row>
    <row r="5" spans="1:18" x14ac:dyDescent="0.25">
      <c r="A5" t="s">
        <v>11</v>
      </c>
      <c r="C5">
        <v>25685</v>
      </c>
      <c r="D5">
        <v>26000</v>
      </c>
      <c r="E5" s="8">
        <v>27460</v>
      </c>
      <c r="F5">
        <v>26000</v>
      </c>
      <c r="G5" s="18">
        <v>19880</v>
      </c>
      <c r="H5" s="18">
        <v>25000</v>
      </c>
      <c r="I5" s="18">
        <v>20145</v>
      </c>
      <c r="K5" t="s">
        <v>26</v>
      </c>
      <c r="M5" s="18">
        <v>27.5</v>
      </c>
      <c r="N5" s="18"/>
      <c r="O5" s="18">
        <v>32.950000000000003</v>
      </c>
      <c r="Q5" s="18">
        <v>33</v>
      </c>
      <c r="R5" s="18"/>
    </row>
    <row r="6" spans="1:18" x14ac:dyDescent="0.25">
      <c r="A6" t="s">
        <v>15</v>
      </c>
      <c r="C6">
        <v>8211</v>
      </c>
      <c r="D6">
        <v>8500</v>
      </c>
      <c r="E6">
        <v>9208</v>
      </c>
      <c r="F6">
        <v>9000</v>
      </c>
      <c r="G6" s="18">
        <v>9044</v>
      </c>
      <c r="H6" s="18">
        <v>9000</v>
      </c>
      <c r="I6" s="18">
        <v>8493</v>
      </c>
      <c r="K6" t="s">
        <v>28</v>
      </c>
      <c r="M6" s="18">
        <f>0.2*M5</f>
        <v>5.5</v>
      </c>
      <c r="N6" s="18"/>
      <c r="O6" s="18">
        <v>6.59</v>
      </c>
      <c r="Q6" s="18">
        <v>6.6</v>
      </c>
      <c r="R6" s="18">
        <v>13860</v>
      </c>
    </row>
    <row r="7" spans="1:18" x14ac:dyDescent="0.25">
      <c r="A7" t="s">
        <v>14</v>
      </c>
      <c r="C7">
        <v>5840</v>
      </c>
      <c r="D7">
        <v>6000</v>
      </c>
      <c r="E7">
        <v>8725</v>
      </c>
      <c r="F7">
        <v>8000</v>
      </c>
      <c r="G7" s="18">
        <v>4690</v>
      </c>
      <c r="H7" s="18">
        <v>5000</v>
      </c>
      <c r="I7" s="18">
        <v>10095</v>
      </c>
      <c r="M7" s="19"/>
      <c r="N7" s="19"/>
      <c r="O7" s="27"/>
    </row>
    <row r="8" spans="1:18" x14ac:dyDescent="0.25">
      <c r="A8" t="s">
        <v>44</v>
      </c>
      <c r="C8" s="3">
        <v>395</v>
      </c>
      <c r="D8" s="3">
        <v>500</v>
      </c>
      <c r="E8" s="7">
        <v>650</v>
      </c>
      <c r="F8" s="10">
        <v>500</v>
      </c>
      <c r="G8" s="21">
        <v>965</v>
      </c>
      <c r="H8" s="25">
        <v>1000</v>
      </c>
      <c r="I8" s="25">
        <v>820</v>
      </c>
      <c r="J8" s="29"/>
      <c r="K8" t="s">
        <v>29</v>
      </c>
      <c r="M8" s="18">
        <v>150</v>
      </c>
      <c r="N8" s="19"/>
      <c r="O8" s="18">
        <v>300</v>
      </c>
      <c r="Q8" s="18">
        <v>300</v>
      </c>
      <c r="R8" s="21">
        <v>300</v>
      </c>
    </row>
    <row r="9" spans="1:18" x14ac:dyDescent="0.25">
      <c r="C9">
        <f t="shared" ref="C9:H9" si="0">SUM(C4:C8)</f>
        <v>52635</v>
      </c>
      <c r="D9">
        <f t="shared" si="0"/>
        <v>56000</v>
      </c>
      <c r="E9">
        <f t="shared" si="0"/>
        <v>54887</v>
      </c>
      <c r="F9" s="4">
        <f t="shared" si="0"/>
        <v>56500</v>
      </c>
      <c r="G9" s="22">
        <f t="shared" si="0"/>
        <v>43368</v>
      </c>
      <c r="H9" s="18">
        <f t="shared" si="0"/>
        <v>50000</v>
      </c>
      <c r="I9" s="30">
        <f>SUM(I4:I8)</f>
        <v>49091</v>
      </c>
      <c r="R9" s="18">
        <v>20840</v>
      </c>
    </row>
    <row r="11" spans="1:18" x14ac:dyDescent="0.25">
      <c r="A11" t="s">
        <v>41</v>
      </c>
      <c r="C11" s="18">
        <v>50471.16</v>
      </c>
      <c r="E11" s="18">
        <v>55433.46</v>
      </c>
      <c r="G11" s="22">
        <v>42080.66</v>
      </c>
    </row>
    <row r="15" spans="1:18" x14ac:dyDescent="0.25">
      <c r="A15" s="1" t="s">
        <v>3</v>
      </c>
      <c r="C15" s="5" t="s">
        <v>20</v>
      </c>
      <c r="D15" s="5" t="s">
        <v>21</v>
      </c>
      <c r="E15" s="5" t="s">
        <v>18</v>
      </c>
      <c r="F15" s="5" t="s">
        <v>22</v>
      </c>
      <c r="G15" s="24" t="s">
        <v>38</v>
      </c>
      <c r="H15" s="24" t="s">
        <v>39</v>
      </c>
      <c r="I15" s="24" t="s">
        <v>43</v>
      </c>
      <c r="J15" s="23"/>
    </row>
    <row r="16" spans="1:18" x14ac:dyDescent="0.25">
      <c r="A16" t="s">
        <v>4</v>
      </c>
      <c r="C16">
        <v>1058</v>
      </c>
      <c r="D16">
        <v>1200</v>
      </c>
      <c r="E16">
        <v>445</v>
      </c>
      <c r="F16">
        <v>600</v>
      </c>
      <c r="G16" s="18">
        <v>395</v>
      </c>
      <c r="H16" s="18">
        <v>400</v>
      </c>
      <c r="I16" s="18">
        <v>297.2</v>
      </c>
    </row>
    <row r="17" spans="1:10" x14ac:dyDescent="0.25">
      <c r="A17" t="s">
        <v>5</v>
      </c>
      <c r="C17">
        <v>500</v>
      </c>
      <c r="D17">
        <v>500</v>
      </c>
      <c r="E17">
        <v>2284</v>
      </c>
      <c r="F17">
        <v>2500</v>
      </c>
      <c r="H17" s="18">
        <v>2000</v>
      </c>
    </row>
    <row r="18" spans="1:10" x14ac:dyDescent="0.25">
      <c r="A18" t="s">
        <v>6</v>
      </c>
      <c r="C18">
        <v>13.25</v>
      </c>
      <c r="D18">
        <v>275</v>
      </c>
      <c r="E18">
        <v>314</v>
      </c>
      <c r="F18">
        <v>350</v>
      </c>
      <c r="G18" s="18"/>
      <c r="H18" s="18">
        <v>50</v>
      </c>
      <c r="I18">
        <v>0</v>
      </c>
    </row>
    <row r="19" spans="1:10" x14ac:dyDescent="0.25">
      <c r="A19" t="s">
        <v>7</v>
      </c>
      <c r="C19">
        <v>4074</v>
      </c>
      <c r="D19">
        <v>4000</v>
      </c>
      <c r="E19">
        <v>2813</v>
      </c>
      <c r="F19">
        <v>2500</v>
      </c>
      <c r="G19" s="18">
        <v>4924</v>
      </c>
      <c r="H19" s="18">
        <v>4000</v>
      </c>
      <c r="I19" s="18">
        <v>5037.1400000000003</v>
      </c>
      <c r="J19" s="18"/>
    </row>
    <row r="20" spans="1:10" x14ac:dyDescent="0.25">
      <c r="A20" t="s">
        <v>9</v>
      </c>
      <c r="C20">
        <v>9018</v>
      </c>
      <c r="D20">
        <v>9500</v>
      </c>
      <c r="E20">
        <v>9748</v>
      </c>
      <c r="F20">
        <v>10000</v>
      </c>
      <c r="G20" s="18">
        <v>9451</v>
      </c>
      <c r="H20" s="18">
        <v>9000</v>
      </c>
      <c r="I20" s="18">
        <v>9160.5</v>
      </c>
      <c r="J20" s="28"/>
    </row>
    <row r="21" spans="1:10" x14ac:dyDescent="0.25">
      <c r="A21" t="s">
        <v>8</v>
      </c>
      <c r="C21">
        <v>186.74</v>
      </c>
      <c r="D21">
        <v>200</v>
      </c>
      <c r="E21">
        <v>183.39</v>
      </c>
      <c r="F21">
        <v>200</v>
      </c>
      <c r="G21" s="18">
        <f>139.15+260</f>
        <v>399.15</v>
      </c>
      <c r="H21" s="18">
        <v>300</v>
      </c>
      <c r="I21" s="18">
        <f>206.59+97.48</f>
        <v>304.07</v>
      </c>
    </row>
    <row r="22" spans="1:10" x14ac:dyDescent="0.25">
      <c r="A22" t="s">
        <v>10</v>
      </c>
      <c r="C22">
        <v>180.31</v>
      </c>
      <c r="D22">
        <v>200</v>
      </c>
      <c r="E22">
        <v>26.81</v>
      </c>
      <c r="F22">
        <v>200</v>
      </c>
      <c r="G22" s="18">
        <v>175</v>
      </c>
      <c r="H22" s="18">
        <v>200</v>
      </c>
    </row>
    <row r="23" spans="1:10" x14ac:dyDescent="0.25">
      <c r="A23" t="s">
        <v>12</v>
      </c>
      <c r="C23">
        <v>854</v>
      </c>
      <c r="D23">
        <v>900</v>
      </c>
      <c r="E23">
        <v>1078</v>
      </c>
      <c r="F23">
        <v>1000</v>
      </c>
      <c r="G23" s="18">
        <f>189.5+857.24</f>
        <v>1046.74</v>
      </c>
      <c r="H23" s="18">
        <v>1000</v>
      </c>
      <c r="I23" s="18">
        <v>1034.4000000000001</v>
      </c>
    </row>
    <row r="24" spans="1:10" x14ac:dyDescent="0.25">
      <c r="A24" t="s">
        <v>13</v>
      </c>
      <c r="C24" s="3">
        <v>595</v>
      </c>
      <c r="D24" s="3">
        <v>595</v>
      </c>
      <c r="E24" s="7">
        <v>595</v>
      </c>
      <c r="F24" s="10">
        <v>595</v>
      </c>
      <c r="G24" s="21">
        <v>595</v>
      </c>
      <c r="H24" s="25">
        <v>595</v>
      </c>
      <c r="I24" s="25">
        <v>595</v>
      </c>
    </row>
    <row r="25" spans="1:10" x14ac:dyDescent="0.25">
      <c r="C25">
        <f>SUM(C16:C24)</f>
        <v>16479.3</v>
      </c>
      <c r="D25">
        <f>SUM(D16:D24)</f>
        <v>17370</v>
      </c>
      <c r="E25">
        <f>SUM(E16:E24)</f>
        <v>17487.199999999997</v>
      </c>
      <c r="F25">
        <f>SUM(F16:F24)</f>
        <v>17945</v>
      </c>
      <c r="G25" s="22">
        <f>SUM(G17:G24)</f>
        <v>16590.89</v>
      </c>
      <c r="H25" s="18">
        <f>SUM(H16:H24)</f>
        <v>17545</v>
      </c>
      <c r="I25" s="31">
        <f>SUM(I16:I24)</f>
        <v>16428.309999999998</v>
      </c>
    </row>
    <row r="27" spans="1:10" x14ac:dyDescent="0.25">
      <c r="A27" s="2" t="s">
        <v>17</v>
      </c>
      <c r="C27" s="6">
        <v>36155.699999999997</v>
      </c>
      <c r="D27" s="6">
        <v>38630</v>
      </c>
      <c r="E27" s="9">
        <v>39447</v>
      </c>
      <c r="F27" s="11">
        <v>38555</v>
      </c>
      <c r="G27" s="6">
        <v>27126.5</v>
      </c>
      <c r="H27" s="6">
        <v>32455</v>
      </c>
      <c r="I27" s="6">
        <f>49091-16428.31</f>
        <v>32662.69</v>
      </c>
    </row>
    <row r="30" spans="1:10" x14ac:dyDescent="0.25">
      <c r="A30" t="s">
        <v>42</v>
      </c>
      <c r="C30" s="18">
        <v>17344.599999999999</v>
      </c>
      <c r="E30" s="18">
        <v>17819.14</v>
      </c>
      <c r="G30" s="18">
        <v>15599.91</v>
      </c>
    </row>
  </sheetData>
  <pageMargins left="0.7" right="0.7" top="0.75" bottom="0.75" header="0.3" footer="0.3"/>
  <pageSetup scale="71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M1" sqref="M1:M8"/>
    </sheetView>
  </sheetViews>
  <sheetFormatPr defaultRowHeight="15" x14ac:dyDescent="0.25"/>
  <cols>
    <col min="3" max="4" width="11.7109375" bestFit="1" customWidth="1"/>
    <col min="5" max="5" width="10.5703125" bestFit="1" customWidth="1"/>
    <col min="6" max="6" width="6.5703125" customWidth="1"/>
    <col min="7" max="7" width="11.7109375" bestFit="1" customWidth="1"/>
    <col min="8" max="8" width="3.5703125" customWidth="1"/>
    <col min="13" max="13" width="11.5703125" bestFit="1" customWidth="1"/>
  </cols>
  <sheetData>
    <row r="1" spans="1:14" x14ac:dyDescent="0.25">
      <c r="A1" t="s">
        <v>23</v>
      </c>
      <c r="G1" s="5" t="s">
        <v>22</v>
      </c>
      <c r="I1" s="5" t="s">
        <v>22</v>
      </c>
      <c r="M1" t="s">
        <v>31</v>
      </c>
    </row>
    <row r="3" spans="1:14" x14ac:dyDescent="0.25">
      <c r="A3" t="s">
        <v>24</v>
      </c>
      <c r="E3" s="18">
        <v>90</v>
      </c>
      <c r="F3" s="18"/>
      <c r="G3" s="18">
        <v>90</v>
      </c>
      <c r="H3" s="18"/>
      <c r="I3" s="20">
        <v>100</v>
      </c>
      <c r="J3" s="20">
        <f>I3</f>
        <v>100</v>
      </c>
      <c r="M3">
        <v>100</v>
      </c>
    </row>
    <row r="4" spans="1:14" x14ac:dyDescent="0.25">
      <c r="A4" t="s">
        <v>25</v>
      </c>
      <c r="E4">
        <v>301</v>
      </c>
      <c r="G4" s="13">
        <v>350</v>
      </c>
      <c r="I4" s="13">
        <f>G4</f>
        <v>350</v>
      </c>
      <c r="J4">
        <f>I4</f>
        <v>350</v>
      </c>
      <c r="M4">
        <v>200</v>
      </c>
    </row>
    <row r="5" spans="1:14" x14ac:dyDescent="0.25">
      <c r="A5" t="s">
        <v>26</v>
      </c>
      <c r="E5" s="18"/>
      <c r="F5" s="18"/>
      <c r="G5" s="18">
        <v>27.5</v>
      </c>
      <c r="H5" s="18"/>
      <c r="I5" s="18">
        <f>G5</f>
        <v>27.5</v>
      </c>
      <c r="J5" s="20">
        <v>25</v>
      </c>
      <c r="K5" s="18">
        <v>32.950000000000003</v>
      </c>
      <c r="M5">
        <v>32.950000000000003</v>
      </c>
    </row>
    <row r="6" spans="1:14" x14ac:dyDescent="0.25">
      <c r="A6" t="s">
        <v>28</v>
      </c>
      <c r="E6" s="18"/>
      <c r="F6" s="18"/>
      <c r="G6" s="18">
        <f>0.2*G5</f>
        <v>5.5</v>
      </c>
      <c r="H6" s="18"/>
      <c r="I6" s="18">
        <f>0.2*I5</f>
        <v>5.5</v>
      </c>
      <c r="J6" s="18">
        <f>0.2*J5</f>
        <v>5</v>
      </c>
      <c r="K6" s="18">
        <v>6.59</v>
      </c>
      <c r="M6">
        <v>6.59</v>
      </c>
    </row>
    <row r="7" spans="1:14" x14ac:dyDescent="0.25">
      <c r="A7" t="s">
        <v>27</v>
      </c>
      <c r="E7" s="18"/>
      <c r="F7" s="18"/>
      <c r="G7" s="19">
        <f>0.9*G4</f>
        <v>315</v>
      </c>
      <c r="H7" s="19"/>
      <c r="I7" s="19">
        <f>0.9*I4</f>
        <v>315</v>
      </c>
      <c r="J7" s="19">
        <f>0.9*J4</f>
        <v>315</v>
      </c>
      <c r="K7" s="18"/>
    </row>
    <row r="8" spans="1:14" x14ac:dyDescent="0.25">
      <c r="A8" t="s">
        <v>29</v>
      </c>
      <c r="E8" s="18"/>
      <c r="F8" s="18"/>
      <c r="G8" s="18">
        <v>150</v>
      </c>
      <c r="H8" s="19"/>
      <c r="I8" s="18">
        <v>150</v>
      </c>
      <c r="J8" s="18">
        <v>150</v>
      </c>
      <c r="K8" s="18"/>
      <c r="M8">
        <v>150</v>
      </c>
    </row>
    <row r="10" spans="1:14" x14ac:dyDescent="0.25">
      <c r="A10" s="1" t="s">
        <v>1</v>
      </c>
      <c r="C10" s="5" t="s">
        <v>20</v>
      </c>
      <c r="D10" s="5" t="s">
        <v>21</v>
      </c>
      <c r="E10" s="5" t="s">
        <v>18</v>
      </c>
      <c r="F10" s="5"/>
      <c r="G10" s="5" t="s">
        <v>22</v>
      </c>
    </row>
    <row r="11" spans="1:14" x14ac:dyDescent="0.25">
      <c r="A11" t="s">
        <v>2</v>
      </c>
      <c r="C11" s="13">
        <v>12504</v>
      </c>
      <c r="D11" s="13">
        <v>15000</v>
      </c>
      <c r="E11" s="13">
        <v>8844</v>
      </c>
      <c r="F11" s="13"/>
      <c r="G11" s="13">
        <v>11000</v>
      </c>
      <c r="I11" s="13">
        <v>11000</v>
      </c>
      <c r="J11" s="13">
        <v>11000</v>
      </c>
      <c r="K11" s="13"/>
      <c r="M11" s="18">
        <f>8102+687</f>
        <v>8789</v>
      </c>
      <c r="N11" t="s">
        <v>37</v>
      </c>
    </row>
    <row r="12" spans="1:14" x14ac:dyDescent="0.25">
      <c r="A12" t="s">
        <v>11</v>
      </c>
      <c r="C12" s="13">
        <v>25685</v>
      </c>
      <c r="D12" s="13">
        <v>26000</v>
      </c>
      <c r="E12" s="13">
        <v>27460</v>
      </c>
      <c r="F12" s="13"/>
      <c r="G12" s="13">
        <f>G4*G3</f>
        <v>31500</v>
      </c>
      <c r="I12" s="13">
        <f>I4*I3</f>
        <v>35000</v>
      </c>
      <c r="J12" s="13">
        <f>J4*J3</f>
        <v>35000</v>
      </c>
      <c r="M12" s="18">
        <v>19880</v>
      </c>
    </row>
    <row r="13" spans="1:14" x14ac:dyDescent="0.25">
      <c r="A13" t="s">
        <v>15</v>
      </c>
      <c r="C13" s="13">
        <v>8211</v>
      </c>
      <c r="D13" s="13">
        <v>8500</v>
      </c>
      <c r="E13" s="13">
        <v>9208</v>
      </c>
      <c r="F13" s="13"/>
      <c r="G13" s="13">
        <v>9000</v>
      </c>
      <c r="I13" s="13">
        <v>9000</v>
      </c>
      <c r="J13" s="13">
        <v>9000</v>
      </c>
      <c r="M13" s="18">
        <v>9044</v>
      </c>
    </row>
    <row r="14" spans="1:14" x14ac:dyDescent="0.25">
      <c r="A14" t="s">
        <v>14</v>
      </c>
      <c r="C14" s="13">
        <v>5840</v>
      </c>
      <c r="D14" s="13">
        <v>6000</v>
      </c>
      <c r="E14" s="13">
        <v>8725</v>
      </c>
      <c r="F14" s="13"/>
      <c r="G14" s="13">
        <v>8000</v>
      </c>
      <c r="I14" s="13">
        <v>8000</v>
      </c>
      <c r="J14" s="13">
        <v>8000</v>
      </c>
      <c r="M14" s="18">
        <v>4690</v>
      </c>
    </row>
    <row r="15" spans="1:14" x14ac:dyDescent="0.25">
      <c r="A15" t="s">
        <v>16</v>
      </c>
      <c r="C15" s="14">
        <v>395</v>
      </c>
      <c r="D15" s="14">
        <v>500</v>
      </c>
      <c r="E15" s="15">
        <v>650</v>
      </c>
      <c r="F15" s="15"/>
      <c r="G15" s="16">
        <v>500</v>
      </c>
      <c r="I15" s="16">
        <v>500</v>
      </c>
      <c r="J15" s="16">
        <v>500</v>
      </c>
      <c r="M15" s="21">
        <v>965</v>
      </c>
      <c r="N15" t="s">
        <v>32</v>
      </c>
    </row>
    <row r="16" spans="1:14" x14ac:dyDescent="0.25">
      <c r="C16" s="13">
        <f>SUM(C11:C15)</f>
        <v>52635</v>
      </c>
      <c r="D16" s="13">
        <f>SUM(D11:D15)</f>
        <v>56000</v>
      </c>
      <c r="E16" s="13">
        <f>SUM(E11:E15)</f>
        <v>54887</v>
      </c>
      <c r="F16" s="13"/>
      <c r="G16" s="17">
        <f>SUM(G11:G15)</f>
        <v>60000</v>
      </c>
      <c r="I16" s="17">
        <f>SUM(I11:I15)</f>
        <v>63500</v>
      </c>
      <c r="J16" s="17">
        <f>SUM(J11:J15)</f>
        <v>63500</v>
      </c>
      <c r="M16" s="22">
        <f>SUM(M11:M15)</f>
        <v>43368</v>
      </c>
    </row>
    <row r="17" spans="1:14" x14ac:dyDescent="0.25">
      <c r="C17" s="13"/>
      <c r="D17" s="13"/>
      <c r="E17" s="13"/>
      <c r="F17" s="13"/>
      <c r="G17" s="13"/>
    </row>
    <row r="18" spans="1:14" x14ac:dyDescent="0.25">
      <c r="A18" s="1" t="s">
        <v>3</v>
      </c>
      <c r="C18" s="13"/>
      <c r="D18" s="13"/>
      <c r="E18" s="13"/>
      <c r="F18" s="13"/>
      <c r="G18" s="13"/>
      <c r="H18" s="13"/>
    </row>
    <row r="19" spans="1:14" x14ac:dyDescent="0.25">
      <c r="A19" t="s">
        <v>4</v>
      </c>
      <c r="C19" s="13">
        <v>1058</v>
      </c>
      <c r="D19" s="13">
        <v>1200</v>
      </c>
      <c r="E19" s="13">
        <v>445</v>
      </c>
      <c r="F19" s="13"/>
      <c r="G19" s="13">
        <v>600</v>
      </c>
      <c r="I19" s="13">
        <v>600</v>
      </c>
      <c r="J19" s="13">
        <v>600</v>
      </c>
      <c r="M19" s="18">
        <v>395</v>
      </c>
      <c r="N19" t="s">
        <v>34</v>
      </c>
    </row>
    <row r="20" spans="1:14" x14ac:dyDescent="0.25">
      <c r="A20" t="s">
        <v>6</v>
      </c>
      <c r="C20" s="13">
        <v>13.25</v>
      </c>
      <c r="D20" s="13">
        <v>275</v>
      </c>
      <c r="E20" s="13">
        <v>314</v>
      </c>
      <c r="F20" s="13"/>
      <c r="G20" s="13">
        <v>350</v>
      </c>
      <c r="I20" s="13">
        <v>350</v>
      </c>
      <c r="J20" s="13">
        <v>350</v>
      </c>
      <c r="N20" t="s">
        <v>35</v>
      </c>
    </row>
    <row r="21" spans="1:14" x14ac:dyDescent="0.25">
      <c r="A21" t="s">
        <v>7</v>
      </c>
      <c r="C21" s="13">
        <v>4574</v>
      </c>
      <c r="D21" s="13">
        <v>4500</v>
      </c>
      <c r="E21" s="13">
        <v>5097</v>
      </c>
      <c r="F21" s="13"/>
      <c r="G21" s="13">
        <v>5119</v>
      </c>
      <c r="I21" s="13">
        <v>5119</v>
      </c>
      <c r="J21" s="13">
        <v>5119</v>
      </c>
      <c r="M21" s="18">
        <v>4924</v>
      </c>
    </row>
    <row r="22" spans="1:14" x14ac:dyDescent="0.25">
      <c r="A22" t="s">
        <v>9</v>
      </c>
      <c r="C22" s="13">
        <v>9018</v>
      </c>
      <c r="D22" s="13">
        <v>9500</v>
      </c>
      <c r="E22" s="13">
        <f>9748-540</f>
        <v>9208</v>
      </c>
      <c r="F22" s="13"/>
      <c r="G22" s="13">
        <f>(G6+G5)*G7+G8</f>
        <v>10545</v>
      </c>
      <c r="I22" s="13">
        <f>(I6+I5)*I7+I8</f>
        <v>10545</v>
      </c>
      <c r="J22" s="13">
        <f>(J6+J5)*J7+J8</f>
        <v>9600</v>
      </c>
      <c r="K22" t="s">
        <v>30</v>
      </c>
      <c r="M22" s="18">
        <v>9451</v>
      </c>
    </row>
    <row r="23" spans="1:14" x14ac:dyDescent="0.25">
      <c r="A23" t="s">
        <v>8</v>
      </c>
      <c r="C23" s="13">
        <v>186.74</v>
      </c>
      <c r="D23" s="13">
        <v>200</v>
      </c>
      <c r="E23" s="13">
        <v>183.39</v>
      </c>
      <c r="F23" s="13"/>
      <c r="G23" s="13">
        <v>200</v>
      </c>
      <c r="I23" s="13">
        <v>200</v>
      </c>
      <c r="J23" s="13">
        <v>200</v>
      </c>
      <c r="M23" s="18">
        <f>139.15+260</f>
        <v>399.15</v>
      </c>
      <c r="N23" t="s">
        <v>33</v>
      </c>
    </row>
    <row r="24" spans="1:14" x14ac:dyDescent="0.25">
      <c r="A24" t="s">
        <v>10</v>
      </c>
      <c r="C24" s="13">
        <v>180.31</v>
      </c>
      <c r="D24" s="13">
        <v>200</v>
      </c>
      <c r="E24" s="13">
        <f>26.81+540</f>
        <v>566.80999999999995</v>
      </c>
      <c r="F24" s="13"/>
      <c r="G24" s="13">
        <v>200</v>
      </c>
      <c r="I24" s="13">
        <v>200</v>
      </c>
      <c r="J24" s="13">
        <v>200</v>
      </c>
      <c r="M24" s="18">
        <v>175</v>
      </c>
      <c r="N24" t="s">
        <v>36</v>
      </c>
    </row>
    <row r="25" spans="1:14" x14ac:dyDescent="0.25">
      <c r="A25" t="s">
        <v>12</v>
      </c>
      <c r="C25" s="13">
        <v>854</v>
      </c>
      <c r="D25" s="13">
        <v>900</v>
      </c>
      <c r="E25" s="13">
        <v>1078</v>
      </c>
      <c r="F25" s="13"/>
      <c r="G25" s="13">
        <f>0.03*G16</f>
        <v>1800</v>
      </c>
      <c r="I25" s="13">
        <f>0.03*I16</f>
        <v>1905</v>
      </c>
      <c r="J25" s="13">
        <f>0.03*J16</f>
        <v>1905</v>
      </c>
      <c r="M25" s="18">
        <f>189.5+857.24</f>
        <v>1046.74</v>
      </c>
    </row>
    <row r="26" spans="1:14" x14ac:dyDescent="0.25">
      <c r="A26" t="s">
        <v>13</v>
      </c>
      <c r="C26" s="14">
        <v>595</v>
      </c>
      <c r="D26" s="14">
        <v>595</v>
      </c>
      <c r="E26" s="15">
        <v>595</v>
      </c>
      <c r="F26" s="15"/>
      <c r="G26" s="16">
        <v>595</v>
      </c>
      <c r="I26" s="16">
        <v>595</v>
      </c>
      <c r="J26" s="16">
        <v>595</v>
      </c>
      <c r="M26" s="21">
        <v>595</v>
      </c>
    </row>
    <row r="27" spans="1:14" x14ac:dyDescent="0.25">
      <c r="C27" s="13">
        <f>SUM(C19:C26)</f>
        <v>16479.3</v>
      </c>
      <c r="D27" s="13">
        <f>SUM(D19:D26)</f>
        <v>17370</v>
      </c>
      <c r="E27" s="13">
        <f>SUM(E19:E26)</f>
        <v>17487.199999999997</v>
      </c>
      <c r="F27" s="13"/>
      <c r="G27" s="13">
        <f>SUM(G19:G26)</f>
        <v>19409</v>
      </c>
      <c r="I27" s="13">
        <f>SUM(I19:I26)</f>
        <v>19514</v>
      </c>
      <c r="J27" s="13">
        <f>SUM(J19:J26)</f>
        <v>18569</v>
      </c>
      <c r="M27" s="22">
        <f>SUM(M19:M26)</f>
        <v>16985.89</v>
      </c>
    </row>
    <row r="29" spans="1:14" x14ac:dyDescent="0.25">
      <c r="A29" s="2" t="s">
        <v>17</v>
      </c>
      <c r="C29" s="12">
        <f>C16-C27</f>
        <v>36155.699999999997</v>
      </c>
      <c r="D29" s="12">
        <f>D16-D27</f>
        <v>38630</v>
      </c>
      <c r="E29" s="12">
        <f>E16-E27</f>
        <v>37399.800000000003</v>
      </c>
      <c r="F29" s="12"/>
      <c r="G29" s="12">
        <f>G16-G27</f>
        <v>40591</v>
      </c>
      <c r="I29" s="12">
        <f>I16-I27</f>
        <v>43986</v>
      </c>
      <c r="J29" s="12">
        <f>J16-J27</f>
        <v>44931</v>
      </c>
      <c r="M29" s="6">
        <v>27126.5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topLeftCell="A5" workbookViewId="0">
      <selection activeCell="H24" sqref="H24"/>
    </sheetView>
  </sheetViews>
  <sheetFormatPr defaultRowHeight="15" x14ac:dyDescent="0.25"/>
  <cols>
    <col min="3" max="4" width="11.5703125" bestFit="1" customWidth="1"/>
  </cols>
  <sheetData>
    <row r="1" spans="1:6" x14ac:dyDescent="0.25">
      <c r="A1" t="s">
        <v>0</v>
      </c>
    </row>
    <row r="3" spans="1:6" x14ac:dyDescent="0.25">
      <c r="A3" s="1" t="s">
        <v>1</v>
      </c>
      <c r="C3" s="5">
        <v>2016</v>
      </c>
      <c r="D3" s="5">
        <v>2017</v>
      </c>
      <c r="E3" s="5" t="s">
        <v>18</v>
      </c>
    </row>
    <row r="4" spans="1:6" x14ac:dyDescent="0.25">
      <c r="A4" t="s">
        <v>2</v>
      </c>
      <c r="C4">
        <v>12504</v>
      </c>
      <c r="D4">
        <v>15000</v>
      </c>
      <c r="E4">
        <v>8844</v>
      </c>
    </row>
    <row r="5" spans="1:6" x14ac:dyDescent="0.25">
      <c r="A5" t="s">
        <v>11</v>
      </c>
      <c r="C5">
        <v>25685</v>
      </c>
      <c r="D5">
        <v>26000</v>
      </c>
      <c r="E5" s="8">
        <v>27460</v>
      </c>
    </row>
    <row r="6" spans="1:6" x14ac:dyDescent="0.25">
      <c r="A6" t="s">
        <v>15</v>
      </c>
      <c r="C6">
        <v>8211</v>
      </c>
      <c r="D6">
        <v>8500</v>
      </c>
      <c r="E6">
        <v>9208</v>
      </c>
    </row>
    <row r="7" spans="1:6" x14ac:dyDescent="0.25">
      <c r="A7" t="s">
        <v>14</v>
      </c>
      <c r="C7">
        <v>5840</v>
      </c>
      <c r="D7">
        <v>6000</v>
      </c>
      <c r="E7">
        <v>8725</v>
      </c>
    </row>
    <row r="8" spans="1:6" x14ac:dyDescent="0.25">
      <c r="A8" t="s">
        <v>16</v>
      </c>
      <c r="C8" s="3">
        <v>395</v>
      </c>
      <c r="D8" s="3">
        <v>500</v>
      </c>
      <c r="E8" s="7">
        <v>650</v>
      </c>
    </row>
    <row r="9" spans="1:6" x14ac:dyDescent="0.25">
      <c r="C9">
        <f>SUM(C4:C8)</f>
        <v>52635</v>
      </c>
      <c r="D9">
        <f>SUM(D4:D8)</f>
        <v>56000</v>
      </c>
      <c r="E9">
        <f>SUM(E4:E8)</f>
        <v>54887</v>
      </c>
      <c r="F9" s="4"/>
    </row>
    <row r="15" spans="1:6" x14ac:dyDescent="0.25">
      <c r="A15" s="1" t="s">
        <v>3</v>
      </c>
      <c r="C15" s="5">
        <v>2016</v>
      </c>
      <c r="D15" s="5">
        <v>2017</v>
      </c>
      <c r="E15" s="5" t="s">
        <v>18</v>
      </c>
    </row>
    <row r="16" spans="1:6" x14ac:dyDescent="0.25">
      <c r="A16" t="s">
        <v>4</v>
      </c>
      <c r="C16">
        <v>1058</v>
      </c>
      <c r="D16">
        <v>1200</v>
      </c>
    </row>
    <row r="17" spans="1:5" x14ac:dyDescent="0.25">
      <c r="A17" t="s">
        <v>5</v>
      </c>
      <c r="C17">
        <v>500</v>
      </c>
      <c r="D17">
        <v>500</v>
      </c>
    </row>
    <row r="18" spans="1:5" x14ac:dyDescent="0.25">
      <c r="A18" t="s">
        <v>6</v>
      </c>
      <c r="C18">
        <v>13.25</v>
      </c>
      <c r="D18">
        <v>275</v>
      </c>
    </row>
    <row r="19" spans="1:5" x14ac:dyDescent="0.25">
      <c r="A19" t="s">
        <v>7</v>
      </c>
      <c r="C19">
        <v>4074</v>
      </c>
      <c r="D19">
        <v>4000</v>
      </c>
      <c r="E19">
        <v>5097.1400000000003</v>
      </c>
    </row>
    <row r="20" spans="1:5" x14ac:dyDescent="0.25">
      <c r="A20" t="s">
        <v>9</v>
      </c>
      <c r="C20">
        <v>9018</v>
      </c>
      <c r="D20">
        <v>9500</v>
      </c>
      <c r="E20">
        <v>9748.2000000000007</v>
      </c>
    </row>
    <row r="21" spans="1:5" x14ac:dyDescent="0.25">
      <c r="A21" t="s">
        <v>8</v>
      </c>
      <c r="C21">
        <v>186.74</v>
      </c>
      <c r="D21">
        <v>200</v>
      </c>
    </row>
    <row r="22" spans="1:5" x14ac:dyDescent="0.25">
      <c r="A22" t="s">
        <v>10</v>
      </c>
      <c r="C22">
        <v>180.31</v>
      </c>
      <c r="D22">
        <v>200</v>
      </c>
    </row>
    <row r="23" spans="1:5" x14ac:dyDescent="0.25">
      <c r="A23" t="s">
        <v>12</v>
      </c>
      <c r="C23">
        <v>854</v>
      </c>
      <c r="D23">
        <v>900</v>
      </c>
      <c r="E23" t="s">
        <v>19</v>
      </c>
    </row>
    <row r="24" spans="1:5" x14ac:dyDescent="0.25">
      <c r="A24" t="s">
        <v>13</v>
      </c>
      <c r="C24" s="3">
        <v>595</v>
      </c>
      <c r="D24" s="3">
        <v>595</v>
      </c>
      <c r="E24" s="7">
        <v>595</v>
      </c>
    </row>
    <row r="25" spans="1:5" x14ac:dyDescent="0.25">
      <c r="C25">
        <f>SUM(C16:C24)</f>
        <v>16479.3</v>
      </c>
      <c r="D25">
        <f>SUM(D16:D24)</f>
        <v>17370</v>
      </c>
      <c r="E25">
        <f>SUM(E16:E24)</f>
        <v>15440.34</v>
      </c>
    </row>
    <row r="27" spans="1:5" x14ac:dyDescent="0.25">
      <c r="A27" s="2" t="s">
        <v>17</v>
      </c>
      <c r="C27" s="6">
        <v>36155.699999999997</v>
      </c>
      <c r="D27" s="6">
        <v>38630</v>
      </c>
      <c r="E27" s="9">
        <v>39447</v>
      </c>
    </row>
  </sheetData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Pack</dc:creator>
  <cp:lastModifiedBy>Lisa Engelken</cp:lastModifiedBy>
  <cp:lastPrinted>2019-02-18T18:46:41Z</cp:lastPrinted>
  <dcterms:created xsi:type="dcterms:W3CDTF">2017-03-21T21:44:42Z</dcterms:created>
  <dcterms:modified xsi:type="dcterms:W3CDTF">2021-12-15T21:07:59Z</dcterms:modified>
</cp:coreProperties>
</file>