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8621f7bb471212/GKC Region/Region 2022/Executive committee and board/September 26^J 2022 Board meeting/"/>
    </mc:Choice>
  </mc:AlternateContent>
  <xr:revisionPtr revIDLastSave="0" documentId="8_{74497ADB-5D17-48CD-A773-AB8DD77EC895}" xr6:coauthVersionLast="47" xr6:coauthVersionMax="47" xr10:uidLastSave="{00000000-0000-0000-0000-000000000000}"/>
  <bookViews>
    <workbookView xWindow="-120" yWindow="-120" windowWidth="20730" windowHeight="11760" tabRatio="261" xr2:uid="{00000000-000D-0000-FFFF-FFFF00000000}"/>
  </bookViews>
  <sheets>
    <sheet name="TOC R&amp;E Budget 2023 " sheetId="3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" localSheetId="0">#REF!</definedName>
    <definedName name="__xlnm.Print_Area">#REF!</definedName>
    <definedName name="__xlnm.Print_Area_1" localSheetId="0">#REF!</definedName>
    <definedName name="__xlnm.Print_Area_1">#REF!</definedName>
    <definedName name="__xlnm.Print_Area_2">"#REF!"</definedName>
    <definedName name="_1Excel_BuiltIn_Print_Area_2">#REF!</definedName>
    <definedName name="_1Excel_BuiltIn_Print_Area_3">#REF!</definedName>
    <definedName name="_2Excel_BuiltIn_Print_Area_3">#REF!</definedName>
    <definedName name="_2Excel_BuiltIn_Print_Area_3_1">"#REF!"</definedName>
    <definedName name="_3Excel_BuiltIn_Print_Area_5">#REF!</definedName>
    <definedName name="_3Excel_BuiltIn_Print_Area_5_1">"#REF!"</definedName>
    <definedName name="_4PRINT_AREA_MI_1">#REF!</definedName>
    <definedName name="_4PRINT_AREA_MI_1_1">"#REF!"</definedName>
    <definedName name="_5PRINT_AREA_MI_1_1">#REF!</definedName>
    <definedName name="_5PRINT_AREA_MI_1_1_1">"#REF!"</definedName>
    <definedName name="_shared_formula" localSheetId="0">+#REF!*#REF!</definedName>
    <definedName name="_shared_formula">+#REF!*#REF!</definedName>
    <definedName name="_Sort" hidden="1">#REF!</definedName>
    <definedName name="a" localSheetId="0">IF((+#REF!+#REF!)=0," ",#REF!/(+#REF!+#REF!))</definedName>
    <definedName name="a">IF((+#REF!+#REF!)=0," ",#REF!/(+#REF!+#REF!))</definedName>
    <definedName name="ASHARED_FORMULA_2_34_2_34_1" localSheetId="0">IF((+#REF!+#REF!)=0," ",#REF!/(+#REF!+#REF!))</definedName>
    <definedName name="ASHARED_FORMULA_2_34_2_34_1">IF((+#REF!+#REF!)=0," ",#REF!/(+#REF!+#REF!))</definedName>
    <definedName name="Excel_BuiltIn_Print_Area">#N/A</definedName>
    <definedName name="Excel_BuiltIn_Print_Area_1">NA()</definedName>
    <definedName name="Excel_BuiltIn_Print_Area_3">#N/A</definedName>
    <definedName name="Excel_BuiltIn_Print_Area_3_1">NA()</definedName>
    <definedName name="Excel_BuiltIn_Print_Area_6">#REF!</definedName>
    <definedName name="Excel_BuiltIn_Print_Area_7">#REF!</definedName>
    <definedName name="Excel_BuiltIn_Print_Area_7_1">"#REF!"</definedName>
    <definedName name="_xlnm.Print_Area" localSheetId="0">'TOC R&amp;E Budget 2023 '!$A$1:$Q$51</definedName>
    <definedName name="_xlnm.Print_Area">#REF!</definedName>
    <definedName name="Print_Area_MI">#REF!</definedName>
    <definedName name="Print_Area_MI_1">#REF!</definedName>
    <definedName name="PRINT_AREA_MI_1_1">#REF!</definedName>
    <definedName name="SHARED_FORMULA_2_12_2_12_0">SUM(#REF!)</definedName>
    <definedName name="SHARED_FORMULA_2_12_2_12_0_1" localSheetId="0">SUM("#REF!)")</definedName>
    <definedName name="SHARED_FORMULA_2_12_2_12_0_1">SUM("#REF!)")</definedName>
    <definedName name="SHARED_FORMULA_2_12_2_12_0_2">SUM("#REF!)")</definedName>
    <definedName name="SHARED_FORMULA_2_12_2_12_1">SUM(#REF!)</definedName>
    <definedName name="SHARED_FORMULA_2_12_2_12_1_1">SUM("#REF!)")</definedName>
    <definedName name="SHARED_FORMULA_2_12_2_12_1_2">SUM("#REF!)")</definedName>
    <definedName name="SHARED_FORMULA_2_12_2_12_2">SUM(#REF!)</definedName>
    <definedName name="SHARED_FORMULA_2_12_2_12_2_1">SUM("#REF!)")</definedName>
    <definedName name="SHARED_FORMULA_2_12_2_12_2_2">SUM("#REF!)")</definedName>
    <definedName name="SHARED_FORMULA_2_12_2_12_3">SUM(#REF!)</definedName>
    <definedName name="SHARED_FORMULA_2_12_2_12_3_1">SUM("#REF!)")</definedName>
    <definedName name="SHARED_FORMULA_2_12_2_12_3_2">SUM("#REF!)")</definedName>
    <definedName name="SHARED_FORMULA_2_17_2_17_2">#REF!/51</definedName>
    <definedName name="SHARED_FORMULA_2_17_2_17_2_1">"#REF!/51"</definedName>
    <definedName name="SHARED_FORMULA_2_17_2_17_2_2">"#REF!/51"</definedName>
    <definedName name="SHARED_FORMULA_2_20_2_20_0" localSheetId="0">IF((+#REF!+#REF!)=0," ",#REF!/(+#REF!+#REF!))</definedName>
    <definedName name="SHARED_FORMULA_2_20_2_20_0">IF((+#REF!+#REF!)=0," ",#REF!/(+#REF!+#REF!))</definedName>
    <definedName name="SHARED_FORMULA_2_20_2_20_0_1">IF((+"#REF!+#REF!)=0,"" "",#REF!/(+#REF!+#REF!))"),TRUE)</definedName>
    <definedName name="SHARED_FORMULA_2_20_2_20_0_2">IF((+"#REF!+#REF!)=0,"" "",#REF!/(+#REF!+#REF!))"),TRUE)</definedName>
    <definedName name="SHARED_FORMULA_2_20_2_20_1">IF((+#REF!+#REF!)=0," ",#REF!/(+#REF!+#REF!))</definedName>
    <definedName name="SHARED_FORMULA_2_20_2_20_1_1">IF((+"#REF!+#REF!)=0,"" "",#REF!/(+#REF!+#REF!))"),TRUE)</definedName>
    <definedName name="SHARED_FORMULA_2_20_2_20_1_2">IF((+"#REF!+#REF!)=0,"" "",#REF!/(+#REF!+#REF!))"),TRUE)</definedName>
    <definedName name="SHARED_FORMULA_2_20_2_20_2">IF((+#REF!+#REF!)=0," ",#REF!/(+#REF!+#REF!))</definedName>
    <definedName name="SHARED_FORMULA_2_20_2_20_2_1">IF((+"#REF!+#REF!)=0,"" "",#REF!/(+#REF!+#REF!))"),TRUE)</definedName>
    <definedName name="SHARED_FORMULA_2_20_2_20_2_2">IF((+"#REF!+#REF!)=0,"" "",#REF!/(+#REF!+#REF!))"),TRUE)</definedName>
    <definedName name="SHARED_FORMULA_2_20_2_20_3">IF((+#REF!+#REF!)=0," ",#REF!/(+#REF!+#REF!))</definedName>
    <definedName name="SHARED_FORMULA_2_20_2_20_3_1">IF((+"#REF!+#REF!)=0,"" "",#REF!/(+#REF!+#REF!))"),TRUE)</definedName>
    <definedName name="SHARED_FORMULA_2_20_2_20_3_2">IF((+"#REF!+#REF!)=0,"" "",#REF!/(+#REF!+#REF!))"),TRUE)</definedName>
    <definedName name="SHARED_FORMULA_2_21_2_21_2">(#REF!*0.24)/12</definedName>
    <definedName name="SHARED_FORMULA_2_21_2_21_2_1">("#REF!*0.24)/12")</definedName>
    <definedName name="SHARED_FORMULA_2_21_2_21_2_2">("#REF!*0.24)/12")</definedName>
    <definedName name="SHARED_FORMULA_2_22_2_22_1">IF((+#REF!+#REF!)=0," ",#REF!/(+#REF!+#REF!))</definedName>
    <definedName name="SHARED_FORMULA_2_22_2_22_1_1">IF((+"#REF!+#REF!)=0,"" "",#REF!/(+#REF!+#REF!))"),TRUE)</definedName>
    <definedName name="SHARED_FORMULA_2_22_2_22_1_2">IF((+"#REF!+#REF!)=0,"" "",#REF!/(+#REF!+#REF!))"),TRUE)</definedName>
    <definedName name="SHARED_FORMULA_2_22_2_22_2">IF((+#REF!+#REF!)=0," ",#REF!/(+#REF!+#REF!))</definedName>
    <definedName name="SHARED_FORMULA_2_22_2_22_2_1">IF((+"#REF!+#REF!)=0,"" "",#REF!/(+#REF!+#REF!))"),TRUE)</definedName>
    <definedName name="SHARED_FORMULA_2_22_2_22_2_2">IF((+"#REF!+#REF!)=0,"" "",#REF!/(+#REF!+#REF!))"),TRUE)</definedName>
    <definedName name="SHARED_FORMULA_2_22_2_22_3">IF((+#REF!+#REF!)=0," ",#REF!/(+#REF!+#REF!))</definedName>
    <definedName name="SHARED_FORMULA_2_22_2_22_3_1">IF((+"#REF!+#REF!)=0,"" "",#REF!/(+#REF!+#REF!))"),TRUE)</definedName>
    <definedName name="SHARED_FORMULA_2_22_2_22_3_2">IF((+"#REF!+#REF!)=0,"" "",#REF!/(+#REF!+#REF!))"),TRUE)</definedName>
    <definedName name="Shared_Formula_2_22_2_22_3a">IF((+#REF!+#REF!)=0," ",#REF!/(+#REF!+#REF!))</definedName>
    <definedName name="SHARED_FORMULA_2_24_2_24_0">IF(+#REF!=0," ",#REF!/+#REF!)</definedName>
    <definedName name="SHARED_FORMULA_2_24_2_24_0_1">IF(+"#REF!=0,"" "",#REF!/+#REF!)",TRUE)</definedName>
    <definedName name="SHARED_FORMULA_2_24_2_24_0_2">IF(+"#REF!=0,"" "",#REF!/+#REF!)",TRUE)</definedName>
    <definedName name="SHARED_FORMULA_2_24_2_24_1">IF(+#REF!=0," ",#REF!/+#REF!)</definedName>
    <definedName name="SHARED_FORMULA_2_24_2_24_1_1">IF(+"#REF!=0,"" "",#REF!/+#REF!)",TRUE)</definedName>
    <definedName name="SHARED_FORMULA_2_24_2_24_1_2">IF(+"#REF!=0,"" "",#REF!/+#REF!)",TRUE)</definedName>
    <definedName name="SHARED_FORMULA_2_24_2_24_2">IF(+#REF!=0," ",#REF!/+#REF!)</definedName>
    <definedName name="SHARED_FORMULA_2_24_2_24_2_1">IF(+"#REF!=0,"" "",#REF!/+#REF!)",TRUE)</definedName>
    <definedName name="SHARED_FORMULA_2_24_2_24_2_2">IF(+"#REF!=0,"" "",#REF!/+#REF!)",TRUE)</definedName>
    <definedName name="SHARED_FORMULA_2_24_2_24_3">IF(+#REF!=0," ",#REF!/+#REF!)</definedName>
    <definedName name="SHARED_FORMULA_2_24_2_24_3_1">IF(+"#REF!=0,"" "",#REF!/+#REF!)",TRUE)</definedName>
    <definedName name="SHARED_FORMULA_2_24_2_24_3_2">IF(+"#REF!=0,"" "",#REF!/+#REF!)",TRUE)</definedName>
    <definedName name="SHARED_FORMULA_2_25_2_25_2">23795/12</definedName>
    <definedName name="SHARED_FORMULA_2_26_2_26_0">IF((+#REF!+#REF!)=0," ",#REF!/(+#REF!+#REF!))</definedName>
    <definedName name="SHARED_FORMULA_2_26_2_26_0_1">IF((+"#REF!+#REF!)=0,"" "",#REF!/(+#REF!+#REF!))"),TRUE)</definedName>
    <definedName name="SHARED_FORMULA_2_26_2_26_0_2">IF((+"#REF!+#REF!)=0,"" "",#REF!/(+#REF!+#REF!))"),TRUE)</definedName>
    <definedName name="SHARED_FORMULA_2_26_2_26_1">IF((+#REF!+#REF!)=0," ",#REF!/(+#REF!+#REF!))</definedName>
    <definedName name="SHARED_FORMULA_2_26_2_26_1_1">IF((+"#REF!+#REF!)=0,"" "",#REF!/(+#REF!+#REF!))"),TRUE)</definedName>
    <definedName name="SHARED_FORMULA_2_26_2_26_1_2">IF((+"#REF!+#REF!)=0,"" "",#REF!/(+#REF!+#REF!))"),TRUE)</definedName>
    <definedName name="SHARED_FORMULA_2_26_2_26_2">IF((+#REF!+#REF!)=0," ",#REF!/(+#REF!+#REF!))</definedName>
    <definedName name="SHARED_FORMULA_2_26_2_26_2_1">IF((+"#REF!+#REF!)=0,"" "",#REF!/(+#REF!+#REF!))"),TRUE)</definedName>
    <definedName name="SHARED_FORMULA_2_26_2_26_2_2">IF((+"#REF!+#REF!)=0,"" "",#REF!/(+#REF!+#REF!))"),TRUE)</definedName>
    <definedName name="SHARED_FORMULA_2_26_2_26_3">IF((+#REF!+#REF!)=0," ",#REF!/(+#REF!+#REF!))</definedName>
    <definedName name="SHARED_FORMULA_2_26_2_26_3_1">IF((+"#REF!+#REF!)=0,"" "",#REF!/(+#REF!+#REF!))"),TRUE)</definedName>
    <definedName name="SHARED_FORMULA_2_26_2_26_3_2">IF((+"#REF!+#REF!)=0,"" "",#REF!/(+#REF!+#REF!))"),TRUE)</definedName>
    <definedName name="SHARED_FORMULA_2_28_2_28_0">IF(+#REF!=0," ",#REF!/+#REF!)</definedName>
    <definedName name="SHARED_FORMULA_2_28_2_28_0_1">IF(+"#REF!=0,"" "",#REF!/+#REF!)",TRUE)</definedName>
    <definedName name="SHARED_FORMULA_2_28_2_28_0_2">IF(+"#REF!=0,"" "",#REF!/+#REF!)",TRUE)</definedName>
    <definedName name="SHARED_FORMULA_2_28_2_28_1">IF(+#REF!=0," ",#REF!/+#REF!)</definedName>
    <definedName name="SHARED_FORMULA_2_28_2_28_1_1">IF(+"#REF!=0,"" "",#REF!/+#REF!)",TRUE)</definedName>
    <definedName name="SHARED_FORMULA_2_28_2_28_1_2">IF(+"#REF!=0,"" "",#REF!/+#REF!)",TRUE)</definedName>
    <definedName name="SHARED_FORMULA_2_28_2_28_2">IF(+#REF!=0," ",#REF!/+#REF!)</definedName>
    <definedName name="SHARED_FORMULA_2_28_2_28_2_1">IF(+"#REF!=0,"" "",#REF!/+#REF!)",TRUE)</definedName>
    <definedName name="SHARED_FORMULA_2_28_2_28_2_2">IF(+"#REF!=0,"" "",#REF!/+#REF!)",TRUE)</definedName>
    <definedName name="SHARED_FORMULA_2_28_2_28_3">IF(+#REF!=0," ",#REF!/+#REF!)</definedName>
    <definedName name="SHARED_FORMULA_2_28_2_28_3_1">IF(+"#REF!=0,"" "",#REF!/+#REF!)",TRUE)</definedName>
    <definedName name="SHARED_FORMULA_2_28_2_28_3_2">IF(+"#REF!=0,"" "",#REF!/+#REF!)",TRUE)</definedName>
    <definedName name="SHARED_FORMULA_2_30_2_30_0">IF((+#REF!+#REF!)=0," ",#REF!/(+#REF!+#REF!))</definedName>
    <definedName name="SHARED_FORMULA_2_30_2_30_0_1">IF((+"#REF!+#REF!)=0,"" "",#REF!/(+#REF!+#REF!))"),TRUE)</definedName>
    <definedName name="SHARED_FORMULA_2_30_2_30_0_2">IF((+"#REF!+#REF!)=0,"" "",#REF!/(+#REF!+#REF!))"),TRUE)</definedName>
    <definedName name="SHARED_FORMULA_2_30_2_30_1">IF((+#REF!+#REF!)=0," ",#REF!/(+#REF!+#REF!))</definedName>
    <definedName name="SHARED_FORMULA_2_30_2_30_1_1">IF((+"#REF!+#REF!)=0,"" "",#REF!/(+#REF!+#REF!))"),TRUE)</definedName>
    <definedName name="SHARED_FORMULA_2_30_2_30_1_2">IF((+"#REF!+#REF!)=0,"" "",#REF!/(+#REF!+#REF!))"),TRUE)</definedName>
    <definedName name="SHARED_FORMULA_2_30_2_30_2">IF((+#REF!+#REF!)=0," ",#REF!/(+#REF!+#REF!))</definedName>
    <definedName name="SHARED_FORMULA_2_30_2_30_2_1">IF((+"#REF!+#REF!)=0,"" "",#REF!/(+#REF!+#REF!))"),TRUE)</definedName>
    <definedName name="SHARED_FORMULA_2_30_2_30_2_2">IF((+"#REF!+#REF!)=0,"" "",#REF!/(+#REF!+#REF!))"),TRUE)</definedName>
    <definedName name="SHARED_FORMULA_2_30_2_30_3">IF((+#REF!+#REF!)=0," ",#REF!/(+#REF!+#REF!))</definedName>
    <definedName name="SHARED_FORMULA_2_30_2_30_3_1">IF((+"#REF!+#REF!)=0,"" "",#REF!/(+#REF!+#REF!))"),TRUE)</definedName>
    <definedName name="SHARED_FORMULA_2_30_2_30_3_2">IF((+"#REF!+#REF!)=0,"" "",#REF!/(+#REF!+#REF!))"),TRUE)</definedName>
    <definedName name="SHARED_FORMULA_2_32_2_32_0">IF((+#REF!+#REF!)=0," ",#REF!/(+#REF!+#REF!))</definedName>
    <definedName name="SHARED_FORMULA_2_32_2_32_0_1">IF((+"#REF!+#REF!)=0,"" "",#REF!/(+#REF!+#REF!))"),TRUE)</definedName>
    <definedName name="SHARED_FORMULA_2_32_2_32_0_2">IF((+"#REF!+#REF!)=0,"" "",#REF!/(+#REF!+#REF!))"),TRUE)</definedName>
    <definedName name="SHARED_FORMULA_2_32_2_32_1">IF((+#REF!+#REF!)=0," ",#REF!/(+#REF!+#REF!))</definedName>
    <definedName name="SHARED_FORMULA_2_32_2_32_1_1">IF((+"#REF!+#REF!)=0,"" "",#REF!/(+#REF!+#REF!))"),TRUE)</definedName>
    <definedName name="SHARED_FORMULA_2_32_2_32_1_2">IF((+"#REF!+#REF!)=0,"" "",#REF!/(+#REF!+#REF!))"),TRUE)</definedName>
    <definedName name="SHARED_FORMULA_2_32_2_32_2">IF((+#REF!+#REF!)=0," ",#REF!/(+#REF!+#REF!))</definedName>
    <definedName name="SHARED_FORMULA_2_32_2_32_2_1">IF((+"#REF!+#REF!)=0,"" "",#REF!/(+#REF!+#REF!))"),TRUE)</definedName>
    <definedName name="SHARED_FORMULA_2_32_2_32_2_2">IF((+"#REF!+#REF!)=0,"" "",#REF!/(+#REF!+#REF!))"),TRUE)</definedName>
    <definedName name="SHARED_FORMULA_2_32_2_32_3">IF((+#REF!+#REF!)=0," ",#REF!/(+#REF!+#REF!))</definedName>
    <definedName name="SHARED_FORMULA_2_32_2_32_3_1">IF((+"#REF!+#REF!)=0,"" "",#REF!/(+#REF!+#REF!))"),TRUE)</definedName>
    <definedName name="SHARED_FORMULA_2_32_2_32_3_2">IF((+"#REF!+#REF!)=0,"" "",#REF!/(+#REF!+#REF!))"),TRUE)</definedName>
    <definedName name="SHARED_FORMULA_2_34_2_34_0">IF((+#REF!+#REF!)=0," ",#REF!/(+#REF!+#REF!))</definedName>
    <definedName name="SHARED_FORMULA_2_34_2_34_0_1">IF((+"#REF!+#REF!)=0,"" "",#REF!/(+#REF!+#REF!))"),TRUE)</definedName>
    <definedName name="SHARED_FORMULA_2_34_2_34_0_2">IF((+"#REF!+#REF!)=0,"" "",#REF!/(+#REF!+#REF!))"),TRUE)</definedName>
    <definedName name="SHARED_FORMULA_2_34_2_34_1">IF((+#REF!+#REF!)=0," ",#REF!/(+#REF!+#REF!))</definedName>
    <definedName name="SHARED_FORMULA_2_34_2_34_1_1">IF((+"#REF!+#REF!)=0,"" "",#REF!/(+#REF!+#REF!))"),TRUE)</definedName>
    <definedName name="SHARED_FORMULA_2_34_2_34_1_2">IF((+"#REF!+#REF!)=0,"" "",#REF!/(+#REF!+#REF!))"),TRUE)</definedName>
    <definedName name="SHARED_FORMULA_2_34_2_34_2">IF((+#REF!+#REF!)=0," ",#REF!/(+#REF!+#REF!))</definedName>
    <definedName name="SHARED_FORMULA_2_34_2_34_2_1">IF((+"#REF!+#REF!)=0,"" "",#REF!/(+#REF!+#REF!))"),TRUE)</definedName>
    <definedName name="SHARED_FORMULA_2_34_2_34_2_2">IF((+"#REF!+#REF!)=0,"" "",#REF!/(+#REF!+#REF!))"),TRUE)</definedName>
    <definedName name="SHARED_FORMULA_2_34_2_34_3">IF((+#REF!+#REF!)=0," ",#REF!/(+#REF!+#REF!))</definedName>
    <definedName name="SHARED_FORMULA_2_34_2_34_3_1">IF((+"#REF!+#REF!)=0,"" "",#REF!/(+#REF!+#REF!))"),TRUE)</definedName>
    <definedName name="SHARED_FORMULA_2_34_2_34_3_2">IF((+"#REF!+#REF!)=0,"" "",#REF!/(+#REF!+#REF!))"),TRUE)</definedName>
    <definedName name="SHARED_FORMULA_2_35_2_35_2">14328/12</definedName>
    <definedName name="SHARED_FORMULA_2_36_2_36_0">IF((+#REF!+#REF!)=0," ",#REF!/(+#REF!+#REF!))</definedName>
    <definedName name="SHARED_FORMULA_2_36_2_36_0_1">IF((+"#REF!+#REF!)=0,"" "",#REF!/(+#REF!+#REF!))"),TRUE)</definedName>
    <definedName name="SHARED_FORMULA_2_36_2_36_0_2">IF((+"#REF!+#REF!)=0,"" "",#REF!/(+#REF!+#REF!))"),TRUE)</definedName>
    <definedName name="SHARED_FORMULA_2_36_2_36_1">IF((+#REF!+#REF!)=0," ",#REF!/(+#REF!+#REF!))</definedName>
    <definedName name="SHARED_FORMULA_2_36_2_36_1_1">IF((+"#REF!+#REF!)=0,"" "",#REF!/(+#REF!+#REF!))"),TRUE)</definedName>
    <definedName name="SHARED_FORMULA_2_36_2_36_1_2">IF((+"#REF!+#REF!)=0,"" "",#REF!/(+#REF!+#REF!))"),TRUE)</definedName>
    <definedName name="SHARED_FORMULA_2_36_2_36_2">IF((+#REF!+#REF!)=0," ",#REF!/(+#REF!+#REF!))</definedName>
    <definedName name="SHARED_FORMULA_2_36_2_36_2_1">IF((+"#REF!+#REF!)=0,"" "",#REF!/(+#REF!+#REF!))"),TRUE)</definedName>
    <definedName name="SHARED_FORMULA_2_36_2_36_2_2">IF((+"#REF!+#REF!)=0,"" "",#REF!/(+#REF!+#REF!))"),TRUE)</definedName>
    <definedName name="SHARED_FORMULA_2_36_2_36_3">IF((+#REF!+#REF!)=0," ",#REF!/(+#REF!+#REF!))</definedName>
    <definedName name="SHARED_FORMULA_2_36_2_36_3_1">IF((+"#REF!+#REF!)=0,"" "",#REF!/(+#REF!+#REF!))"),TRUE)</definedName>
    <definedName name="SHARED_FORMULA_2_36_2_36_3_2">IF((+"#REF!+#REF!)=0,"" "",#REF!/(+#REF!+#REF!))"),TRUE)</definedName>
    <definedName name="SHARED_FORMULA_2_37_2_37_2">+#REF!*#REF!</definedName>
    <definedName name="SHARED_FORMULA_2_37_2_37_2_1">+"#REF!*#REF!"</definedName>
    <definedName name="SHARED_FORMULA_2_37_2_37_2_2">+"#REF!*#REF!"</definedName>
    <definedName name="SHARED_FORMULA_2_38_2_38_0">IF((+#REF!+#REF!)=0," ",#REF!/(+#REF!+#REF!))</definedName>
    <definedName name="SHARED_FORMULA_2_38_2_38_0_1">IF((+"#REF!+#REF!)=0,"" "",#REF!/(+#REF!+#REF!))"),TRUE)</definedName>
    <definedName name="SHARED_FORMULA_2_38_2_38_0_2">IF((+"#REF!+#REF!)=0,"" "",#REF!/(+#REF!+#REF!))"),TRUE)</definedName>
    <definedName name="SHARED_FORMULA_2_38_2_38_1">IF((+#REF!+#REF!)=0," ",#REF!/(+#REF!+#REF!))</definedName>
    <definedName name="SHARED_FORMULA_2_38_2_38_1_1">IF((+"#REF!+#REF!)=0,"" "",#REF!/(+#REF!+#REF!))"),TRUE)</definedName>
    <definedName name="SHARED_FORMULA_2_38_2_38_1_2">IF((+"#REF!+#REF!)=0,"" "",#REF!/(+#REF!+#REF!))"),TRUE)</definedName>
    <definedName name="SHARED_FORMULA_2_38_2_38_2">IF((+#REF!+#REF!)=0," ",#REF!/(+#REF!+#REF!))</definedName>
    <definedName name="SHARED_FORMULA_2_38_2_38_2_1">IF((+"#REF!+#REF!)=0,"" "",#REF!/(+#REF!+#REF!))"),TRUE)</definedName>
    <definedName name="SHARED_FORMULA_2_38_2_38_2_2">IF((+"#REF!+#REF!)=0,"" "",#REF!/(+#REF!+#REF!))"),TRUE)</definedName>
    <definedName name="SHARED_FORMULA_2_38_2_38_3">IF((+#REF!+#REF!)=0," ",#REF!/(+#REF!+#REF!))</definedName>
    <definedName name="SHARED_FORMULA_2_38_2_38_3_1">IF((+"#REF!+#REF!)=0,"" "",#REF!/(+#REF!+#REF!))"),TRUE)</definedName>
    <definedName name="SHARED_FORMULA_2_38_2_38_3_2">IF((+"#REF!+#REF!)=0,"" "",#REF!/(+#REF!+#REF!))"),TRUE)</definedName>
    <definedName name="SHARED_FORMULA_2_40_2_40_0">IF((+#REF!+#REF!)=0," ",#REF!/(+#REF!+#REF!))</definedName>
    <definedName name="SHARED_FORMULA_2_40_2_40_0_1">IF((+"#REF!+#REF!)=0,"" "",#REF!/(+#REF!+#REF!))"),TRUE)</definedName>
    <definedName name="SHARED_FORMULA_2_40_2_40_0_2">IF((+"#REF!+#REF!)=0,"" "",#REF!/(+#REF!+#REF!))"),TRUE)</definedName>
    <definedName name="SHARED_FORMULA_2_40_2_40_1">IF((+#REF!+#REF!)=0," ",#REF!/(+#REF!+#REF!))</definedName>
    <definedName name="SHARED_FORMULA_2_40_2_40_1_1">IF((+"#REF!+#REF!)=0,"" "",#REF!/(+#REF!+#REF!))"),TRUE)</definedName>
    <definedName name="SHARED_FORMULA_2_40_2_40_1_2">IF((+"#REF!+#REF!)=0,"" "",#REF!/(+#REF!+#REF!))"),TRUE)</definedName>
    <definedName name="SHARED_FORMULA_2_40_2_40_2">IF((+#REF!+#REF!)=0," ",#REF!/(+#REF!+#REF!))</definedName>
    <definedName name="SHARED_FORMULA_2_40_2_40_2_1">IF((+"#REF!+#REF!)=0,"" "",#REF!/(+#REF!+#REF!))"),TRUE)</definedName>
    <definedName name="SHARED_FORMULA_2_40_2_40_2_2">IF((+"#REF!+#REF!)=0,"" "",#REF!/(+#REF!+#REF!))"),TRUE)</definedName>
    <definedName name="SHARED_FORMULA_2_40_2_40_3">IF((+#REF!+#REF!)=0," ",#REF!/(+#REF!+#REF!))</definedName>
    <definedName name="SHARED_FORMULA_2_40_2_40_3_1">IF((+"#REF!+#REF!)=0,"" "",#REF!/(+#REF!+#REF!))"),TRUE)</definedName>
    <definedName name="SHARED_FORMULA_2_40_2_40_3_2">IF((+"#REF!+#REF!)=0,"" "",#REF!/(+#REF!+#REF!))"),TRUE)</definedName>
    <definedName name="SHARED_FORMULA_2_42_2_42_0">IF((+#REF!+#REF!)=0," ",#REF!/(+#REF!+#REF!))</definedName>
    <definedName name="SHARED_FORMULA_2_42_2_42_0_1">IF((+"#REF!+#REF!)=0,"" "",#REF!/(+#REF!+#REF!))"),TRUE)</definedName>
    <definedName name="SHARED_FORMULA_2_42_2_42_0_2">IF((+"#REF!+#REF!)=0,"" "",#REF!/(+#REF!+#REF!))"),TRUE)</definedName>
    <definedName name="SHARED_FORMULA_2_42_2_42_1">IF((+#REF!+#REF!)=0," ",#REF!/(+#REF!+#REF!))</definedName>
    <definedName name="SHARED_FORMULA_2_42_2_42_1_1">IF((+"#REF!+#REF!)=0,"" "",#REF!/(+#REF!+#REF!))"),TRUE)</definedName>
    <definedName name="SHARED_FORMULA_2_42_2_42_1_2">IF((+"#REF!+#REF!)=0,"" "",#REF!/(+#REF!+#REF!))"),TRUE)</definedName>
    <definedName name="SHARED_FORMULA_2_42_2_42_2">IF((+#REF!+#REF!)=0," ",#REF!/(+#REF!+#REF!))</definedName>
    <definedName name="SHARED_FORMULA_2_42_2_42_2_1">IF((+"#REF!+#REF!)=0,"" "",#REF!/(+#REF!+#REF!))"),TRUE)</definedName>
    <definedName name="SHARED_FORMULA_2_42_2_42_2_2">IF((+"#REF!+#REF!)=0,"" "",#REF!/(+#REF!+#REF!))"),TRUE)</definedName>
    <definedName name="SHARED_FORMULA_2_42_2_42_3">IF((+#REF!+#REF!)=0," ",#REF!/(+#REF!+#REF!))</definedName>
    <definedName name="SHARED_FORMULA_2_42_2_42_3_1">IF((+"#REF!+#REF!)=0,"" "",#REF!/(+#REF!+#REF!))"),TRUE)</definedName>
    <definedName name="SHARED_FORMULA_2_42_2_42_3_2">IF((+"#REF!+#REF!)=0,"" "",#REF!/(+#REF!+#REF!))"),TRUE)</definedName>
    <definedName name="SHARED_FORMULA_2_44_2_44_0">IF((+#REF!+#REF!)=0," ",#REF!/(+#REF!+#REF!))</definedName>
    <definedName name="SHARED_FORMULA_2_44_2_44_0_1">IF((+"#REF!+#REF!)=0,"" "",#REF!/(+#REF!+#REF!))"),TRUE)</definedName>
    <definedName name="SHARED_FORMULA_2_44_2_44_0_2">IF((+"#REF!+#REF!)=0,"" "",#REF!/(+#REF!+#REF!))"),TRUE)</definedName>
    <definedName name="SHARED_FORMULA_2_44_2_44_1">IF((+#REF!+#REF!)=0," ",#REF!/(+#REF!+#REF!))</definedName>
    <definedName name="SHARED_FORMULA_2_44_2_44_1_1">IF((+"#REF!+#REF!)=0,"" "",#REF!/(+#REF!+#REF!))"),TRUE)</definedName>
    <definedName name="SHARED_FORMULA_2_44_2_44_1_2">IF((+"#REF!+#REF!)=0,"" "",#REF!/(+#REF!+#REF!))"),TRUE)</definedName>
    <definedName name="SHARED_FORMULA_2_44_2_44_2">IF((+#REF!+#REF!)=0," ",#REF!/(+#REF!+#REF!))</definedName>
    <definedName name="SHARED_FORMULA_2_44_2_44_2_1">IF((+"#REF!+#REF!)=0,"" "",#REF!/(+#REF!+#REF!))"),TRUE)</definedName>
    <definedName name="SHARED_FORMULA_2_44_2_44_2_2">IF((+"#REF!+#REF!)=0,"" "",#REF!/(+#REF!+#REF!))"),TRUE)</definedName>
    <definedName name="SHARED_FORMULA_2_44_2_44_3">IF((+#REF!+#REF!)=0," ",#REF!/(+#REF!+#REF!))</definedName>
    <definedName name="SHARED_FORMULA_2_44_2_44_3_1">IF((+"#REF!+#REF!)=0,"" "",#REF!/(+#REF!+#REF!))"),TRUE)</definedName>
    <definedName name="SHARED_FORMULA_2_44_2_44_3_2">IF((+"#REF!+#REF!)=0,"" "",#REF!/(+#REF!+#REF!))"),TRUE)</definedName>
    <definedName name="SHARED_FORMULA_2_46_2_46_0">IF((+#REF!+#REF!)=0," ",#REF!/(+#REF!+#REF!))</definedName>
    <definedName name="SHARED_FORMULA_2_46_2_46_0_1">IF((+"#REF!+#REF!)=0,"" "",#REF!/(+#REF!+#REF!))"),TRUE)</definedName>
    <definedName name="SHARED_FORMULA_2_46_2_46_0_2">IF((+"#REF!+#REF!)=0,"" "",#REF!/(+#REF!+#REF!))"),TRUE)</definedName>
    <definedName name="SHARED_FORMULA_2_46_2_46_1">IF((+#REF!+#REF!)=0," ",#REF!/(+#REF!+#REF!))</definedName>
    <definedName name="SHARED_FORMULA_2_46_2_46_1_1">IF((+"#REF!+#REF!)=0,"" "",#REF!/(+#REF!+#REF!))"),TRUE)</definedName>
    <definedName name="SHARED_FORMULA_2_46_2_46_1_2">IF((+"#REF!+#REF!)=0,"" "",#REF!/(+#REF!+#REF!))"),TRUE)</definedName>
    <definedName name="SHARED_FORMULA_2_46_2_46_2">IF((+#REF!+#REF!)=0," ",#REF!/(+#REF!+#REF!))</definedName>
    <definedName name="SHARED_FORMULA_2_46_2_46_2_1">IF((+"#REF!+#REF!)=0,"" "",#REF!/(+#REF!+#REF!))"),TRUE)</definedName>
    <definedName name="SHARED_FORMULA_2_46_2_46_2_2">IF((+"#REF!+#REF!)=0,"" "",#REF!/(+#REF!+#REF!))"),TRUE)</definedName>
    <definedName name="SHARED_FORMULA_2_46_2_46_3">IF((+#REF!+#REF!)=0," ",#REF!/(+#REF!+#REF!))</definedName>
    <definedName name="SHARED_FORMULA_2_46_2_46_3_1">IF((+"#REF!+#REF!)=0,"" "",#REF!/(+#REF!+#REF!))"),TRUE)</definedName>
    <definedName name="SHARED_FORMULA_2_46_2_46_3_2">IF((+"#REF!+#REF!)=0,"" "",#REF!/(+#REF!+#REF!))"),TRUE)</definedName>
    <definedName name="SHARED_FORMULA_2_48_2_48_0">IF((+#REF!+#REF!)=0," ",#REF!/(+#REF!+#REF!))</definedName>
    <definedName name="SHARED_FORMULA_2_48_2_48_0_1">IF((+"#REF!+#REF!)=0,"" "",#REF!/(+#REF!+#REF!))"),TRUE)</definedName>
    <definedName name="SHARED_FORMULA_2_48_2_48_0_2">IF((+"#REF!+#REF!)=0,"" "",#REF!/(+#REF!+#REF!))"),TRUE)</definedName>
    <definedName name="SHARED_FORMULA_2_48_2_48_1">IF((+#REF!+#REF!)=0," ",#REF!/(+#REF!+#REF!))</definedName>
    <definedName name="SHARED_FORMULA_2_48_2_48_1_1">IF((+"#REF!+#REF!)=0,"" "",#REF!/(+#REF!+#REF!))"),TRUE)</definedName>
    <definedName name="SHARED_FORMULA_2_48_2_48_1_2">IF((+"#REF!+#REF!)=0,"" "",#REF!/(+#REF!+#REF!))"),TRUE)</definedName>
    <definedName name="SHARED_FORMULA_2_48_2_48_2">IF((+#REF!+#REF!)=0," ",#REF!/(+#REF!+#REF!))</definedName>
    <definedName name="SHARED_FORMULA_2_48_2_48_2_1">IF((+"#REF!+#REF!)=0,"" "",#REF!/(+#REF!+#REF!))"),TRUE)</definedName>
    <definedName name="SHARED_FORMULA_2_48_2_48_2_2">IF((+"#REF!+#REF!)=0,"" "",#REF!/(+#REF!+#REF!))"),TRUE)</definedName>
    <definedName name="SHARED_FORMULA_2_48_2_48_3">IF((+#REF!+#REF!)=0," ",#REF!/(+#REF!+#REF!))</definedName>
    <definedName name="SHARED_FORMULA_2_48_2_48_3_1">IF((+"#REF!+#REF!)=0,"" "",#REF!/(+#REF!+#REF!))"),TRUE)</definedName>
    <definedName name="SHARED_FORMULA_2_48_2_48_3_2">IF((+"#REF!+#REF!)=0,"" "",#REF!/(+#REF!+#REF!))"),TRUE)</definedName>
    <definedName name="SHARED_FORMULA_2_50_2_50_0">IF((+#REF!+#REF!)=0," ",#REF!/(+#REF!+#REF!))</definedName>
    <definedName name="SHARED_FORMULA_2_50_2_50_0_1">IF((+"#REF!+#REF!)=0,"" "",#REF!/(+#REF!+#REF!))"),TRUE)</definedName>
    <definedName name="SHARED_FORMULA_2_50_2_50_0_2">IF((+"#REF!+#REF!)=0,"" "",#REF!/(+#REF!+#REF!))"),TRUE)</definedName>
    <definedName name="SHARED_FORMULA_2_50_2_50_1">IF((+#REF!+#REF!)=0," ",#REF!/(+#REF!+#REF!))</definedName>
    <definedName name="SHARED_FORMULA_2_50_2_50_1_1">IF((+"#REF!+#REF!)=0,"" "",#REF!/(+#REF!+#REF!))"),TRUE)</definedName>
    <definedName name="SHARED_FORMULA_2_50_2_50_1_2">IF((+"#REF!+#REF!)=0,"" "",#REF!/(+#REF!+#REF!))"),TRUE)</definedName>
    <definedName name="SHARED_FORMULA_2_50_2_50_2">IF((+#REF!+#REF!)=0," ",#REF!/(+#REF!+#REF!))</definedName>
    <definedName name="SHARED_FORMULA_2_50_2_50_2_1">IF((+"#REF!+#REF!)=0,"" "",#REF!/(+#REF!+#REF!))"),TRUE)</definedName>
    <definedName name="SHARED_FORMULA_2_50_2_50_2_2">IF((+"#REF!+#REF!)=0,"" "",#REF!/(+#REF!+#REF!))"),TRUE)</definedName>
    <definedName name="SHARED_FORMULA_2_50_2_50_3">IF((+#REF!+#REF!)=0," ",#REF!/(+#REF!+#REF!))</definedName>
    <definedName name="SHARED_FORMULA_2_50_2_50_3_1">IF((+"#REF!+#REF!)=0,"" "",#REF!/(+#REF!+#REF!))"),TRUE)</definedName>
    <definedName name="SHARED_FORMULA_2_50_2_50_3_2">IF((+"#REF!+#REF!)=0,"" "",#REF!/(+#REF!+#REF!))"),TRUE)</definedName>
    <definedName name="SHARED_FORMULA_2_53_2_53_0" localSheetId="0">+#REF!+#REF!+#REF!+#REF!+#REF!+#REF!+#REF!+#REF!+#REF!+#REF!+#REF!+#REF!+#REF!+#REF!+#REF!+#REF!</definedName>
    <definedName name="SHARED_FORMULA_2_53_2_53_0">+#REF!+#REF!+#REF!+#REF!+#REF!+#REF!+#REF!+#REF!+#REF!+#REF!+#REF!+#REF!+#REF!+#REF!+#REF!+#REF!</definedName>
    <definedName name="SHARED_FORMULA_2_53_2_53_0_1">+"#REF!+#REF!+#REF!+#REF!+#REF!+#REF!+#REF!+#REF!+#REF!+#REF!+#REF!+#REF!+#REF!+#REF!+#REF!+#REF!"</definedName>
    <definedName name="SHARED_FORMULA_2_53_2_53_0_2">+"#REF!+#REF!+#REF!+#REF!+#REF!+#REF!+#REF!+#REF!+#REF!+#REF!+#REF!+#REF!+#REF!+#REF!+#REF!+#REF!"</definedName>
    <definedName name="SHARED_FORMULA_2_53_2_53_1">+#REF!+#REF!+#REF!+#REF!+#REF!+#REF!+#REF!+#REF!+#REF!+#REF!+#REF!+#REF!+#REF!+#REF!+#REF!+#REF!</definedName>
    <definedName name="SHARED_FORMULA_2_53_2_53_1_1">+"#REF!+#REF!+#REF!+#REF!+#REF!+#REF!+#REF!+#REF!+#REF!+#REF!+#REF!+#REF!+#REF!+#REF!+#REF!+#REF!"</definedName>
    <definedName name="SHARED_FORMULA_2_53_2_53_1_2">+"#REF!+#REF!+#REF!+#REF!+#REF!+#REF!+#REF!+#REF!+#REF!+#REF!+#REF!+#REF!+#REF!+#REF!+#REF!+#REF!"</definedName>
    <definedName name="SHARED_FORMULA_2_53_2_53_2">+#REF!+#REF!+#REF!+#REF!+#REF!+#REF!+#REF!+#REF!+#REF!+#REF!+#REF!+#REF!+#REF!+#REF!+#REF!+#REF!</definedName>
    <definedName name="SHARED_FORMULA_2_53_2_53_2_1">+"#REF!+#REF!+#REF!+#REF!+#REF!+#REF!+#REF!+#REF!+#REF!+#REF!+#REF!+#REF!+#REF!+#REF!+#REF!+#REF!"</definedName>
    <definedName name="SHARED_FORMULA_2_53_2_53_2_2">+"#REF!+#REF!+#REF!+#REF!+#REF!+#REF!+#REF!+#REF!+#REF!+#REF!+#REF!+#REF!+#REF!+#REF!+#REF!+#REF!"</definedName>
    <definedName name="SHARED_FORMULA_2_53_2_53_3">+#REF!+#REF!+#REF!+#REF!+#REF!+#REF!+#REF!+#REF!+#REF!+#REF!+#REF!+#REF!+#REF!+#REF!+#REF!+#REF!</definedName>
    <definedName name="SHARED_FORMULA_2_53_2_53_3_1">+"#REF!+#REF!+#REF!+#REF!+#REF!+#REF!+#REF!+#REF!+#REF!+#REF!+#REF!+#REF!+#REF!+#REF!+#REF!+#REF!"</definedName>
    <definedName name="SHARED_FORMULA_2_53_2_53_3_2">+"#REF!+#REF!+#REF!+#REF!+#REF!+#REF!+#REF!+#REF!+#REF!+#REF!+#REF!+#REF!+#REF!+#REF!+#REF!+#REF!"</definedName>
    <definedName name="SHARED_FORMULA_2_55_2_55_0">+#REF!-#REF!</definedName>
    <definedName name="SHARED_FORMULA_2_55_2_55_0_1">+"#REF!-#REF!"</definedName>
    <definedName name="SHARED_FORMULA_2_55_2_55_0_2">+"#REF!-#REF!"</definedName>
    <definedName name="SHARED_FORMULA_2_55_2_55_1">+#REF!-#REF!</definedName>
    <definedName name="SHARED_FORMULA_2_55_2_55_1_1">+"#REF!-#REF!"</definedName>
    <definedName name="SHARED_FORMULA_2_55_2_55_1_2">+"#REF!-#REF!"</definedName>
    <definedName name="SHARED_FORMULA_2_55_2_55_2">+#REF!-#REF!</definedName>
    <definedName name="SHARED_FORMULA_2_55_2_55_2_1">+"#REF!-#REF!"</definedName>
    <definedName name="SHARED_FORMULA_2_55_2_55_2_2">+"#REF!-#REF!"</definedName>
    <definedName name="SHARED_FORMULA_2_55_2_55_3">+#REF!-#REF!</definedName>
    <definedName name="SHARED_FORMULA_2_55_2_55_3_1">+"#REF!-#REF!"</definedName>
    <definedName name="SHARED_FORMULA_2_55_2_55_3_2">+"#REF!-#REF!"</definedName>
    <definedName name="SHARED_FORMULA_2_75_2_75_0">+#REF!/#REF!</definedName>
    <definedName name="SHARED_FORMULA_2_75_2_75_0_1">+"#REF!/#REF!"</definedName>
    <definedName name="SHARED_FORMULA_2_75_2_75_0_2">+"#REF!/#REF!"</definedName>
    <definedName name="SHARED_FORMULA_2_75_2_75_1">+#REF!/#REF!</definedName>
    <definedName name="SHARED_FORMULA_2_75_2_75_1_1">+"#REF!/#REF!"</definedName>
    <definedName name="SHARED_FORMULA_2_75_2_75_1_2">+"#REF!/#REF!"</definedName>
    <definedName name="SHARED_FORMULA_2_75_2_75_2">+#REF!/#REF!</definedName>
    <definedName name="SHARED_FORMULA_2_75_2_75_2_1">+"#REF!/#REF!"</definedName>
    <definedName name="SHARED_FORMULA_2_75_2_75_2_2">+"#REF!/#REF!"</definedName>
    <definedName name="SHARED_FORMULA_2_75_2_75_3">+#REF!/#REF!</definedName>
    <definedName name="SHARED_FORMULA_2_75_2_75_3_1">+"#REF!/#REF!"</definedName>
    <definedName name="SHARED_FORMULA_2_75_2_75_3_2">+"#REF!/#REF!"</definedName>
    <definedName name="SHARED_FORMULA_3_14_3_14_2">+#REF!</definedName>
    <definedName name="SHARED_FORMULA_3_14_3_14_2_1">+"#REF!"</definedName>
    <definedName name="SHARED_FORMULA_3_14_3_14_2_2">+"#REF!"</definedName>
    <definedName name="SHARED_FORMULA_3_37_3_37_1">+#REF!*#REF!</definedName>
    <definedName name="SHARED_FORMULA_3_37_3_37_1_1">+"#REF!*#REF!"</definedName>
    <definedName name="SHARED_FORMULA_3_37_3_37_1_2">+"#REF!*#REF!"</definedName>
    <definedName name="SHARED_FORMULA_4_57_4_57_0">+#REF!+#REF!</definedName>
    <definedName name="SHARED_FORMULA_4_57_4_57_0_1">+"#REF!+#REF!"</definedName>
    <definedName name="SHARED_FORMULA_4_57_4_57_0_2">+"#REF!+#REF!"</definedName>
    <definedName name="SHARED_FORMULA_4_57_4_57_1">+#REF!+#REF!</definedName>
    <definedName name="SHARED_FORMULA_4_57_4_57_1_1">+"#REF!+#REF!"</definedName>
    <definedName name="SHARED_FORMULA_4_57_4_57_1_2">+"#REF!+#REF!"</definedName>
    <definedName name="SHARED_FORMULA_4_57_4_57_2">+#REF!+#REF!</definedName>
    <definedName name="SHARED_FORMULA_4_57_4_57_2_1">+"#REF!+#REF!"</definedName>
    <definedName name="SHARED_FORMULA_4_57_4_57_2_2">+"#REF!+#REF!"</definedName>
    <definedName name="SHARED_FORMULA_4_57_4_57_3">+#REF!+#REF!</definedName>
    <definedName name="SHARED_FORMULA_4_57_4_57_3_1">+"#REF!+#REF!"</definedName>
    <definedName name="SHARED_FORMULA_4_57_4_57_3_2">+"#REF!+#REF!"</definedName>
    <definedName name="SHARED_FORMULA_5_22_5_22_0">IF((+#REF!+#REF!)=0," ",#REF!/(+#REF!+#REF!))</definedName>
    <definedName name="SHARED_FORMULA_5_22_5_22_0_1">IF((+"#REF!+#REF!)=0,"" "",#REF!/(+#REF!+#REF!))"),TRUE)</definedName>
    <definedName name="SHARED_FORMULA_5_22_5_22_0_2">IF((+"#REF!+#REF!)=0,"" "",#REF!/(+#REF!+#REF!))"),TRUE)</definedName>
    <definedName name="SHARED_FORMULA_8_37_8_37_3">+#REF!*#REF!</definedName>
    <definedName name="SHARED_FORMULA_8_37_8_37_3_1">+"#REF!*#REF!"</definedName>
    <definedName name="SHARED_FORMULA_8_37_8_37_3_2">+"#REF!*#REF!"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9" i="3" l="1"/>
  <c r="S9" i="3"/>
  <c r="Q13" i="3"/>
  <c r="AA53" i="3"/>
  <c r="S45" i="3"/>
  <c r="M45" i="3"/>
  <c r="L45" i="3"/>
  <c r="O44" i="3"/>
  <c r="N44" i="3"/>
  <c r="K44" i="3"/>
  <c r="J44" i="3"/>
  <c r="I44" i="3"/>
  <c r="H44" i="3"/>
  <c r="G44" i="3"/>
  <c r="F44" i="3"/>
  <c r="E44" i="3"/>
  <c r="D44" i="3"/>
  <c r="AA43" i="3"/>
  <c r="S43" i="3"/>
  <c r="Q43" i="3"/>
  <c r="U43" i="3" s="1"/>
  <c r="W43" i="3" s="1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S41" i="3"/>
  <c r="J41" i="3"/>
  <c r="J40" i="3" s="1"/>
  <c r="H41" i="3"/>
  <c r="Q41" i="3" s="1"/>
  <c r="O40" i="3"/>
  <c r="N40" i="3"/>
  <c r="M40" i="3"/>
  <c r="L40" i="3"/>
  <c r="K40" i="3"/>
  <c r="I40" i="3"/>
  <c r="G40" i="3"/>
  <c r="F40" i="3"/>
  <c r="E40" i="3"/>
  <c r="D40" i="3"/>
  <c r="AA39" i="3"/>
  <c r="S39" i="3"/>
  <c r="Q39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S37" i="3"/>
  <c r="Q37" i="3"/>
  <c r="O36" i="3"/>
  <c r="N36" i="3"/>
  <c r="M36" i="3"/>
  <c r="L36" i="3"/>
  <c r="K36" i="3"/>
  <c r="J36" i="3"/>
  <c r="I36" i="3"/>
  <c r="H36" i="3"/>
  <c r="G36" i="3"/>
  <c r="F36" i="3"/>
  <c r="E36" i="3"/>
  <c r="D36" i="3"/>
  <c r="AA35" i="3"/>
  <c r="S35" i="3"/>
  <c r="S34" i="3" s="1"/>
  <c r="Q35" i="3"/>
  <c r="U35" i="3" s="1"/>
  <c r="W35" i="3" s="1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S33" i="3"/>
  <c r="S32" i="3" s="1"/>
  <c r="Q33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S31" i="3"/>
  <c r="S30" i="3" s="1"/>
  <c r="E31" i="3"/>
  <c r="D30" i="3"/>
  <c r="AA29" i="3"/>
  <c r="S29" i="3"/>
  <c r="O29" i="3"/>
  <c r="O28" i="3" s="1"/>
  <c r="N29" i="3"/>
  <c r="N28" i="3" s="1"/>
  <c r="M29" i="3"/>
  <c r="M28" i="3" s="1"/>
  <c r="J29" i="3"/>
  <c r="J28" i="3" s="1"/>
  <c r="I29" i="3"/>
  <c r="H29" i="3"/>
  <c r="H28" i="3" s="1"/>
  <c r="G29" i="3"/>
  <c r="G28" i="3" s="1"/>
  <c r="F29" i="3"/>
  <c r="F28" i="3" s="1"/>
  <c r="E29" i="3"/>
  <c r="E28" i="3" s="1"/>
  <c r="D29" i="3"/>
  <c r="L28" i="3"/>
  <c r="K28" i="3"/>
  <c r="AA27" i="3"/>
  <c r="S27" i="3"/>
  <c r="Q27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S25" i="3"/>
  <c r="O25" i="3"/>
  <c r="O24" i="3" s="1"/>
  <c r="N25" i="3"/>
  <c r="N24" i="3" s="1"/>
  <c r="M25" i="3"/>
  <c r="M24" i="3" s="1"/>
  <c r="L25" i="3"/>
  <c r="L24" i="3" s="1"/>
  <c r="K25" i="3"/>
  <c r="K24" i="3" s="1"/>
  <c r="J25" i="3"/>
  <c r="J24" i="3" s="1"/>
  <c r="I25" i="3"/>
  <c r="I24" i="3" s="1"/>
  <c r="H25" i="3"/>
  <c r="H24" i="3" s="1"/>
  <c r="G25" i="3"/>
  <c r="G24" i="3" s="1"/>
  <c r="F25" i="3"/>
  <c r="E25" i="3"/>
  <c r="E24" i="3" s="1"/>
  <c r="D25" i="3"/>
  <c r="S24" i="3"/>
  <c r="F24" i="3"/>
  <c r="AA23" i="3"/>
  <c r="S23" i="3"/>
  <c r="U23" i="3" s="1"/>
  <c r="W23" i="3" s="1"/>
  <c r="Q23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S21" i="3"/>
  <c r="O21" i="3"/>
  <c r="O20" i="3" s="1"/>
  <c r="O18" i="3" s="1"/>
  <c r="M21" i="3"/>
  <c r="M20" i="3" s="1"/>
  <c r="M18" i="3" s="1"/>
  <c r="L21" i="3"/>
  <c r="L20" i="3" s="1"/>
  <c r="L18" i="3" s="1"/>
  <c r="K21" i="3"/>
  <c r="J21" i="3"/>
  <c r="I21" i="3"/>
  <c r="I20" i="3" s="1"/>
  <c r="I18" i="3" s="1"/>
  <c r="H21" i="3"/>
  <c r="H20" i="3" s="1"/>
  <c r="H18" i="3" s="1"/>
  <c r="G21" i="3"/>
  <c r="F21" i="3"/>
  <c r="F20" i="3" s="1"/>
  <c r="F18" i="3" s="1"/>
  <c r="E21" i="3"/>
  <c r="E20" i="3" s="1"/>
  <c r="E18" i="3" s="1"/>
  <c r="D21" i="3"/>
  <c r="D20" i="3" s="1"/>
  <c r="D18" i="3" s="1"/>
  <c r="N20" i="3"/>
  <c r="N18" i="3" s="1"/>
  <c r="K20" i="3"/>
  <c r="K18" i="3" s="1"/>
  <c r="J20" i="3"/>
  <c r="J18" i="3" s="1"/>
  <c r="G20" i="3"/>
  <c r="G18" i="3" s="1"/>
  <c r="AA19" i="3"/>
  <c r="S19" i="3"/>
  <c r="Q19" i="3"/>
  <c r="AA17" i="3"/>
  <c r="O17" i="3"/>
  <c r="O16" i="3" s="1"/>
  <c r="N17" i="3"/>
  <c r="N16" i="3" s="1"/>
  <c r="M17" i="3"/>
  <c r="M16" i="3" s="1"/>
  <c r="L17" i="3"/>
  <c r="L16" i="3" s="1"/>
  <c r="K17" i="3"/>
  <c r="K16" i="3" s="1"/>
  <c r="J17" i="3"/>
  <c r="J16" i="3" s="1"/>
  <c r="I17" i="3"/>
  <c r="I16" i="3" s="1"/>
  <c r="H17" i="3"/>
  <c r="H16" i="3" s="1"/>
  <c r="G17" i="3"/>
  <c r="F17" i="3"/>
  <c r="F16" i="3" s="1"/>
  <c r="E17" i="3"/>
  <c r="E16" i="3" s="1"/>
  <c r="D17" i="3"/>
  <c r="D16" i="3" s="1"/>
  <c r="S16" i="3"/>
  <c r="U13" i="3"/>
  <c r="W13" i="3" s="1"/>
  <c r="O11" i="3"/>
  <c r="N11" i="3"/>
  <c r="M11" i="3"/>
  <c r="L11" i="3"/>
  <c r="K11" i="3"/>
  <c r="J11" i="3"/>
  <c r="I11" i="3"/>
  <c r="G11" i="3"/>
  <c r="F11" i="3"/>
  <c r="E11" i="3"/>
  <c r="D11" i="3"/>
  <c r="H11" i="3"/>
  <c r="Y9" i="3"/>
  <c r="Q9" i="3"/>
  <c r="U9" i="3" s="1"/>
  <c r="W9" i="3" s="1"/>
  <c r="AA8" i="3"/>
  <c r="Y8" i="3"/>
  <c r="Q8" i="3"/>
  <c r="U8" i="3" s="1"/>
  <c r="W8" i="3" s="1"/>
  <c r="AA7" i="3"/>
  <c r="Y7" i="3"/>
  <c r="Q7" i="3"/>
  <c r="Y4" i="3"/>
  <c r="AA24" i="3" l="1"/>
  <c r="H40" i="3"/>
  <c r="S11" i="3"/>
  <c r="S28" i="3"/>
  <c r="Q25" i="3"/>
  <c r="U25" i="3" s="1"/>
  <c r="W25" i="3" s="1"/>
  <c r="S20" i="3"/>
  <c r="S18" i="3" s="1"/>
  <c r="U33" i="3"/>
  <c r="W33" i="3" s="1"/>
  <c r="U37" i="3"/>
  <c r="W37" i="3" s="1"/>
  <c r="Q26" i="3"/>
  <c r="U27" i="3"/>
  <c r="W27" i="3" s="1"/>
  <c r="AA47" i="3"/>
  <c r="D47" i="3"/>
  <c r="D49" i="3" s="1"/>
  <c r="AA32" i="3"/>
  <c r="Q17" i="3"/>
  <c r="U17" i="3" s="1"/>
  <c r="W17" i="3" s="1"/>
  <c r="U19" i="3"/>
  <c r="W19" i="3" s="1"/>
  <c r="Y11" i="3"/>
  <c r="AA11" i="3"/>
  <c r="AA20" i="3"/>
  <c r="AA18" i="3" s="1"/>
  <c r="D28" i="3"/>
  <c r="AA30" i="3"/>
  <c r="AA28" i="3" s="1"/>
  <c r="U41" i="3"/>
  <c r="W41" i="3" s="1"/>
  <c r="S47" i="3"/>
  <c r="S49" i="3" s="1"/>
  <c r="S55" i="3" s="1"/>
  <c r="E47" i="3"/>
  <c r="E49" i="3" s="1"/>
  <c r="U39" i="3"/>
  <c r="W39" i="3" s="1"/>
  <c r="D24" i="3"/>
  <c r="F31" i="3"/>
  <c r="Q45" i="3"/>
  <c r="U7" i="3"/>
  <c r="Q21" i="3"/>
  <c r="U21" i="3" s="1"/>
  <c r="W21" i="3" s="1"/>
  <c r="E30" i="3"/>
  <c r="AA34" i="3"/>
  <c r="L44" i="3"/>
  <c r="G16" i="3"/>
  <c r="AA16" i="3"/>
  <c r="M44" i="3"/>
  <c r="Q40" i="3"/>
  <c r="Q29" i="3"/>
  <c r="U29" i="3" s="1"/>
  <c r="W29" i="3" s="1"/>
  <c r="Q32" i="3"/>
  <c r="Q36" i="3"/>
  <c r="Q42" i="3"/>
  <c r="Q34" i="3"/>
  <c r="Q38" i="3"/>
  <c r="Q24" i="3" l="1"/>
  <c r="Q22" i="3" s="1"/>
  <c r="Q16" i="3"/>
  <c r="AA49" i="3"/>
  <c r="AA55" i="3" s="1"/>
  <c r="U45" i="3"/>
  <c r="F47" i="3"/>
  <c r="F30" i="3"/>
  <c r="G31" i="3"/>
  <c r="E51" i="3"/>
  <c r="U11" i="3"/>
  <c r="W7" i="3"/>
  <c r="Q20" i="3"/>
  <c r="Q18" i="3" s="1"/>
  <c r="Q11" i="3"/>
  <c r="Q44" i="3"/>
  <c r="F49" i="3" l="1"/>
  <c r="W11" i="3"/>
  <c r="W45" i="3"/>
  <c r="G30" i="3"/>
  <c r="H31" i="3"/>
  <c r="G47" i="3"/>
  <c r="G49" i="3" s="1"/>
  <c r="H30" i="3" l="1"/>
  <c r="I31" i="3"/>
  <c r="H47" i="3"/>
  <c r="H49" i="3" s="1"/>
  <c r="F51" i="3"/>
  <c r="G51" i="3" s="1"/>
  <c r="I30" i="3" l="1"/>
  <c r="J31" i="3"/>
  <c r="I47" i="3"/>
  <c r="I49" i="3" s="1"/>
  <c r="H51" i="3"/>
  <c r="I51" i="3" s="1"/>
  <c r="K31" i="3" l="1"/>
  <c r="J30" i="3"/>
  <c r="J47" i="3"/>
  <c r="J49" i="3" s="1"/>
  <c r="J51" i="3" s="1"/>
  <c r="K47" i="3" l="1"/>
  <c r="K49" i="3" s="1"/>
  <c r="K51" i="3" s="1"/>
  <c r="K30" i="3"/>
  <c r="L31" i="3"/>
  <c r="M31" i="3" l="1"/>
  <c r="L30" i="3"/>
  <c r="L47" i="3"/>
  <c r="L49" i="3" s="1"/>
  <c r="L51" i="3" s="1"/>
  <c r="M30" i="3" l="1"/>
  <c r="N31" i="3"/>
  <c r="M47" i="3"/>
  <c r="M49" i="3" s="1"/>
  <c r="M51" i="3" s="1"/>
  <c r="N47" i="3" l="1"/>
  <c r="N49" i="3" s="1"/>
  <c r="N51" i="3" s="1"/>
  <c r="N30" i="3"/>
  <c r="O31" i="3"/>
  <c r="O47" i="3" l="1"/>
  <c r="O49" i="3" s="1"/>
  <c r="O51" i="3" s="1"/>
  <c r="O30" i="3"/>
  <c r="I28" i="3"/>
  <c r="Q31" i="3"/>
  <c r="U31" i="3" l="1"/>
  <c r="Q30" i="3"/>
  <c r="Q28" i="3" s="1"/>
  <c r="Q47" i="3"/>
  <c r="Q49" i="3" s="1"/>
  <c r="Q55" i="3" s="1"/>
  <c r="W31" i="3" l="1"/>
  <c r="U47" i="3"/>
  <c r="W47" i="3" l="1"/>
  <c r="U49" i="3"/>
  <c r="W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  <author>tc={C12CF226-834A-44B4-A6F9-EF4A91CEC589}</author>
  </authors>
  <commentList>
    <comment ref="S9" authorId="0" shapeId="0" xr:uid="{9B85BCB3-E2FC-46D6-93D6-41E56BDD42FD}">
      <text>
        <r>
          <rPr>
            <b/>
            <sz val="18"/>
            <color indexed="81"/>
            <rFont val="Tahoma"/>
            <family val="2"/>
          </rPr>
          <t>Included in this item there is $15,700 ERC (Employee Retentiom Credit)</t>
        </r>
      </text>
    </comment>
    <comment ref="AA9" authorId="0" shapeId="0" xr:uid="{B71C9845-5D03-45FC-B27D-B78A84A6E5D1}">
      <text>
        <r>
          <rPr>
            <sz val="18"/>
            <color indexed="81"/>
            <rFont val="Tahoma"/>
            <family val="2"/>
          </rPr>
          <t>Included in this item there is $77,800 PPP Funding from the Gov't</t>
        </r>
      </text>
    </comment>
    <comment ref="J19" authorId="0" shapeId="0" xr:uid="{E0C508A0-EB62-414C-B8AF-EF96A56B67E8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O19" authorId="0" shapeId="0" xr:uid="{0B616E17-684C-4DC1-A3B1-3B61EFCE416E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G23" authorId="1" shapeId="0" xr:uid="{C12CF226-834A-44B4-A6F9-EF4A91CEC589}">
      <text>
        <t>[Threaded comment]
Your version of Excel allows you to read this threaded comment; however, any edits to it will get removed if the file is opened in a newer version of Excel. Learn more: https://go.microsoft.com/fwlink/?linkid=870924
Comment:
    Ropes Course Training</t>
      </text>
    </comment>
    <comment ref="S53" authorId="0" shapeId="0" xr:uid="{5FE737B3-154F-4F77-B730-9F83EB7B4373}">
      <text>
        <r>
          <rPr>
            <b/>
            <sz val="20"/>
            <color indexed="81"/>
            <rFont val="Tahoma"/>
            <family val="2"/>
          </rPr>
          <t>$60,000 Received</t>
        </r>
      </text>
    </comment>
  </commentList>
</comments>
</file>

<file path=xl/sharedStrings.xml><?xml version="1.0" encoding="utf-8"?>
<sst xmlns="http://schemas.openxmlformats.org/spreadsheetml/2006/main" count="132" uniqueCount="63">
  <si>
    <t>2023 Budget</t>
  </si>
  <si>
    <t>2022  Updated Projection</t>
  </si>
  <si>
    <t>$ Over/Under Budget (2023 vs 2022 Updated Projection)</t>
  </si>
  <si>
    <t>% Over/Under Budget (2023 vs 2022 Updated Projection)</t>
  </si>
  <si>
    <t>2021 Preliminary</t>
  </si>
  <si>
    <t xml:space="preserve"> </t>
  </si>
  <si>
    <t>REVENUE</t>
  </si>
  <si>
    <t xml:space="preserve">JAN             </t>
  </si>
  <si>
    <t xml:space="preserve">FEB            </t>
  </si>
  <si>
    <t>MAR</t>
  </si>
  <si>
    <t xml:space="preserve">APR                    </t>
  </si>
  <si>
    <t>MAY</t>
  </si>
  <si>
    <t>JUNE</t>
  </si>
  <si>
    <t>JULY</t>
  </si>
  <si>
    <t>AUG</t>
  </si>
  <si>
    <t>SEP</t>
  </si>
  <si>
    <t>OCT</t>
  </si>
  <si>
    <t>NOV</t>
  </si>
  <si>
    <t>DEC</t>
  </si>
  <si>
    <t>Revenue      Total</t>
  </si>
  <si>
    <t xml:space="preserve">Budgeted Revenue </t>
  </si>
  <si>
    <t>TOTAL REVENUE</t>
  </si>
  <si>
    <t>EXPENSES</t>
  </si>
  <si>
    <t>Expense            Total</t>
  </si>
  <si>
    <t>$ Over/Under Budget</t>
  </si>
  <si>
    <t>% Over/Under Budget</t>
  </si>
  <si>
    <t xml:space="preserve">Budgeted Expense </t>
  </si>
  <si>
    <t>Expense  Total</t>
  </si>
  <si>
    <t xml:space="preserve">  Administration Fees - 6100</t>
  </si>
  <si>
    <t>TOTAL EXPENSES</t>
  </si>
  <si>
    <t>NET SURPLUS &lt;DEFICIT&gt;</t>
  </si>
  <si>
    <t>Cumulative Surplus &lt;Deficit&gt;</t>
  </si>
  <si>
    <t xml:space="preserve">  Owner Subsidy </t>
  </si>
  <si>
    <t>Net Income</t>
  </si>
  <si>
    <t>Break-even</t>
  </si>
  <si>
    <t>Tall Oaks Camp &amp; Conference Center</t>
  </si>
  <si>
    <t>Budgeted</t>
  </si>
  <si>
    <r>
      <t xml:space="preserve">  Food - </t>
    </r>
    <r>
      <rPr>
        <i/>
        <sz val="22"/>
        <color rgb="FF000000"/>
        <rFont val="Arial"/>
        <family val="2"/>
      </rPr>
      <t>4200</t>
    </r>
  </si>
  <si>
    <r>
      <t xml:space="preserve">  Lodging - </t>
    </r>
    <r>
      <rPr>
        <i/>
        <sz val="22"/>
        <color rgb="FF000000"/>
        <rFont val="Arial"/>
        <family val="2"/>
      </rPr>
      <t>4300</t>
    </r>
  </si>
  <si>
    <r>
      <rPr>
        <b/>
        <sz val="22"/>
        <color rgb="FF000000"/>
        <rFont val="Arial"/>
        <family val="2"/>
      </rPr>
      <t xml:space="preserve">  Miscellaneous</t>
    </r>
    <r>
      <rPr>
        <sz val="22"/>
        <color indexed="8"/>
        <rFont val="Arial"/>
        <family val="2"/>
      </rPr>
      <t xml:space="preserve"> Income - 4700 </t>
    </r>
  </si>
  <si>
    <r>
      <t xml:space="preserve">  Payroll -</t>
    </r>
    <r>
      <rPr>
        <i/>
        <sz val="22"/>
        <color rgb="FF000000"/>
        <rFont val="Arial"/>
        <family val="2"/>
      </rPr>
      <t xml:space="preserve"> 5100</t>
    </r>
  </si>
  <si>
    <r>
      <t xml:space="preserve">  Employee Benefits - </t>
    </r>
    <r>
      <rPr>
        <i/>
        <sz val="22"/>
        <color rgb="FF000000"/>
        <rFont val="Arial"/>
        <family val="2"/>
      </rPr>
      <t>5200</t>
    </r>
  </si>
  <si>
    <r>
      <t xml:space="preserve">  Staff Training  and Apprec. - </t>
    </r>
    <r>
      <rPr>
        <i/>
        <sz val="22"/>
        <color rgb="FF000000"/>
        <rFont val="Arial"/>
        <family val="2"/>
      </rPr>
      <t>5400</t>
    </r>
  </si>
  <si>
    <r>
      <t xml:space="preserve">  Food - </t>
    </r>
    <r>
      <rPr>
        <i/>
        <sz val="22"/>
        <color rgb="FF000000"/>
        <rFont val="Arial"/>
        <family val="2"/>
      </rPr>
      <t>6210</t>
    </r>
  </si>
  <si>
    <r>
      <t xml:space="preserve">  Food Related - </t>
    </r>
    <r>
      <rPr>
        <i/>
        <sz val="22"/>
        <color rgb="FF000000"/>
        <rFont val="Arial"/>
        <family val="2"/>
      </rPr>
      <t>6220</t>
    </r>
  </si>
  <si>
    <r>
      <t xml:space="preserve">  Utilities - </t>
    </r>
    <r>
      <rPr>
        <i/>
        <sz val="22"/>
        <color rgb="FF000000"/>
        <rFont val="Arial"/>
        <family val="2"/>
      </rPr>
      <t>6300</t>
    </r>
  </si>
  <si>
    <r>
      <t xml:space="preserve">  Fire\Liability Insurance - </t>
    </r>
    <r>
      <rPr>
        <i/>
        <sz val="22"/>
        <color rgb="FF000000"/>
        <rFont val="Arial"/>
        <family val="2"/>
      </rPr>
      <t>6410</t>
    </r>
  </si>
  <si>
    <r>
      <t xml:space="preserve">  Maintenance Services - </t>
    </r>
    <r>
      <rPr>
        <i/>
        <sz val="22"/>
        <color rgb="FF000000"/>
        <rFont val="Arial"/>
        <family val="2"/>
      </rPr>
      <t>6510</t>
    </r>
  </si>
  <si>
    <r>
      <t xml:space="preserve">  Maintenance Repair/Supply - </t>
    </r>
    <r>
      <rPr>
        <i/>
        <sz val="22"/>
        <color rgb="FF000000"/>
        <rFont val="Arial"/>
        <family val="2"/>
      </rPr>
      <t>6520</t>
    </r>
  </si>
  <si>
    <r>
      <t xml:space="preserve"> Office Supplies - </t>
    </r>
    <r>
      <rPr>
        <i/>
        <sz val="22"/>
        <color rgb="FF000000"/>
        <rFont val="Arial"/>
        <family val="2"/>
      </rPr>
      <t>7800</t>
    </r>
  </si>
  <si>
    <r>
      <t xml:space="preserve"> Travel\Transportation - </t>
    </r>
    <r>
      <rPr>
        <i/>
        <sz val="22"/>
        <color theme="1"/>
        <rFont val="Arial"/>
        <family val="2"/>
      </rPr>
      <t>7200</t>
    </r>
  </si>
  <si>
    <r>
      <t xml:space="preserve"> Dues\Taxes\Assesmnts- </t>
    </r>
    <r>
      <rPr>
        <i/>
        <sz val="22"/>
        <color rgb="FF000000"/>
        <rFont val="Arial"/>
        <family val="2"/>
      </rPr>
      <t>7400</t>
    </r>
  </si>
  <si>
    <t xml:space="preserve"> Computer Hardware/Software - 7840 </t>
  </si>
  <si>
    <t xml:space="preserve"> Misc Office Expense - 7900 </t>
  </si>
  <si>
    <t>USER DAYS / Projection by SD</t>
  </si>
  <si>
    <t xml:space="preserve">     REVENUE &amp; EXPENSE PROJECTIONS</t>
  </si>
  <si>
    <t>09/12/2022</t>
  </si>
  <si>
    <t>Reviewed @</t>
  </si>
  <si>
    <t>Site Director</t>
  </si>
  <si>
    <t>Dated at:</t>
  </si>
  <si>
    <t xml:space="preserve">Created By:  </t>
  </si>
  <si>
    <t>09/14/2022</t>
  </si>
  <si>
    <t>Agrees with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</si>
</sst>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0_)"/>
    <numFmt numFmtId="166" formatCode="mmmm\-yy"/>
    <numFmt numFmtId="167" formatCode="0\ "/>
    <numFmt numFmtId="168" formatCode="_(* #,##0_);_(* \(#,##0\);_(* &quot;-&quot;??_);_(@_)"/>
    <numFmt numFmtId="169" formatCode="m/d/yy;@"/>
    <numFmt numFmtId="170" formatCode="[$$-409]#,##0_);\([$$-409]#,##0\)"/>
    <numFmt numFmtId="171" formatCode="0_);\(0\)"/>
    <numFmt numFmtId="172" formatCode="0.0%"/>
    <numFmt numFmtId="173" formatCode="&quot;$&quot;#,##0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b/>
      <sz val="22"/>
      <color indexed="12"/>
      <name val="Arial"/>
      <family val="2"/>
    </font>
    <font>
      <b/>
      <sz val="36"/>
      <color indexed="8"/>
      <name val="Arial"/>
      <family val="2"/>
    </font>
    <font>
      <b/>
      <sz val="26"/>
      <color indexed="8"/>
      <name val="Arial"/>
      <family val="2"/>
    </font>
    <font>
      <b/>
      <sz val="20"/>
      <name val="Arial"/>
      <family val="2"/>
    </font>
    <font>
      <b/>
      <sz val="24"/>
      <color indexed="12"/>
      <name val="Arial"/>
      <family val="2"/>
    </font>
    <font>
      <b/>
      <sz val="20"/>
      <color indexed="8"/>
      <name val="Arial"/>
      <family val="2"/>
    </font>
    <font>
      <b/>
      <sz val="20"/>
      <color theme="1"/>
      <name val="Arial"/>
      <family val="2"/>
    </font>
    <font>
      <b/>
      <sz val="26"/>
      <color rgb="FF006600"/>
      <name val="Arial"/>
      <family val="2"/>
    </font>
    <font>
      <b/>
      <u/>
      <sz val="36"/>
      <color rgb="FF0000CC"/>
      <name val="Arial"/>
      <family val="2"/>
    </font>
    <font>
      <b/>
      <sz val="24"/>
      <color indexed="8"/>
      <name val="Arial"/>
      <family val="2"/>
    </font>
    <font>
      <b/>
      <sz val="28"/>
      <color theme="1"/>
      <name val="Arial"/>
      <family val="2"/>
    </font>
    <font>
      <b/>
      <sz val="36"/>
      <color rgb="FFFF0000"/>
      <name val="Arial"/>
      <family val="2"/>
    </font>
    <font>
      <b/>
      <sz val="28"/>
      <color rgb="FF006600"/>
      <name val="Arial"/>
      <family val="2"/>
    </font>
    <font>
      <b/>
      <sz val="20"/>
      <color rgb="FF0000FF"/>
      <name val="Arial"/>
      <family val="2"/>
    </font>
    <font>
      <b/>
      <u/>
      <sz val="20"/>
      <color indexed="8"/>
      <name val="Arial"/>
      <family val="2"/>
    </font>
    <font>
      <sz val="10"/>
      <name val="Arial"/>
      <family val="2"/>
    </font>
    <font>
      <b/>
      <sz val="20"/>
      <color indexed="18"/>
      <name val="Arial"/>
      <family val="2"/>
    </font>
    <font>
      <b/>
      <sz val="20"/>
      <color indexed="17"/>
      <name val="Arial"/>
      <family val="2"/>
    </font>
    <font>
      <sz val="14"/>
      <color indexed="8"/>
      <name val="Arial"/>
      <family val="2"/>
    </font>
    <font>
      <b/>
      <strike/>
      <sz val="16"/>
      <color rgb="FF0000FF"/>
      <name val="Arial"/>
      <family val="2"/>
    </font>
    <font>
      <b/>
      <strike/>
      <sz val="16"/>
      <color theme="1"/>
      <name val="Arial"/>
      <family val="2"/>
    </font>
    <font>
      <b/>
      <sz val="16"/>
      <name val="Arial"/>
      <family val="2"/>
    </font>
    <font>
      <b/>
      <sz val="17"/>
      <color rgb="FF6600CC"/>
      <name val="Tahoma"/>
      <family val="2"/>
    </font>
    <font>
      <b/>
      <sz val="16"/>
      <color rgb="FF6600FF"/>
      <name val="Tahoma"/>
      <family val="2"/>
    </font>
    <font>
      <b/>
      <sz val="16"/>
      <color theme="1"/>
      <name val="Tahoma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21"/>
      <color rgb="FFCC3300"/>
      <name val="Arial"/>
      <family val="2"/>
    </font>
    <font>
      <b/>
      <sz val="20"/>
      <color rgb="FF990000"/>
      <name val="Arial"/>
      <family val="2"/>
    </font>
    <font>
      <b/>
      <sz val="20"/>
      <color rgb="FFC00000"/>
      <name val="Arial"/>
      <family val="2"/>
    </font>
    <font>
      <b/>
      <sz val="20"/>
      <color rgb="FFFF0000"/>
      <name val="Arial"/>
      <family val="2"/>
    </font>
    <font>
      <b/>
      <sz val="22"/>
      <color indexed="8"/>
      <name val="Arial"/>
      <family val="2"/>
    </font>
    <font>
      <b/>
      <sz val="20"/>
      <color indexed="53"/>
      <name val="Arial"/>
      <family val="2"/>
    </font>
    <font>
      <b/>
      <sz val="22"/>
      <name val="Arial"/>
      <family val="2"/>
    </font>
    <font>
      <sz val="18"/>
      <name val="Helv"/>
    </font>
    <font>
      <b/>
      <sz val="26"/>
      <name val="Arial"/>
      <family val="2"/>
    </font>
    <font>
      <b/>
      <sz val="22"/>
      <color theme="1"/>
      <name val="Arial"/>
      <family val="2"/>
    </font>
    <font>
      <b/>
      <sz val="18"/>
      <color indexed="81"/>
      <name val="Tahoma"/>
      <family val="2"/>
    </font>
    <font>
      <b/>
      <sz val="20"/>
      <color indexed="81"/>
      <name val="Tahoma"/>
      <family val="2"/>
    </font>
    <font>
      <b/>
      <sz val="36"/>
      <color rgb="FF006600"/>
      <name val="Arial"/>
      <family val="2"/>
    </font>
    <font>
      <b/>
      <sz val="36"/>
      <color indexed="12"/>
      <name val="Arial"/>
      <family val="2"/>
    </font>
    <font>
      <b/>
      <sz val="24"/>
      <color rgb="FF006600"/>
      <name val="Arial"/>
      <family val="2"/>
    </font>
    <font>
      <b/>
      <sz val="20"/>
      <color rgb="FF006600"/>
      <name val="Arial"/>
      <family val="2"/>
    </font>
    <font>
      <b/>
      <sz val="22"/>
      <color rgb="FF006600"/>
      <name val="Arial"/>
      <family val="2"/>
    </font>
    <font>
      <b/>
      <sz val="16"/>
      <color rgb="FF7030A0"/>
      <name val="Arial"/>
      <family val="2"/>
    </font>
    <font>
      <b/>
      <sz val="22"/>
      <color rgb="FFCC3300"/>
      <name val="Arial"/>
      <family val="2"/>
    </font>
    <font>
      <b/>
      <sz val="22"/>
      <color rgb="FFFF0000"/>
      <name val="Arial"/>
      <family val="2"/>
    </font>
    <font>
      <i/>
      <sz val="22"/>
      <color rgb="FF000000"/>
      <name val="Arial"/>
      <family val="2"/>
    </font>
    <font>
      <sz val="22"/>
      <color indexed="8"/>
      <name val="Arial"/>
      <family val="2"/>
    </font>
    <font>
      <b/>
      <sz val="22"/>
      <color rgb="FF000000"/>
      <name val="Arial"/>
      <family val="2"/>
    </font>
    <font>
      <b/>
      <sz val="22"/>
      <color rgb="FF3333FF"/>
      <name val="Arial"/>
      <family val="2"/>
    </font>
    <font>
      <b/>
      <strike/>
      <sz val="22"/>
      <color rgb="FF3333FF"/>
      <name val="Arial"/>
      <family val="2"/>
    </font>
    <font>
      <b/>
      <u/>
      <sz val="22"/>
      <color indexed="8"/>
      <name val="Arial"/>
      <family val="2"/>
    </font>
    <font>
      <b/>
      <sz val="22"/>
      <color indexed="48"/>
      <name val="Arial"/>
      <family val="2"/>
    </font>
    <font>
      <b/>
      <sz val="22"/>
      <color rgb="FF6600CC"/>
      <name val="Tahoma"/>
      <family val="2"/>
    </font>
    <font>
      <b/>
      <strike/>
      <sz val="22"/>
      <color rgb="FF6600CC"/>
      <name val="Tahoma"/>
      <family val="2"/>
    </font>
    <font>
      <b/>
      <sz val="22"/>
      <color rgb="FFC00000"/>
      <name val="Arial"/>
      <family val="2"/>
    </font>
    <font>
      <i/>
      <sz val="22"/>
      <color theme="1"/>
      <name val="Arial"/>
      <family val="2"/>
    </font>
    <font>
      <b/>
      <sz val="22"/>
      <color indexed="16"/>
      <name val="Arial"/>
      <family val="2"/>
    </font>
    <font>
      <b/>
      <sz val="36"/>
      <color theme="1"/>
      <name val="Arial"/>
      <family val="2"/>
    </font>
    <font>
      <b/>
      <sz val="20"/>
      <color indexed="20"/>
      <name val="Calibri"/>
      <family val="2"/>
      <scheme val="minor"/>
    </font>
    <font>
      <b/>
      <sz val="20"/>
      <color rgb="FF0000CC"/>
      <name val="Calibri"/>
      <family val="2"/>
      <scheme val="minor"/>
    </font>
    <font>
      <i/>
      <sz val="18"/>
      <color rgb="FF006600"/>
      <name val="Arial"/>
      <family val="2"/>
    </font>
    <font>
      <sz val="18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165" fontId="18" fillId="0" borderId="0"/>
    <xf numFmtId="0" fontId="1" fillId="0" borderId="0"/>
    <xf numFmtId="0" fontId="34" fillId="0" borderId="0"/>
    <xf numFmtId="9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235">
    <xf numFmtId="0" fontId="0" fillId="0" borderId="0" xfId="0"/>
    <xf numFmtId="166" fontId="21" fillId="0" borderId="0" xfId="43" applyNumberFormat="1" applyFont="1"/>
    <xf numFmtId="37" fontId="22" fillId="0" borderId="0" xfId="43" applyNumberFormat="1" applyFont="1"/>
    <xf numFmtId="165" fontId="22" fillId="0" borderId="0" xfId="43" applyFont="1"/>
    <xf numFmtId="165" fontId="22" fillId="0" borderId="0" xfId="43" applyFont="1" applyProtection="1">
      <protection locked="0"/>
    </xf>
    <xf numFmtId="166" fontId="23" fillId="0" borderId="0" xfId="43" applyNumberFormat="1" applyFont="1"/>
    <xf numFmtId="165" fontId="18" fillId="0" borderId="0" xfId="43"/>
    <xf numFmtId="166" fontId="24" fillId="0" borderId="0" xfId="43" applyNumberFormat="1" applyFont="1" applyAlignment="1" applyProtection="1">
      <alignment horizontal="center"/>
      <protection locked="0"/>
    </xf>
    <xf numFmtId="166" fontId="27" fillId="0" borderId="0" xfId="43" applyNumberFormat="1" applyFont="1"/>
    <xf numFmtId="166" fontId="24" fillId="0" borderId="0" xfId="43" applyNumberFormat="1" applyFont="1" applyAlignment="1" applyProtection="1">
      <alignment horizontal="right"/>
      <protection locked="0"/>
    </xf>
    <xf numFmtId="166" fontId="28" fillId="0" borderId="0" xfId="43" applyNumberFormat="1" applyFont="1"/>
    <xf numFmtId="166" fontId="32" fillId="0" borderId="0" xfId="43" applyNumberFormat="1" applyFont="1" applyAlignment="1" applyProtection="1">
      <alignment horizontal="center"/>
      <protection locked="0"/>
    </xf>
    <xf numFmtId="165" fontId="24" fillId="0" borderId="0" xfId="43" applyFont="1" applyAlignment="1" applyProtection="1">
      <alignment horizontal="right"/>
      <protection locked="0"/>
    </xf>
    <xf numFmtId="165" fontId="33" fillId="0" borderId="0" xfId="43" applyFont="1" applyAlignment="1">
      <alignment horizontal="left"/>
    </xf>
    <xf numFmtId="37" fontId="35" fillId="0" borderId="12" xfId="45" applyNumberFormat="1" applyFont="1" applyBorder="1" applyAlignment="1">
      <alignment horizontal="center" wrapText="1"/>
    </xf>
    <xf numFmtId="165" fontId="24" fillId="0" borderId="0" xfId="43" applyFont="1" applyAlignment="1">
      <alignment horizontal="center"/>
    </xf>
    <xf numFmtId="165" fontId="25" fillId="37" borderId="20" xfId="43" applyFont="1" applyFill="1" applyBorder="1" applyAlignment="1">
      <alignment horizontal="center" wrapText="1"/>
    </xf>
    <xf numFmtId="37" fontId="22" fillId="0" borderId="0" xfId="43" applyNumberFormat="1" applyFont="1" applyAlignment="1">
      <alignment horizontal="center"/>
    </xf>
    <xf numFmtId="165" fontId="36" fillId="41" borderId="20" xfId="43" applyFont="1" applyFill="1" applyBorder="1" applyAlignment="1">
      <alignment horizontal="center" wrapText="1"/>
    </xf>
    <xf numFmtId="37" fontId="24" fillId="0" borderId="0" xfId="43" applyNumberFormat="1" applyFont="1" applyAlignment="1" applyProtection="1">
      <alignment horizontal="right"/>
      <protection locked="0"/>
    </xf>
    <xf numFmtId="9" fontId="37" fillId="0" borderId="0" xfId="46" applyFont="1" applyFill="1" applyBorder="1" applyAlignment="1" applyProtection="1">
      <alignment horizontal="center"/>
      <protection locked="0"/>
    </xf>
    <xf numFmtId="37" fontId="25" fillId="37" borderId="12" xfId="43" applyNumberFormat="1" applyFont="1" applyFill="1" applyBorder="1" applyAlignment="1" applyProtection="1">
      <alignment horizontal="right"/>
      <protection locked="0"/>
    </xf>
    <xf numFmtId="37" fontId="22" fillId="0" borderId="0" xfId="43" applyNumberFormat="1" applyFont="1" applyProtection="1">
      <protection locked="0"/>
    </xf>
    <xf numFmtId="37" fontId="22" fillId="42" borderId="20" xfId="43" applyNumberFormat="1" applyFont="1" applyFill="1" applyBorder="1" applyProtection="1">
      <protection locked="0"/>
    </xf>
    <xf numFmtId="9" fontId="22" fillId="42" borderId="20" xfId="46" applyFont="1" applyFill="1" applyBorder="1" applyProtection="1">
      <protection locked="0"/>
    </xf>
    <xf numFmtId="37" fontId="24" fillId="0" borderId="12" xfId="43" applyNumberFormat="1" applyFont="1" applyBorder="1" applyAlignment="1" applyProtection="1">
      <alignment horizontal="right"/>
      <protection locked="0"/>
    </xf>
    <xf numFmtId="37" fontId="22" fillId="42" borderId="12" xfId="43" applyNumberFormat="1" applyFont="1" applyFill="1" applyBorder="1" applyProtection="1">
      <protection locked="0"/>
    </xf>
    <xf numFmtId="165" fontId="24" fillId="0" borderId="0" xfId="43" applyFont="1"/>
    <xf numFmtId="5" fontId="22" fillId="37" borderId="23" xfId="43" applyNumberFormat="1" applyFont="1" applyFill="1" applyBorder="1"/>
    <xf numFmtId="5" fontId="22" fillId="38" borderId="23" xfId="43" applyNumberFormat="1" applyFont="1" applyFill="1" applyBorder="1"/>
    <xf numFmtId="9" fontId="22" fillId="38" borderId="23" xfId="46" applyFont="1" applyFill="1" applyBorder="1"/>
    <xf numFmtId="37" fontId="24" fillId="0" borderId="23" xfId="43" applyNumberFormat="1" applyFont="1" applyBorder="1" applyAlignment="1">
      <alignment horizontal="right"/>
    </xf>
    <xf numFmtId="5" fontId="22" fillId="41" borderId="23" xfId="43" applyNumberFormat="1" applyFont="1" applyFill="1" applyBorder="1"/>
    <xf numFmtId="170" fontId="38" fillId="40" borderId="0" xfId="43" applyNumberFormat="1" applyFont="1" applyFill="1" applyAlignment="1">
      <alignment horizontal="right"/>
    </xf>
    <xf numFmtId="170" fontId="39" fillId="40" borderId="0" xfId="43" applyNumberFormat="1" applyFont="1" applyFill="1"/>
    <xf numFmtId="170" fontId="38" fillId="0" borderId="0" xfId="43" applyNumberFormat="1" applyFont="1" applyAlignment="1">
      <alignment horizontal="right"/>
    </xf>
    <xf numFmtId="168" fontId="41" fillId="43" borderId="12" xfId="47" applyNumberFormat="1" applyFont="1" applyFill="1" applyBorder="1" applyProtection="1">
      <protection locked="0"/>
    </xf>
    <xf numFmtId="168" fontId="36" fillId="37" borderId="12" xfId="47" applyNumberFormat="1" applyFont="1" applyFill="1" applyBorder="1" applyProtection="1"/>
    <xf numFmtId="9" fontId="22" fillId="42" borderId="12" xfId="46" applyFont="1" applyFill="1" applyBorder="1" applyProtection="1">
      <protection locked="0"/>
    </xf>
    <xf numFmtId="168" fontId="36" fillId="41" borderId="12" xfId="47" applyNumberFormat="1" applyFont="1" applyFill="1" applyBorder="1" applyProtection="1"/>
    <xf numFmtId="171" fontId="42" fillId="40" borderId="0" xfId="43" applyNumberFormat="1" applyFont="1" applyFill="1" applyAlignment="1">
      <alignment horizontal="right"/>
    </xf>
    <xf numFmtId="171" fontId="43" fillId="40" borderId="0" xfId="43" applyNumberFormat="1" applyFont="1" applyFill="1" applyAlignment="1">
      <alignment horizontal="right"/>
    </xf>
    <xf numFmtId="168" fontId="43" fillId="40" borderId="0" xfId="47" applyNumberFormat="1" applyFont="1" applyFill="1" applyBorder="1" applyAlignment="1">
      <alignment horizontal="right"/>
    </xf>
    <xf numFmtId="171" fontId="42" fillId="0" borderId="0" xfId="43" applyNumberFormat="1" applyFont="1" applyAlignment="1">
      <alignment horizontal="right"/>
    </xf>
    <xf numFmtId="37" fontId="40" fillId="40" borderId="24" xfId="47" applyNumberFormat="1" applyFont="1" applyFill="1" applyBorder="1" applyAlignment="1" applyProtection="1">
      <alignment wrapText="1"/>
      <protection locked="0"/>
    </xf>
    <xf numFmtId="37" fontId="25" fillId="40" borderId="0" xfId="43" applyNumberFormat="1" applyFont="1" applyFill="1" applyAlignment="1">
      <alignment horizontal="left"/>
    </xf>
    <xf numFmtId="165" fontId="24" fillId="40" borderId="15" xfId="43" applyFont="1" applyFill="1" applyBorder="1"/>
    <xf numFmtId="165" fontId="25" fillId="40" borderId="15" xfId="43" applyFont="1" applyFill="1" applyBorder="1"/>
    <xf numFmtId="165" fontId="24" fillId="0" borderId="15" xfId="43" applyFont="1" applyBorder="1"/>
    <xf numFmtId="173" fontId="44" fillId="0" borderId="0" xfId="43" applyNumberFormat="1" applyFont="1" applyProtection="1">
      <protection locked="0"/>
    </xf>
    <xf numFmtId="171" fontId="22" fillId="0" borderId="0" xfId="43" applyNumberFormat="1" applyFont="1"/>
    <xf numFmtId="37" fontId="22" fillId="38" borderId="25" xfId="43" applyNumberFormat="1" applyFont="1" applyFill="1" applyBorder="1" applyAlignment="1">
      <alignment horizontal="center" wrapText="1"/>
    </xf>
    <xf numFmtId="171" fontId="22" fillId="0" borderId="0" xfId="43" applyNumberFormat="1" applyFont="1" applyProtection="1">
      <protection locked="0"/>
    </xf>
    <xf numFmtId="165" fontId="36" fillId="41" borderId="12" xfId="43" applyFont="1" applyFill="1" applyBorder="1" applyAlignment="1">
      <alignment horizontal="center" wrapText="1"/>
    </xf>
    <xf numFmtId="172" fontId="40" fillId="0" borderId="0" xfId="43" applyNumberFormat="1" applyFont="1"/>
    <xf numFmtId="172" fontId="40" fillId="40" borderId="26" xfId="43" applyNumberFormat="1" applyFont="1" applyFill="1" applyBorder="1"/>
    <xf numFmtId="172" fontId="45" fillId="40" borderId="26" xfId="43" applyNumberFormat="1" applyFont="1" applyFill="1" applyBorder="1"/>
    <xf numFmtId="172" fontId="40" fillId="0" borderId="26" xfId="43" applyNumberFormat="1" applyFont="1" applyBorder="1"/>
    <xf numFmtId="172" fontId="40" fillId="0" borderId="27" xfId="43" applyNumberFormat="1" applyFont="1" applyBorder="1"/>
    <xf numFmtId="172" fontId="45" fillId="0" borderId="27" xfId="43" applyNumberFormat="1" applyFont="1" applyBorder="1"/>
    <xf numFmtId="172" fontId="46" fillId="37" borderId="26" xfId="43" applyNumberFormat="1" applyFont="1" applyFill="1" applyBorder="1"/>
    <xf numFmtId="37" fontId="40" fillId="42" borderId="27" xfId="43" applyNumberFormat="1" applyFont="1" applyFill="1" applyBorder="1"/>
    <xf numFmtId="172" fontId="46" fillId="41" borderId="26" xfId="43" applyNumberFormat="1" applyFont="1" applyFill="1" applyBorder="1"/>
    <xf numFmtId="37" fontId="47" fillId="0" borderId="20" xfId="43" applyNumberFormat="1" applyFont="1" applyBorder="1"/>
    <xf numFmtId="37" fontId="48" fillId="37" borderId="20" xfId="43" applyNumberFormat="1" applyFont="1" applyFill="1" applyBorder="1"/>
    <xf numFmtId="37" fontId="22" fillId="0" borderId="0" xfId="43" applyNumberFormat="1" applyFont="1" applyAlignment="1">
      <alignment horizontal="right"/>
    </xf>
    <xf numFmtId="37" fontId="22" fillId="42" borderId="20" xfId="43" applyNumberFormat="1" applyFont="1" applyFill="1" applyBorder="1"/>
    <xf numFmtId="37" fontId="48" fillId="41" borderId="20" xfId="43" applyNumberFormat="1" applyFont="1" applyFill="1" applyBorder="1"/>
    <xf numFmtId="172" fontId="46" fillId="0" borderId="0" xfId="43" applyNumberFormat="1" applyFont="1"/>
    <xf numFmtId="172" fontId="46" fillId="40" borderId="27" xfId="43" applyNumberFormat="1" applyFont="1" applyFill="1" applyBorder="1"/>
    <xf numFmtId="172" fontId="45" fillId="40" borderId="27" xfId="43" applyNumberFormat="1" applyFont="1" applyFill="1" applyBorder="1"/>
    <xf numFmtId="172" fontId="46" fillId="0" borderId="27" xfId="43" applyNumberFormat="1" applyFont="1" applyBorder="1"/>
    <xf numFmtId="172" fontId="46" fillId="37" borderId="27" xfId="43" applyNumberFormat="1" applyFont="1" applyFill="1" applyBorder="1"/>
    <xf numFmtId="172" fontId="46" fillId="36" borderId="27" xfId="43" applyNumberFormat="1" applyFont="1" applyFill="1" applyBorder="1"/>
    <xf numFmtId="37" fontId="24" fillId="0" borderId="20" xfId="43" applyNumberFormat="1" applyFont="1" applyBorder="1" applyProtection="1">
      <protection locked="0"/>
    </xf>
    <xf numFmtId="37" fontId="25" fillId="37" borderId="20" xfId="43" applyNumberFormat="1" applyFont="1" applyFill="1" applyBorder="1"/>
    <xf numFmtId="37" fontId="36" fillId="36" borderId="20" xfId="43" applyNumberFormat="1" applyFont="1" applyFill="1" applyBorder="1"/>
    <xf numFmtId="172" fontId="45" fillId="37" borderId="27" xfId="43" applyNumberFormat="1" applyFont="1" applyFill="1" applyBorder="1"/>
    <xf numFmtId="37" fontId="24" fillId="0" borderId="0" xfId="43" applyNumberFormat="1" applyFont="1" applyProtection="1">
      <protection locked="0"/>
    </xf>
    <xf numFmtId="172" fontId="45" fillId="37" borderId="28" xfId="43" applyNumberFormat="1" applyFont="1" applyFill="1" applyBorder="1"/>
    <xf numFmtId="172" fontId="46" fillId="36" borderId="28" xfId="43" applyNumberFormat="1" applyFont="1" applyFill="1" applyBorder="1"/>
    <xf numFmtId="172" fontId="46" fillId="40" borderId="26" xfId="43" applyNumberFormat="1" applyFont="1" applyFill="1" applyBorder="1"/>
    <xf numFmtId="172" fontId="45" fillId="37" borderId="26" xfId="43" applyNumberFormat="1" applyFont="1" applyFill="1" applyBorder="1"/>
    <xf numFmtId="172" fontId="46" fillId="36" borderId="26" xfId="43" applyNumberFormat="1" applyFont="1" applyFill="1" applyBorder="1"/>
    <xf numFmtId="37" fontId="49" fillId="44" borderId="29" xfId="43" applyNumberFormat="1" applyFont="1" applyFill="1" applyBorder="1"/>
    <xf numFmtId="37" fontId="50" fillId="44" borderId="29" xfId="43" applyNumberFormat="1" applyFont="1" applyFill="1" applyBorder="1"/>
    <xf numFmtId="166" fontId="24" fillId="44" borderId="0" xfId="43" applyNumberFormat="1" applyFont="1" applyFill="1" applyAlignment="1" applyProtection="1">
      <alignment horizontal="center"/>
      <protection locked="0"/>
    </xf>
    <xf numFmtId="37" fontId="50" fillId="44" borderId="20" xfId="43" applyNumberFormat="1" applyFont="1" applyFill="1" applyBorder="1"/>
    <xf numFmtId="37" fontId="49" fillId="0" borderId="20" xfId="43" applyNumberFormat="1" applyFont="1" applyBorder="1"/>
    <xf numFmtId="37" fontId="48" fillId="36" borderId="20" xfId="43" applyNumberFormat="1" applyFont="1" applyFill="1" applyBorder="1"/>
    <xf numFmtId="37" fontId="40" fillId="0" borderId="0" xfId="43" applyNumberFormat="1" applyFont="1" applyProtection="1">
      <protection locked="0"/>
    </xf>
    <xf numFmtId="172" fontId="46" fillId="0" borderId="30" xfId="43" applyNumberFormat="1" applyFont="1" applyBorder="1"/>
    <xf numFmtId="172" fontId="46" fillId="0" borderId="25" xfId="43" applyNumberFormat="1" applyFont="1" applyBorder="1"/>
    <xf numFmtId="172" fontId="45" fillId="37" borderId="25" xfId="43" applyNumberFormat="1" applyFont="1" applyFill="1" applyBorder="1"/>
    <xf numFmtId="37" fontId="40" fillId="42" borderId="25" xfId="43" applyNumberFormat="1" applyFont="1" applyFill="1" applyBorder="1"/>
    <xf numFmtId="172" fontId="46" fillId="36" borderId="25" xfId="43" applyNumberFormat="1" applyFont="1" applyFill="1" applyBorder="1"/>
    <xf numFmtId="172" fontId="45" fillId="40" borderId="25" xfId="43" applyNumberFormat="1" applyFont="1" applyFill="1" applyBorder="1"/>
    <xf numFmtId="172" fontId="46" fillId="40" borderId="25" xfId="43" applyNumberFormat="1" applyFont="1" applyFill="1" applyBorder="1"/>
    <xf numFmtId="9" fontId="45" fillId="40" borderId="25" xfId="46" applyFont="1" applyFill="1" applyBorder="1" applyProtection="1"/>
    <xf numFmtId="43" fontId="45" fillId="40" borderId="25" xfId="47" applyFont="1" applyFill="1" applyBorder="1" applyProtection="1"/>
    <xf numFmtId="43" fontId="46" fillId="0" borderId="25" xfId="47" applyFont="1" applyFill="1" applyBorder="1" applyProtection="1"/>
    <xf numFmtId="37" fontId="22" fillId="40" borderId="0" xfId="43" applyNumberFormat="1" applyFont="1" applyFill="1" applyProtection="1">
      <protection locked="0"/>
    </xf>
    <xf numFmtId="37" fontId="25" fillId="40" borderId="0" xfId="43" applyNumberFormat="1" applyFont="1" applyFill="1" applyProtection="1">
      <protection locked="0"/>
    </xf>
    <xf numFmtId="37" fontId="24" fillId="40" borderId="0" xfId="43" applyNumberFormat="1" applyFont="1" applyFill="1" applyProtection="1">
      <protection locked="0"/>
    </xf>
    <xf numFmtId="37" fontId="24" fillId="0" borderId="0" xfId="43" applyNumberFormat="1" applyFont="1"/>
    <xf numFmtId="37" fontId="22" fillId="0" borderId="31" xfId="43" applyNumberFormat="1" applyFont="1" applyBorder="1"/>
    <xf numFmtId="37" fontId="22" fillId="0" borderId="23" xfId="43" applyNumberFormat="1" applyFont="1" applyBorder="1"/>
    <xf numFmtId="5" fontId="24" fillId="37" borderId="23" xfId="43" applyNumberFormat="1" applyFont="1" applyFill="1" applyBorder="1"/>
    <xf numFmtId="5" fontId="24" fillId="38" borderId="23" xfId="43" applyNumberFormat="1" applyFont="1" applyFill="1" applyBorder="1"/>
    <xf numFmtId="9" fontId="22" fillId="38" borderId="32" xfId="46" applyFont="1" applyFill="1" applyBorder="1" applyProtection="1">
      <protection locked="0"/>
    </xf>
    <xf numFmtId="5" fontId="24" fillId="41" borderId="23" xfId="43" applyNumberFormat="1" applyFont="1" applyFill="1" applyBorder="1"/>
    <xf numFmtId="165" fontId="24" fillId="0" borderId="0" xfId="43" applyFont="1" applyProtection="1">
      <protection locked="0"/>
    </xf>
    <xf numFmtId="37" fontId="40" fillId="0" borderId="0" xfId="43" applyNumberFormat="1" applyFont="1"/>
    <xf numFmtId="5" fontId="24" fillId="0" borderId="0" xfId="43" applyNumberFormat="1" applyFont="1"/>
    <xf numFmtId="5" fontId="22" fillId="35" borderId="23" xfId="43" applyNumberFormat="1" applyFont="1" applyFill="1" applyBorder="1"/>
    <xf numFmtId="5" fontId="49" fillId="37" borderId="23" xfId="43" applyNumberFormat="1" applyFont="1" applyFill="1" applyBorder="1"/>
    <xf numFmtId="5" fontId="49" fillId="38" borderId="23" xfId="43" applyNumberFormat="1" applyFont="1" applyFill="1" applyBorder="1"/>
    <xf numFmtId="165" fontId="22" fillId="0" borderId="0" xfId="43" applyFont="1" applyAlignment="1" applyProtection="1">
      <alignment wrapText="1"/>
      <protection locked="0"/>
    </xf>
    <xf numFmtId="165" fontId="36" fillId="0" borderId="0" xfId="43" applyFont="1"/>
    <xf numFmtId="37" fontId="51" fillId="35" borderId="0" xfId="43" applyNumberFormat="1" applyFont="1" applyFill="1" applyAlignment="1">
      <alignment horizontal="left"/>
    </xf>
    <xf numFmtId="37" fontId="51" fillId="35" borderId="0" xfId="43" applyNumberFormat="1" applyFont="1" applyFill="1" applyAlignment="1">
      <alignment horizontal="center"/>
    </xf>
    <xf numFmtId="37" fontId="51" fillId="35" borderId="0" xfId="43" applyNumberFormat="1" applyFont="1" applyFill="1" applyAlignment="1">
      <alignment horizontal="right"/>
    </xf>
    <xf numFmtId="168" fontId="52" fillId="0" borderId="0" xfId="47" applyNumberFormat="1" applyFont="1" applyBorder="1" applyAlignment="1" applyProtection="1">
      <alignment wrapText="1"/>
      <protection locked="0"/>
    </xf>
    <xf numFmtId="168" fontId="22" fillId="0" borderId="0" xfId="47" applyNumberFormat="1" applyFont="1" applyFill="1" applyBorder="1" applyAlignment="1" applyProtection="1">
      <alignment wrapText="1"/>
      <protection locked="0"/>
    </xf>
    <xf numFmtId="165" fontId="54" fillId="0" borderId="0" xfId="43" applyFont="1" applyAlignment="1">
      <alignment vertical="top"/>
    </xf>
    <xf numFmtId="37" fontId="53" fillId="0" borderId="0" xfId="43" applyNumberFormat="1" applyFont="1"/>
    <xf numFmtId="165" fontId="22" fillId="0" borderId="0" xfId="43" applyFont="1" applyAlignment="1">
      <alignment vertical="top" wrapText="1"/>
    </xf>
    <xf numFmtId="165" fontId="22" fillId="0" borderId="0" xfId="43" applyFont="1" applyAlignment="1">
      <alignment horizontal="right" vertical="top" wrapText="1"/>
    </xf>
    <xf numFmtId="164" fontId="22" fillId="0" borderId="0" xfId="43" applyNumberFormat="1" applyFont="1" applyAlignment="1">
      <alignment wrapText="1"/>
    </xf>
    <xf numFmtId="165" fontId="22" fillId="0" borderId="0" xfId="43" applyFont="1" applyAlignment="1">
      <alignment horizontal="left" wrapText="1"/>
    </xf>
    <xf numFmtId="168" fontId="56" fillId="0" borderId="36" xfId="47" applyNumberFormat="1" applyFont="1" applyBorder="1" applyAlignment="1" applyProtection="1">
      <alignment wrapText="1"/>
      <protection locked="0"/>
    </xf>
    <xf numFmtId="164" fontId="22" fillId="0" borderId="0" xfId="47" applyNumberFormat="1" applyFont="1" applyFill="1" applyBorder="1" applyAlignment="1" applyProtection="1">
      <alignment wrapText="1"/>
      <protection locked="0"/>
    </xf>
    <xf numFmtId="43" fontId="21" fillId="45" borderId="39" xfId="47" applyFont="1" applyFill="1" applyBorder="1"/>
    <xf numFmtId="5" fontId="21" fillId="45" borderId="39" xfId="43" applyNumberFormat="1" applyFont="1" applyFill="1" applyBorder="1"/>
    <xf numFmtId="5" fontId="21" fillId="45" borderId="40" xfId="43" applyNumberFormat="1" applyFont="1" applyFill="1" applyBorder="1"/>
    <xf numFmtId="165" fontId="22" fillId="0" borderId="0" xfId="43" applyFont="1" applyAlignment="1">
      <alignment horizontal="center" vertical="top" wrapText="1"/>
    </xf>
    <xf numFmtId="165" fontId="22" fillId="0" borderId="0" xfId="43" applyFont="1" applyAlignment="1">
      <alignment wrapText="1"/>
    </xf>
    <xf numFmtId="166" fontId="62" fillId="0" borderId="0" xfId="43" applyNumberFormat="1" applyFont="1" applyAlignment="1" applyProtection="1">
      <alignment horizontal="center"/>
      <protection locked="0"/>
    </xf>
    <xf numFmtId="167" fontId="26" fillId="40" borderId="12" xfId="43" applyNumberFormat="1" applyFont="1" applyFill="1" applyBorder="1" applyAlignment="1" applyProtection="1">
      <alignment horizontal="center" vertical="center" wrapText="1"/>
      <protection locked="0"/>
    </xf>
    <xf numFmtId="165" fontId="26" fillId="40" borderId="12" xfId="43" applyFont="1" applyFill="1" applyBorder="1" applyAlignment="1" applyProtection="1">
      <alignment horizontal="center" vertical="center"/>
      <protection locked="0"/>
    </xf>
    <xf numFmtId="165" fontId="26" fillId="0" borderId="12" xfId="43" applyFont="1" applyBorder="1" applyAlignment="1" applyProtection="1">
      <alignment horizontal="center" vertical="center"/>
      <protection locked="0"/>
    </xf>
    <xf numFmtId="165" fontId="61" fillId="33" borderId="12" xfId="43" applyFont="1" applyFill="1" applyBorder="1" applyAlignment="1" applyProtection="1">
      <alignment horizontal="center"/>
      <protection locked="0"/>
    </xf>
    <xf numFmtId="37" fontId="63" fillId="40" borderId="12" xfId="43" applyNumberFormat="1" applyFont="1" applyFill="1" applyBorder="1" applyAlignment="1" applyProtection="1">
      <alignment horizontal="right"/>
      <protection locked="0"/>
    </xf>
    <xf numFmtId="37" fontId="63" fillId="0" borderId="12" xfId="43" applyNumberFormat="1" applyFont="1" applyBorder="1" applyAlignment="1" applyProtection="1">
      <alignment horizontal="right"/>
      <protection locked="0"/>
    </xf>
    <xf numFmtId="37" fontId="63" fillId="0" borderId="0" xfId="43" applyNumberFormat="1" applyFont="1" applyAlignment="1" applyProtection="1">
      <alignment horizontal="right"/>
      <protection locked="0"/>
    </xf>
    <xf numFmtId="43" fontId="63" fillId="40" borderId="12" xfId="47" applyFont="1" applyFill="1" applyBorder="1" applyAlignment="1" applyProtection="1">
      <alignment horizontal="right"/>
      <protection locked="0"/>
    </xf>
    <xf numFmtId="43" fontId="63" fillId="0" borderId="12" xfId="47" applyFont="1" applyFill="1" applyBorder="1" applyAlignment="1" applyProtection="1">
      <alignment horizontal="right"/>
      <protection locked="0"/>
    </xf>
    <xf numFmtId="168" fontId="63" fillId="40" borderId="12" xfId="47" applyNumberFormat="1" applyFont="1" applyFill="1" applyBorder="1" applyAlignment="1" applyProtection="1">
      <alignment horizontal="right"/>
      <protection locked="0"/>
    </xf>
    <xf numFmtId="165" fontId="63" fillId="40" borderId="0" xfId="43" applyFont="1" applyFill="1"/>
    <xf numFmtId="165" fontId="63" fillId="0" borderId="0" xfId="43" applyFont="1"/>
    <xf numFmtId="37" fontId="63" fillId="0" borderId="0" xfId="43" applyNumberFormat="1" applyFont="1" applyProtection="1">
      <protection locked="0"/>
    </xf>
    <xf numFmtId="3" fontId="63" fillId="40" borderId="21" xfId="43" applyNumberFormat="1" applyFont="1" applyFill="1" applyBorder="1"/>
    <xf numFmtId="3" fontId="63" fillId="40" borderId="10" xfId="43" applyNumberFormat="1" applyFont="1" applyFill="1" applyBorder="1"/>
    <xf numFmtId="3" fontId="63" fillId="40" borderId="10" xfId="43" applyNumberFormat="1" applyFont="1" applyFill="1" applyBorder="1" applyAlignment="1">
      <alignment horizontal="right"/>
    </xf>
    <xf numFmtId="3" fontId="63" fillId="0" borderId="10" xfId="43" applyNumberFormat="1" applyFont="1" applyBorder="1" applyAlignment="1">
      <alignment horizontal="right"/>
    </xf>
    <xf numFmtId="3" fontId="63" fillId="0" borderId="22" xfId="43" applyNumberFormat="1" applyFont="1" applyBorder="1" applyAlignment="1">
      <alignment horizontal="right"/>
    </xf>
    <xf numFmtId="37" fontId="63" fillId="0" borderId="23" xfId="43" applyNumberFormat="1" applyFont="1" applyBorder="1" applyAlignment="1">
      <alignment horizontal="right"/>
    </xf>
    <xf numFmtId="37" fontId="63" fillId="0" borderId="12" xfId="45" applyNumberFormat="1" applyFont="1" applyBorder="1" applyAlignment="1">
      <alignment horizontal="center" wrapText="1"/>
    </xf>
    <xf numFmtId="168" fontId="64" fillId="43" borderId="32" xfId="47" applyNumberFormat="1" applyFont="1" applyFill="1" applyBorder="1" applyProtection="1">
      <protection locked="0"/>
    </xf>
    <xf numFmtId="37" fontId="65" fillId="40" borderId="20" xfId="43" applyNumberFormat="1" applyFont="1" applyFill="1" applyBorder="1"/>
    <xf numFmtId="37" fontId="66" fillId="40" borderId="20" xfId="43" applyNumberFormat="1" applyFont="1" applyFill="1" applyBorder="1"/>
    <xf numFmtId="37" fontId="65" fillId="0" borderId="20" xfId="43" applyNumberFormat="1" applyFont="1" applyBorder="1"/>
    <xf numFmtId="37" fontId="51" fillId="0" borderId="0" xfId="43" applyNumberFormat="1" applyFont="1" applyAlignment="1" applyProtection="1">
      <alignment horizontal="right"/>
      <protection locked="0"/>
    </xf>
    <xf numFmtId="37" fontId="63" fillId="40" borderId="20" xfId="43" applyNumberFormat="1" applyFont="1" applyFill="1" applyBorder="1" applyProtection="1">
      <protection locked="0"/>
    </xf>
    <xf numFmtId="37" fontId="63" fillId="0" borderId="20" xfId="43" applyNumberFormat="1" applyFont="1" applyBorder="1" applyProtection="1">
      <protection locked="0"/>
    </xf>
    <xf numFmtId="43" fontId="63" fillId="40" borderId="20" xfId="42" applyFont="1" applyFill="1" applyBorder="1" applyProtection="1">
      <protection locked="0"/>
    </xf>
    <xf numFmtId="43" fontId="63" fillId="0" borderId="0" xfId="42" applyFont="1" applyAlignment="1" applyProtection="1">
      <alignment horizontal="right"/>
      <protection locked="0"/>
    </xf>
    <xf numFmtId="43" fontId="63" fillId="0" borderId="20" xfId="42" applyFont="1" applyBorder="1" applyProtection="1">
      <protection locked="0"/>
    </xf>
    <xf numFmtId="37" fontId="51" fillId="0" borderId="0" xfId="43" applyNumberFormat="1" applyFont="1" applyAlignment="1">
      <alignment horizontal="left"/>
    </xf>
    <xf numFmtId="37" fontId="56" fillId="0" borderId="0" xfId="43" applyNumberFormat="1" applyFont="1" applyProtection="1">
      <protection locked="0"/>
    </xf>
    <xf numFmtId="37" fontId="56" fillId="0" borderId="0" xfId="43" applyNumberFormat="1" applyFont="1" applyAlignment="1">
      <alignment horizontal="left"/>
    </xf>
    <xf numFmtId="37" fontId="68" fillId="0" borderId="0" xfId="43" applyNumberFormat="1" applyFont="1" applyAlignment="1">
      <alignment horizontal="left"/>
    </xf>
    <xf numFmtId="165" fontId="53" fillId="0" borderId="0" xfId="43" applyFont="1" applyProtection="1">
      <protection locked="0"/>
    </xf>
    <xf numFmtId="165" fontId="51" fillId="0" borderId="0" xfId="43" applyFont="1"/>
    <xf numFmtId="37" fontId="51" fillId="0" borderId="0" xfId="43" applyNumberFormat="1" applyFont="1" applyAlignment="1">
      <alignment horizontal="right"/>
    </xf>
    <xf numFmtId="37" fontId="70" fillId="0" borderId="0" xfId="43" applyNumberFormat="1" applyFont="1"/>
    <xf numFmtId="37" fontId="71" fillId="0" borderId="0" xfId="48" applyNumberFormat="1" applyFont="1" applyFill="1" applyBorder="1" applyAlignment="1" applyProtection="1">
      <alignment horizontal="right"/>
      <protection locked="0"/>
    </xf>
    <xf numFmtId="169" fontId="71" fillId="0" borderId="0" xfId="48" applyNumberFormat="1" applyFont="1" applyFill="1" applyBorder="1" applyAlignment="1" applyProtection="1">
      <alignment horizontal="center"/>
      <protection locked="0"/>
    </xf>
    <xf numFmtId="171" fontId="72" fillId="0" borderId="0" xfId="43" applyNumberFormat="1" applyFont="1" applyAlignment="1">
      <alignment horizontal="left"/>
    </xf>
    <xf numFmtId="37" fontId="73" fillId="0" borderId="0" xfId="47" applyNumberFormat="1" applyFont="1" applyFill="1" applyBorder="1" applyAlignment="1" applyProtection="1">
      <alignment horizontal="center" vertical="center"/>
      <protection locked="0"/>
    </xf>
    <xf numFmtId="37" fontId="73" fillId="0" borderId="0" xfId="47" applyNumberFormat="1" applyFont="1" applyFill="1" applyBorder="1" applyAlignment="1" applyProtection="1">
      <alignment horizontal="right" vertical="top"/>
      <protection locked="0"/>
    </xf>
    <xf numFmtId="37" fontId="74" fillId="0" borderId="0" xfId="43" applyNumberFormat="1" applyFont="1"/>
    <xf numFmtId="37" fontId="75" fillId="0" borderId="0" xfId="43" applyNumberFormat="1" applyFont="1" applyProtection="1">
      <protection locked="0"/>
    </xf>
    <xf numFmtId="37" fontId="75" fillId="0" borderId="0" xfId="43" applyNumberFormat="1" applyFont="1" applyAlignment="1" applyProtection="1">
      <alignment horizontal="right"/>
      <protection locked="0"/>
    </xf>
    <xf numFmtId="172" fontId="72" fillId="0" borderId="0" xfId="43" applyNumberFormat="1" applyFont="1" applyAlignment="1">
      <alignment horizontal="left"/>
    </xf>
    <xf numFmtId="172" fontId="53" fillId="0" borderId="0" xfId="43" applyNumberFormat="1" applyFont="1"/>
    <xf numFmtId="37" fontId="65" fillId="0" borderId="0" xfId="43" applyNumberFormat="1" applyFont="1" applyAlignment="1">
      <alignment horizontal="left"/>
    </xf>
    <xf numFmtId="172" fontId="51" fillId="0" borderId="0" xfId="43" applyNumberFormat="1" applyFont="1"/>
    <xf numFmtId="37" fontId="53" fillId="0" borderId="0" xfId="43" applyNumberFormat="1" applyFont="1" applyAlignment="1">
      <alignment horizontal="left"/>
    </xf>
    <xf numFmtId="37" fontId="76" fillId="0" borderId="0" xfId="43" applyNumberFormat="1" applyFont="1" applyAlignment="1">
      <alignment horizontal="left"/>
    </xf>
    <xf numFmtId="165" fontId="53" fillId="0" borderId="0" xfId="43" applyFont="1"/>
    <xf numFmtId="37" fontId="63" fillId="40" borderId="31" xfId="43" applyNumberFormat="1" applyFont="1" applyFill="1" applyBorder="1"/>
    <xf numFmtId="168" fontId="78" fillId="40" borderId="0" xfId="47" applyNumberFormat="1" applyFont="1" applyFill="1" applyBorder="1" applyProtection="1"/>
    <xf numFmtId="168" fontId="78" fillId="40" borderId="0" xfId="47" applyNumberFormat="1" applyFont="1" applyFill="1" applyBorder="1" applyProtection="1">
      <protection locked="0"/>
    </xf>
    <xf numFmtId="168" fontId="56" fillId="40" borderId="0" xfId="47" applyNumberFormat="1" applyFont="1" applyFill="1" applyBorder="1" applyProtection="1">
      <protection locked="0"/>
    </xf>
    <xf numFmtId="37" fontId="56" fillId="40" borderId="33" xfId="43" applyNumberFormat="1" applyFont="1" applyFill="1" applyBorder="1" applyProtection="1">
      <protection locked="0"/>
    </xf>
    <xf numFmtId="168" fontId="78" fillId="0" borderId="0" xfId="47" applyNumberFormat="1" applyFont="1" applyFill="1" applyBorder="1" applyProtection="1">
      <protection locked="0"/>
    </xf>
    <xf numFmtId="5" fontId="63" fillId="40" borderId="23" xfId="43" applyNumberFormat="1" applyFont="1" applyFill="1" applyBorder="1"/>
    <xf numFmtId="5" fontId="63" fillId="0" borderId="23" xfId="43" applyNumberFormat="1" applyFont="1" applyBorder="1"/>
    <xf numFmtId="165" fontId="19" fillId="40" borderId="0" xfId="43" applyFont="1" applyFill="1" applyAlignment="1" applyProtection="1">
      <alignment wrapText="1"/>
      <protection locked="0"/>
    </xf>
    <xf numFmtId="165" fontId="53" fillId="40" borderId="0" xfId="43" applyFont="1" applyFill="1" applyAlignment="1" applyProtection="1">
      <alignment wrapText="1"/>
      <protection locked="0"/>
    </xf>
    <xf numFmtId="165" fontId="56" fillId="40" borderId="0" xfId="43" applyFont="1" applyFill="1" applyAlignment="1" applyProtection="1">
      <alignment wrapText="1"/>
      <protection locked="0"/>
    </xf>
    <xf numFmtId="165" fontId="19" fillId="0" borderId="0" xfId="43" applyFont="1" applyAlignment="1" applyProtection="1">
      <alignment wrapText="1"/>
      <protection locked="0"/>
    </xf>
    <xf numFmtId="165" fontId="53" fillId="0" borderId="0" xfId="43" applyFont="1" applyAlignment="1" applyProtection="1">
      <alignment wrapText="1"/>
      <protection locked="0"/>
    </xf>
    <xf numFmtId="165" fontId="53" fillId="40" borderId="10" xfId="43" applyFont="1" applyFill="1" applyBorder="1" applyAlignment="1" applyProtection="1">
      <alignment wrapText="1"/>
      <protection locked="0"/>
    </xf>
    <xf numFmtId="168" fontId="63" fillId="40" borderId="10" xfId="47" applyNumberFormat="1" applyFont="1" applyFill="1" applyBorder="1" applyAlignment="1" applyProtection="1">
      <alignment wrapText="1"/>
      <protection locked="0"/>
    </xf>
    <xf numFmtId="168" fontId="63" fillId="0" borderId="10" xfId="47" applyNumberFormat="1" applyFont="1" applyFill="1" applyBorder="1" applyAlignment="1" applyProtection="1">
      <alignment wrapText="1"/>
      <protection locked="0"/>
    </xf>
    <xf numFmtId="37" fontId="63" fillId="0" borderId="23" xfId="43" applyNumberFormat="1" applyFont="1" applyBorder="1"/>
    <xf numFmtId="43" fontId="63" fillId="35" borderId="23" xfId="42" applyFont="1" applyFill="1" applyBorder="1"/>
    <xf numFmtId="165" fontId="80" fillId="35" borderId="41" xfId="43" applyFont="1" applyFill="1" applyBorder="1" applyAlignment="1">
      <alignment horizontal="left"/>
    </xf>
    <xf numFmtId="165" fontId="80" fillId="35" borderId="42" xfId="43" applyFont="1" applyFill="1" applyBorder="1" applyAlignment="1">
      <alignment horizontal="center"/>
    </xf>
    <xf numFmtId="165" fontId="80" fillId="35" borderId="29" xfId="43" applyFont="1" applyFill="1" applyBorder="1" applyAlignment="1">
      <alignment horizontal="left"/>
    </xf>
    <xf numFmtId="14" fontId="80" fillId="35" borderId="43" xfId="43" quotePrefix="1" applyNumberFormat="1" applyFont="1" applyFill="1" applyBorder="1" applyAlignment="1">
      <alignment horizontal="center"/>
    </xf>
    <xf numFmtId="165" fontId="81" fillId="35" borderId="14" xfId="43" applyFont="1" applyFill="1" applyBorder="1" applyAlignment="1">
      <alignment horizontal="left"/>
    </xf>
    <xf numFmtId="14" fontId="81" fillId="35" borderId="16" xfId="43" quotePrefix="1" applyNumberFormat="1" applyFont="1" applyFill="1" applyBorder="1" applyAlignment="1">
      <alignment horizontal="center"/>
    </xf>
    <xf numFmtId="37" fontId="82" fillId="0" borderId="0" xfId="43" applyNumberFormat="1" applyFont="1" applyAlignment="1" applyProtection="1">
      <alignment horizontal="right"/>
      <protection locked="0"/>
    </xf>
    <xf numFmtId="166" fontId="31" fillId="34" borderId="17" xfId="43" applyNumberFormat="1" applyFont="1" applyFill="1" applyBorder="1" applyAlignment="1" applyProtection="1">
      <alignment horizontal="center" vertical="center" wrapText="1"/>
      <protection locked="0"/>
    </xf>
    <xf numFmtId="166" fontId="31" fillId="34" borderId="18" xfId="43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43" applyFont="1" applyAlignment="1">
      <alignment horizontal="left" wrapText="1"/>
    </xf>
    <xf numFmtId="165" fontId="55" fillId="0" borderId="34" xfId="43" applyFont="1" applyBorder="1" applyAlignment="1">
      <alignment horizontal="right" vertical="top" wrapText="1"/>
    </xf>
    <xf numFmtId="165" fontId="55" fillId="0" borderId="35" xfId="43" applyFont="1" applyBorder="1" applyAlignment="1">
      <alignment horizontal="right" vertical="top" wrapText="1"/>
    </xf>
    <xf numFmtId="166" fontId="20" fillId="0" borderId="0" xfId="43" applyNumberFormat="1" applyFont="1" applyAlignment="1">
      <alignment horizontal="center" vertical="center"/>
    </xf>
    <xf numFmtId="166" fontId="60" fillId="0" borderId="11" xfId="43" applyNumberFormat="1" applyFont="1" applyBorder="1" applyAlignment="1">
      <alignment horizontal="center"/>
    </xf>
    <xf numFmtId="49" fontId="59" fillId="33" borderId="13" xfId="44" applyNumberFormat="1" applyFont="1" applyFill="1" applyBorder="1" applyAlignment="1" applyProtection="1">
      <alignment horizontal="center"/>
      <protection locked="0"/>
    </xf>
    <xf numFmtId="165" fontId="79" fillId="36" borderId="17" xfId="43" applyFont="1" applyFill="1" applyBorder="1" applyAlignment="1">
      <alignment horizontal="center" vertical="center" wrapText="1"/>
    </xf>
    <xf numFmtId="165" fontId="79" fillId="36" borderId="18" xfId="43" applyFont="1" applyFill="1" applyBorder="1" applyAlignment="1">
      <alignment horizontal="center" vertical="center" wrapText="1"/>
    </xf>
    <xf numFmtId="166" fontId="29" fillId="37" borderId="17" xfId="43" applyNumberFormat="1" applyFont="1" applyFill="1" applyBorder="1" applyAlignment="1" applyProtection="1">
      <alignment horizontal="center" vertical="center" wrapText="1"/>
      <protection locked="0"/>
    </xf>
    <xf numFmtId="166" fontId="29" fillId="37" borderId="18" xfId="43" applyNumberFormat="1" applyFont="1" applyFill="1" applyBorder="1" applyAlignment="1" applyProtection="1">
      <alignment horizontal="center" vertical="center" wrapText="1"/>
      <protection locked="0"/>
    </xf>
    <xf numFmtId="37" fontId="55" fillId="45" borderId="37" xfId="43" applyNumberFormat="1" applyFont="1" applyFill="1" applyBorder="1" applyAlignment="1">
      <alignment horizontal="right"/>
    </xf>
    <xf numFmtId="37" fontId="55" fillId="45" borderId="38" xfId="43" applyNumberFormat="1" applyFont="1" applyFill="1" applyBorder="1" applyAlignment="1">
      <alignment horizontal="right"/>
    </xf>
    <xf numFmtId="37" fontId="22" fillId="38" borderId="17" xfId="43" applyNumberFormat="1" applyFont="1" applyFill="1" applyBorder="1" applyAlignment="1">
      <alignment horizontal="center" vertical="center" wrapText="1"/>
    </xf>
    <xf numFmtId="37" fontId="22" fillId="38" borderId="19" xfId="43" applyNumberFormat="1" applyFont="1" applyFill="1" applyBorder="1" applyAlignment="1">
      <alignment horizontal="center" vertical="center" wrapText="1"/>
    </xf>
    <xf numFmtId="37" fontId="22" fillId="38" borderId="18" xfId="43" applyNumberFormat="1" applyFont="1" applyFill="1" applyBorder="1" applyAlignment="1">
      <alignment horizontal="center" vertical="center" wrapText="1"/>
    </xf>
    <xf numFmtId="165" fontId="30" fillId="39" borderId="17" xfId="43" applyFont="1" applyFill="1" applyBorder="1" applyAlignment="1">
      <alignment horizontal="center" wrapText="1"/>
    </xf>
    <xf numFmtId="165" fontId="30" fillId="39" borderId="18" xfId="43" applyFont="1" applyFill="1" applyBorder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7" xr:uid="{F99F07E4-F195-4AD1-A939-2B9A58D677BE}"/>
    <cellStyle name="Comma 3 2" xfId="48" xr:uid="{180285A8-572A-4959-B7A9-539A5CD643FD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5" xr:uid="{9F16AE42-24E4-45BD-80C0-D0E9D90DEE8A}"/>
    <cellStyle name="Normal 13 2 2 2" xfId="44" xr:uid="{D401A534-6103-455C-ABA9-F6317831D138}"/>
    <cellStyle name="Normal 2" xfId="43" xr:uid="{3C92B456-90FA-447E-9334-D5AF23A77D13}"/>
    <cellStyle name="Note" xfId="15" builtinId="10" customBuiltin="1"/>
    <cellStyle name="Output" xfId="10" builtinId="21" customBuiltin="1"/>
    <cellStyle name="Percent 2" xfId="46" xr:uid="{A7F0D174-6834-485B-91AE-DEE75309F8B4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  <color rgb="FF0000CC"/>
      <color rgb="FFCCFFCC"/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1240465</xdr:colOff>
      <xdr:row>49</xdr:row>
      <xdr:rowOff>106326</xdr:rowOff>
    </xdr:from>
    <xdr:to>
      <xdr:col>18</xdr:col>
      <xdr:colOff>1240465</xdr:colOff>
      <xdr:row>51</xdr:row>
      <xdr:rowOff>496186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21C0D37-EE4A-47E1-9543-79B43D0E6A6F}"/>
            </a:ext>
          </a:extLst>
        </xdr:cNvPr>
        <xdr:cNvCxnSpPr/>
      </xdr:nvCxnSpPr>
      <xdr:spPr>
        <a:xfrm>
          <a:off x="27643765" y="21876666"/>
          <a:ext cx="0" cy="1334740"/>
        </a:xfrm>
        <a:prstGeom prst="straightConnector1">
          <a:avLst/>
        </a:prstGeom>
        <a:ln w="7620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camps.sharepoint.com/personal/jeff_uccr_org/Documents/Downloads/Email%20#3 - Site Specific Worksheets/TOC/1. TOC 2022 Budget - StaffingBenefitsPlanWksh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camps.sharepoint.com/sites/UCCR_Office/OfficeDocuments/Accounting/3b.%20Budget%20-%202023/1.%202023%20Budget%20-%20Site%20Packets%20Sent/Email%20#3 - Site Specific Worksheets/TOC/2. TOC 2023 Budget - Projected R&amp;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camps.sharepoint.com/sites/UCCR_Office/OfficeDocuments/Accounting/3b.%20Budget%20-%202023/1.%202023%20Budget%20-%20Site%20Packets%20Sent/Email%20#3 - Site Specific Worksheets/TOC/2022-09-012 TOC 2023 Budget from Jam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camps-my.sharepoint.com/Accounting/Accounting%20Documents/R%20&amp;%20E%20Worksheets/2018%20R&amp;E%20WkShts/LOD/LOD%202018%20Accounting%20R&amp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Benefits Wk "/>
      <sheetName val="2021 Staffing Plan"/>
      <sheetName val="2021 Staff Strucure "/>
    </sheetNames>
    <sheetDataSet>
      <sheetData sheetId="0">
        <row r="1">
          <cell r="L1">
            <v>2022</v>
          </cell>
        </row>
        <row r="2">
          <cell r="K2" t="str">
            <v>2022 Budget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R&amp;E Budget 2023 JB"/>
      <sheetName val="TOC R&amp;E Updated Proj @ 09-12-22"/>
      <sheetName val="TOC R&amp;E Aug @ 09-2022 NS"/>
      <sheetName val="TOC R&amp;E 2022 Budget"/>
      <sheetName val="TOC 2022 Rate"/>
      <sheetName val="TOC 2021 Budget - File"/>
      <sheetName val="2021 TOC Monthly R&amp;E 2021"/>
      <sheetName val="2020 TOC Monthly R&amp;E - NS"/>
      <sheetName val="LOD 2018 Accounting R&amp;E - Prel "/>
      <sheetName val="LOD 2017 Accounting R&amp;E"/>
    </sheetNames>
    <sheetDataSet>
      <sheetData sheetId="0" refreshError="1"/>
      <sheetData sheetId="1" refreshError="1">
        <row r="21">
          <cell r="Q21">
            <v>113421.38</v>
          </cell>
        </row>
        <row r="23">
          <cell r="Q23">
            <v>20281.650000000001</v>
          </cell>
        </row>
        <row r="25">
          <cell r="Q25">
            <v>1343.5</v>
          </cell>
        </row>
        <row r="27">
          <cell r="Q27">
            <v>44217.65</v>
          </cell>
        </row>
        <row r="29">
          <cell r="Q29">
            <v>416.94000000000005</v>
          </cell>
        </row>
        <row r="31">
          <cell r="Q31">
            <v>66833.56</v>
          </cell>
        </row>
        <row r="33">
          <cell r="Q33">
            <v>52740</v>
          </cell>
        </row>
        <row r="35">
          <cell r="Q35">
            <v>8425.31</v>
          </cell>
        </row>
        <row r="37">
          <cell r="Q37">
            <v>14202.779999999999</v>
          </cell>
        </row>
        <row r="39">
          <cell r="Q39">
            <v>254.36</v>
          </cell>
        </row>
        <row r="41">
          <cell r="Q41">
            <v>4400.68</v>
          </cell>
        </row>
        <row r="43">
          <cell r="Q43">
            <v>1267.4000000000001</v>
          </cell>
        </row>
        <row r="45">
          <cell r="Q45">
            <v>2160</v>
          </cell>
        </row>
        <row r="47">
          <cell r="Q47">
            <v>1154.8799999999999</v>
          </cell>
        </row>
      </sheetData>
      <sheetData sheetId="2" refreshError="1"/>
      <sheetData sheetId="3" refreshError="1">
        <row r="7">
          <cell r="Q7">
            <v>162700</v>
          </cell>
        </row>
        <row r="8">
          <cell r="Q8">
            <v>213900</v>
          </cell>
        </row>
        <row r="10">
          <cell r="Q10">
            <v>12700</v>
          </cell>
        </row>
      </sheetData>
      <sheetData sheetId="4" refreshError="1"/>
      <sheetData sheetId="5" refreshError="1"/>
      <sheetData sheetId="6" refreshError="1">
        <row r="12">
          <cell r="N12">
            <v>53426.52</v>
          </cell>
        </row>
        <row r="13">
          <cell r="N13">
            <v>108451.87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R&amp;E Projection 2022"/>
      <sheetName val="TOC R&amp;E 2022 Budget"/>
      <sheetName val="TOC 2022 Rate"/>
      <sheetName val="TOC 2021 Budget - File"/>
      <sheetName val="2021 TOC Monthly R&amp;E @ 12-31"/>
      <sheetName val="2020 TOC Monthly R&amp;E - NS"/>
      <sheetName val="LOD 2018 Accounting R&amp;E - Prel "/>
      <sheetName val="LOD 2017 Accounting R&amp;E"/>
    </sheetNames>
    <sheetDataSet>
      <sheetData sheetId="0"/>
      <sheetData sheetId="1" refreshError="1"/>
      <sheetData sheetId="2" refreshError="1"/>
      <sheetData sheetId="3" refreshError="1"/>
      <sheetData sheetId="4">
        <row r="13">
          <cell r="N13">
            <v>53426.52</v>
          </cell>
        </row>
        <row r="30">
          <cell r="N30">
            <v>96580.95</v>
          </cell>
        </row>
        <row r="40">
          <cell r="N40">
            <v>28224.760000000002</v>
          </cell>
        </row>
        <row r="41">
          <cell r="N41">
            <v>5771.84</v>
          </cell>
        </row>
        <row r="45">
          <cell r="N45">
            <v>1157.7</v>
          </cell>
        </row>
        <row r="46">
          <cell r="N46">
            <v>8660.64</v>
          </cell>
        </row>
        <row r="50">
          <cell r="N50">
            <v>61460</v>
          </cell>
        </row>
        <row r="53">
          <cell r="N53">
            <v>50100.06</v>
          </cell>
        </row>
        <row r="54">
          <cell r="N54">
            <v>4431.7700000000004</v>
          </cell>
        </row>
        <row r="56">
          <cell r="N56">
            <v>60476.569999999992</v>
          </cell>
        </row>
        <row r="61">
          <cell r="N61">
            <v>43906.46</v>
          </cell>
        </row>
        <row r="63">
          <cell r="N63">
            <v>17888.920000000002</v>
          </cell>
        </row>
        <row r="64">
          <cell r="N64">
            <v>17125.659999999996</v>
          </cell>
        </row>
        <row r="71">
          <cell r="N71">
            <v>699.01</v>
          </cell>
        </row>
        <row r="76">
          <cell r="N76">
            <v>4980.1999999999989</v>
          </cell>
        </row>
        <row r="85">
          <cell r="N85">
            <v>1706.81</v>
          </cell>
        </row>
        <row r="88">
          <cell r="N88">
            <v>1980</v>
          </cell>
        </row>
        <row r="104">
          <cell r="N104">
            <v>180000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 2018 Accounting R&amp;E"/>
      <sheetName val="LOD 2018 Approved Budget R&amp;E"/>
      <sheetName val="LOD 2017 Accounting R&amp;E"/>
      <sheetName val="Input Wrksht "/>
      <sheetName val="12 Month 2017"/>
      <sheetName val="Months"/>
      <sheetName val="RTS"/>
      <sheetName val="LOD YTD with PY"/>
      <sheetName val="YTD with PY  "/>
    </sheetNames>
    <sheetDataSet>
      <sheetData sheetId="0" refreshError="1"/>
      <sheetData sheetId="1" refreshError="1"/>
      <sheetData sheetId="2" refreshError="1"/>
      <sheetData sheetId="3" refreshError="1">
        <row r="3">
          <cell r="D3" t="str">
            <v>Dec</v>
          </cell>
        </row>
        <row r="19">
          <cell r="J19">
            <v>0</v>
          </cell>
          <cell r="L19">
            <v>0</v>
          </cell>
        </row>
        <row r="23">
          <cell r="J23">
            <v>0</v>
          </cell>
          <cell r="L23">
            <v>0</v>
          </cell>
        </row>
        <row r="29">
          <cell r="J29">
            <v>0</v>
          </cell>
          <cell r="L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mp Arroyo" id="{0A100342-6E19-440C-A722-705CAACC8EE2}" userId="S::camparroyo@uccr.org::1fc64204-838d-460b-9dae-2c5d599b9e5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3" dT="2022-09-12T22:29:33.58" personId="{0A100342-6E19-440C-A722-705CAACC8EE2}" id="{C12CF226-834A-44B4-A6F9-EF4A91CEC589}">
    <text>Ropes Course Training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A7A2-B483-4181-BCD9-02172EB9449D}">
  <sheetPr syncVertical="1" syncRef="D7" transitionEvaluation="1">
    <tabColor rgb="FF00B050"/>
    <pageSetUpPr fitToPage="1"/>
  </sheetPr>
  <dimension ref="A1:AC85"/>
  <sheetViews>
    <sheetView tabSelected="1" zoomScale="43" zoomScaleNormal="43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C15" sqref="AC15"/>
    </sheetView>
  </sheetViews>
  <sheetFormatPr defaultColWidth="9.5703125" defaultRowHeight="26.25" x14ac:dyDescent="0.4"/>
  <cols>
    <col min="1" max="1" width="21.140625" style="4" customWidth="1"/>
    <col min="2" max="2" width="23.28515625" style="4" customWidth="1"/>
    <col min="3" max="3" width="34.7109375" style="4" customWidth="1"/>
    <col min="4" max="15" width="22.28515625" style="4" customWidth="1"/>
    <col min="16" max="16" width="4.85546875" style="4" customWidth="1"/>
    <col min="17" max="17" width="26.28515625" style="4" customWidth="1"/>
    <col min="18" max="18" width="2" style="4" customWidth="1"/>
    <col min="19" max="19" width="29.140625" style="22" customWidth="1"/>
    <col min="20" max="20" width="2.42578125" style="22" customWidth="1"/>
    <col min="21" max="21" width="26.7109375" style="22" customWidth="1"/>
    <col min="22" max="22" width="2.42578125" style="22" customWidth="1"/>
    <col min="23" max="23" width="26.7109375" style="22" customWidth="1"/>
    <col min="24" max="24" width="2.42578125" style="22" customWidth="1"/>
    <col min="25" max="25" width="26.28515625" style="22" customWidth="1"/>
    <col min="26" max="26" width="2.42578125" style="22" customWidth="1"/>
    <col min="27" max="27" width="29.140625" style="22" customWidth="1"/>
    <col min="28" max="28" width="9.5703125" style="4" customWidth="1"/>
    <col min="29" max="29" width="18.28515625" style="4" customWidth="1"/>
    <col min="30" max="16384" width="9.5703125" style="4"/>
  </cols>
  <sheetData>
    <row r="1" spans="1:29" s="3" customFormat="1" ht="50.45" customHeight="1" x14ac:dyDescent="0.5">
      <c r="A1"/>
      <c r="B1"/>
      <c r="C1"/>
      <c r="D1" s="221" t="s">
        <v>55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1"/>
      <c r="S1" s="1"/>
      <c r="T1" s="2"/>
      <c r="U1" s="2"/>
      <c r="V1" s="2"/>
      <c r="W1" s="2"/>
      <c r="X1" s="2"/>
      <c r="Y1" s="2"/>
      <c r="Z1" s="2"/>
      <c r="AA1" s="1"/>
    </row>
    <row r="2" spans="1:29" s="3" customFormat="1" ht="45" customHeight="1" thickBot="1" x14ac:dyDescent="0.65">
      <c r="C2"/>
      <c r="E2" s="4"/>
      <c r="F2" s="5"/>
      <c r="G2" s="5"/>
      <c r="H2" s="222" t="s">
        <v>35</v>
      </c>
      <c r="I2" s="222"/>
      <c r="J2" s="222"/>
      <c r="K2" s="222"/>
      <c r="L2" s="222"/>
      <c r="M2" s="222"/>
      <c r="N2" s="6"/>
      <c r="O2" s="6"/>
      <c r="P2" s="7"/>
      <c r="Q2" s="4" t="s">
        <v>5</v>
      </c>
      <c r="R2" s="1"/>
      <c r="S2" s="1"/>
      <c r="T2" s="2"/>
      <c r="U2" s="2"/>
      <c r="V2" s="2"/>
      <c r="W2" s="2"/>
      <c r="X2" s="2"/>
      <c r="Y2" s="2"/>
      <c r="Z2" s="2"/>
      <c r="AA2" s="1"/>
    </row>
    <row r="3" spans="1:29" s="3" customFormat="1" ht="55.15" customHeight="1" thickBot="1" x14ac:dyDescent="0.65">
      <c r="A3" s="209" t="s">
        <v>60</v>
      </c>
      <c r="B3" s="210" t="s">
        <v>58</v>
      </c>
      <c r="C3"/>
      <c r="E3" s="4"/>
      <c r="F3" s="5"/>
      <c r="H3" s="223" t="s">
        <v>0</v>
      </c>
      <c r="I3" s="223"/>
      <c r="J3" s="223"/>
      <c r="K3" s="223"/>
      <c r="L3" s="223"/>
      <c r="M3" s="223"/>
      <c r="N3" s="6"/>
      <c r="O3" s="6"/>
      <c r="P3" s="7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9" s="3" customFormat="1" ht="43.15" customHeight="1" x14ac:dyDescent="0.4">
      <c r="A4" s="211" t="s">
        <v>59</v>
      </c>
      <c r="B4" s="212" t="s">
        <v>56</v>
      </c>
      <c r="C4"/>
      <c r="G4" s="6"/>
      <c r="H4" s="6"/>
      <c r="I4" s="6"/>
      <c r="J4" s="6"/>
      <c r="K4" s="6"/>
      <c r="L4" s="6"/>
      <c r="M4" s="6"/>
      <c r="N4" s="6"/>
      <c r="O4" s="6"/>
      <c r="P4" s="7"/>
      <c r="Q4" s="224" t="s">
        <v>0</v>
      </c>
      <c r="R4" s="10"/>
      <c r="S4" s="226" t="s">
        <v>1</v>
      </c>
      <c r="T4" s="9"/>
      <c r="U4" s="230" t="s">
        <v>2</v>
      </c>
      <c r="V4" s="9"/>
      <c r="W4" s="230" t="s">
        <v>3</v>
      </c>
      <c r="X4" s="9"/>
      <c r="Y4" s="233" t="str">
        <f>'[1]2021 Benefits Wk '!$K$2</f>
        <v>2022 Budget</v>
      </c>
      <c r="Z4" s="9"/>
      <c r="AA4" s="216" t="s">
        <v>4</v>
      </c>
    </row>
    <row r="5" spans="1:29" ht="64.900000000000006" customHeight="1" thickBot="1" x14ac:dyDescent="0.45">
      <c r="A5" s="213" t="s">
        <v>57</v>
      </c>
      <c r="B5" s="214" t="s">
        <v>61</v>
      </c>
      <c r="C5"/>
      <c r="D5" s="141" t="s">
        <v>36</v>
      </c>
      <c r="E5" s="141" t="s">
        <v>36</v>
      </c>
      <c r="F5" s="141" t="s">
        <v>36</v>
      </c>
      <c r="G5" s="141" t="s">
        <v>36</v>
      </c>
      <c r="H5" s="141" t="s">
        <v>36</v>
      </c>
      <c r="I5" s="141" t="s">
        <v>36</v>
      </c>
      <c r="J5" s="141" t="s">
        <v>36</v>
      </c>
      <c r="K5" s="141" t="s">
        <v>36</v>
      </c>
      <c r="L5" s="141" t="s">
        <v>36</v>
      </c>
      <c r="M5" s="141" t="s">
        <v>36</v>
      </c>
      <c r="N5" s="141" t="s">
        <v>36</v>
      </c>
      <c r="O5" s="141" t="s">
        <v>36</v>
      </c>
      <c r="P5" s="11"/>
      <c r="Q5" s="225"/>
      <c r="R5" s="12"/>
      <c r="S5" s="227"/>
      <c r="T5" s="12"/>
      <c r="U5" s="231"/>
      <c r="V5" s="12"/>
      <c r="W5" s="231"/>
      <c r="X5" s="12"/>
      <c r="Y5" s="234"/>
      <c r="Z5" s="12"/>
      <c r="AA5" s="217"/>
    </row>
    <row r="6" spans="1:29" s="3" customFormat="1" ht="56.25" thickBot="1" x14ac:dyDescent="0.45">
      <c r="A6" s="13" t="s">
        <v>6</v>
      </c>
      <c r="B6" s="13"/>
      <c r="C6" s="13"/>
      <c r="D6" s="138" t="s">
        <v>7</v>
      </c>
      <c r="E6" s="138" t="s">
        <v>8</v>
      </c>
      <c r="F6" s="138" t="s">
        <v>9</v>
      </c>
      <c r="G6" s="138" t="s">
        <v>10</v>
      </c>
      <c r="H6" s="139" t="s">
        <v>11</v>
      </c>
      <c r="I6" s="139" t="s">
        <v>12</v>
      </c>
      <c r="J6" s="139" t="s">
        <v>13</v>
      </c>
      <c r="K6" s="139" t="s">
        <v>14</v>
      </c>
      <c r="L6" s="140" t="s">
        <v>15</v>
      </c>
      <c r="M6" s="140" t="s">
        <v>16</v>
      </c>
      <c r="N6" s="140" t="s">
        <v>17</v>
      </c>
      <c r="O6" s="140" t="s">
        <v>18</v>
      </c>
      <c r="P6" s="137"/>
      <c r="Q6" s="157" t="s">
        <v>20</v>
      </c>
      <c r="R6" s="15"/>
      <c r="S6" s="16" t="s">
        <v>19</v>
      </c>
      <c r="T6" s="17"/>
      <c r="U6" s="232"/>
      <c r="V6" s="12"/>
      <c r="W6" s="232"/>
      <c r="X6" s="17"/>
      <c r="Y6" s="14" t="s">
        <v>20</v>
      </c>
      <c r="Z6" s="17"/>
      <c r="AA6" s="18" t="s">
        <v>19</v>
      </c>
    </row>
    <row r="7" spans="1:29" s="22" customFormat="1" ht="34.5" customHeight="1" x14ac:dyDescent="0.4">
      <c r="A7" s="168" t="s">
        <v>37</v>
      </c>
      <c r="B7" s="169"/>
      <c r="C7" s="170"/>
      <c r="D7" s="142">
        <v>2400</v>
      </c>
      <c r="E7" s="142">
        <v>6900</v>
      </c>
      <c r="F7" s="142">
        <v>5200</v>
      </c>
      <c r="G7" s="142">
        <v>3000</v>
      </c>
      <c r="H7" s="142">
        <v>7400</v>
      </c>
      <c r="I7" s="142">
        <v>34500</v>
      </c>
      <c r="J7" s="142">
        <v>49500</v>
      </c>
      <c r="K7" s="142">
        <v>33200</v>
      </c>
      <c r="L7" s="142">
        <v>15000</v>
      </c>
      <c r="M7" s="142">
        <v>19000</v>
      </c>
      <c r="N7" s="143">
        <v>3900</v>
      </c>
      <c r="O7" s="143">
        <v>4200</v>
      </c>
      <c r="P7" s="144"/>
      <c r="Q7" s="143">
        <f t="shared" ref="Q7:Q9" si="0">SUM(D7:O7)</f>
        <v>184200</v>
      </c>
      <c r="R7" s="20" t="s">
        <v>5</v>
      </c>
      <c r="S7" s="21">
        <v>156348</v>
      </c>
      <c r="U7" s="23">
        <f>+Q7-S7</f>
        <v>27852</v>
      </c>
      <c r="V7" s="12"/>
      <c r="W7" s="24">
        <f>U7/S7</f>
        <v>0.17814106992094558</v>
      </c>
      <c r="Y7" s="25">
        <f>'[2]TOC R&amp;E 2022 Budget'!Q7</f>
        <v>162700</v>
      </c>
      <c r="AA7" s="25">
        <f>'[2]2021 TOC Monthly R&amp;E 2021'!N12</f>
        <v>53426.52</v>
      </c>
    </row>
    <row r="8" spans="1:29" s="22" customFormat="1" ht="35.1" customHeight="1" x14ac:dyDescent="0.4">
      <c r="A8" s="168" t="s">
        <v>38</v>
      </c>
      <c r="B8" s="169"/>
      <c r="C8" s="170"/>
      <c r="D8" s="142">
        <v>4100</v>
      </c>
      <c r="E8" s="142">
        <v>12200</v>
      </c>
      <c r="F8" s="142">
        <v>8900</v>
      </c>
      <c r="G8" s="142">
        <v>5600</v>
      </c>
      <c r="H8" s="142">
        <v>14000</v>
      </c>
      <c r="I8" s="142">
        <v>42300</v>
      </c>
      <c r="J8" s="142">
        <v>56300</v>
      </c>
      <c r="K8" s="142">
        <v>48000</v>
      </c>
      <c r="L8" s="142">
        <v>24400</v>
      </c>
      <c r="M8" s="142">
        <v>33000</v>
      </c>
      <c r="N8" s="143">
        <v>8200</v>
      </c>
      <c r="O8" s="143">
        <v>10600</v>
      </c>
      <c r="P8" s="144"/>
      <c r="Q8" s="143">
        <f t="shared" si="0"/>
        <v>267600</v>
      </c>
      <c r="R8" s="20" t="s">
        <v>5</v>
      </c>
      <c r="S8" s="21">
        <v>228576</v>
      </c>
      <c r="U8" s="26">
        <f>+Q8-S8</f>
        <v>39024</v>
      </c>
      <c r="V8" s="12"/>
      <c r="W8" s="24">
        <f t="shared" ref="W8:W9" si="1">U8/S8</f>
        <v>0.17072658546829064</v>
      </c>
      <c r="Y8" s="25">
        <f>'[2]TOC R&amp;E 2022 Budget'!Q8</f>
        <v>213900</v>
      </c>
      <c r="AA8" s="25">
        <f>'[2]2021 TOC Monthly R&amp;E 2021'!N13</f>
        <v>108451.87</v>
      </c>
    </row>
    <row r="9" spans="1:29" s="22" customFormat="1" ht="34.5" customHeight="1" x14ac:dyDescent="0.4">
      <c r="A9" s="171" t="s">
        <v>39</v>
      </c>
      <c r="B9" s="169"/>
      <c r="C9" s="170"/>
      <c r="D9" s="145">
        <v>0</v>
      </c>
      <c r="E9" s="145">
        <v>0</v>
      </c>
      <c r="F9" s="145">
        <v>0</v>
      </c>
      <c r="G9" s="145">
        <v>0</v>
      </c>
      <c r="H9" s="142">
        <v>300</v>
      </c>
      <c r="I9" s="142">
        <v>2600</v>
      </c>
      <c r="J9" s="142">
        <v>2800</v>
      </c>
      <c r="K9" s="147">
        <v>2000</v>
      </c>
      <c r="L9" s="147">
        <v>500</v>
      </c>
      <c r="M9" s="145">
        <v>0</v>
      </c>
      <c r="N9" s="146">
        <v>0</v>
      </c>
      <c r="O9" s="146">
        <v>0</v>
      </c>
      <c r="P9" s="144"/>
      <c r="Q9" s="143">
        <f t="shared" si="0"/>
        <v>8200</v>
      </c>
      <c r="R9" s="20" t="s">
        <v>5</v>
      </c>
      <c r="S9" s="21">
        <f>11139-3561+16600</f>
        <v>24178</v>
      </c>
      <c r="U9" s="26">
        <f>+Q9-S9</f>
        <v>-15978</v>
      </c>
      <c r="V9" s="12"/>
      <c r="W9" s="24">
        <f t="shared" si="1"/>
        <v>-0.66084870543469265</v>
      </c>
      <c r="Y9" s="25">
        <f>'[2]TOC R&amp;E 2022 Budget'!Q10</f>
        <v>12700</v>
      </c>
      <c r="AA9" s="25">
        <f>1434-3692+77800</f>
        <v>75542</v>
      </c>
    </row>
    <row r="10" spans="1:29" s="22" customFormat="1" ht="35.1" customHeight="1" x14ac:dyDescent="0.4">
      <c r="A10" s="172"/>
      <c r="B10" s="173"/>
      <c r="C10" s="173"/>
      <c r="D10" s="148"/>
      <c r="E10" s="148"/>
      <c r="F10" s="148"/>
      <c r="G10" s="148"/>
      <c r="H10" s="148"/>
      <c r="I10" s="148"/>
      <c r="J10" s="148"/>
      <c r="K10" s="148"/>
      <c r="L10" s="149"/>
      <c r="M10" s="149"/>
      <c r="N10" s="149"/>
      <c r="O10" s="149"/>
      <c r="P10" s="144"/>
      <c r="Q10" s="150"/>
      <c r="R10" s="20" t="s">
        <v>5</v>
      </c>
      <c r="U10" s="27" t="s">
        <v>5</v>
      </c>
      <c r="V10" s="12"/>
      <c r="W10" s="27" t="s">
        <v>5</v>
      </c>
    </row>
    <row r="11" spans="1:29" ht="25.5" customHeight="1" thickBot="1" x14ac:dyDescent="0.45">
      <c r="A11" s="125"/>
      <c r="B11" s="174" t="s">
        <v>21</v>
      </c>
      <c r="C11" s="174"/>
      <c r="D11" s="151">
        <f t="shared" ref="D11:N11" si="2">SUM(D7:D10)</f>
        <v>6500</v>
      </c>
      <c r="E11" s="152">
        <f t="shared" si="2"/>
        <v>19100</v>
      </c>
      <c r="F11" s="152">
        <f t="shared" si="2"/>
        <v>14100</v>
      </c>
      <c r="G11" s="152">
        <f t="shared" si="2"/>
        <v>8600</v>
      </c>
      <c r="H11" s="153">
        <f t="shared" si="2"/>
        <v>21700</v>
      </c>
      <c r="I11" s="153">
        <f t="shared" si="2"/>
        <v>79400</v>
      </c>
      <c r="J11" s="153">
        <f t="shared" si="2"/>
        <v>108600</v>
      </c>
      <c r="K11" s="153">
        <f t="shared" si="2"/>
        <v>83200</v>
      </c>
      <c r="L11" s="154">
        <f t="shared" si="2"/>
        <v>39900</v>
      </c>
      <c r="M11" s="154">
        <f t="shared" si="2"/>
        <v>52000</v>
      </c>
      <c r="N11" s="154">
        <f t="shared" si="2"/>
        <v>12100</v>
      </c>
      <c r="O11" s="155">
        <f>SUM(O7:O9)</f>
        <v>14800</v>
      </c>
      <c r="P11" s="144"/>
      <c r="Q11" s="156">
        <f>SUM(Q7:Q9)</f>
        <v>460000</v>
      </c>
      <c r="R11" s="20" t="s">
        <v>5</v>
      </c>
      <c r="S11" s="28">
        <f>ROUND((SUM(S7:S10)),-1)</f>
        <v>409100</v>
      </c>
      <c r="U11" s="29">
        <f>ROUND((SUM(U7:U10)),-1)</f>
        <v>50900</v>
      </c>
      <c r="V11" s="12"/>
      <c r="W11" s="30">
        <f>U11/S11</f>
        <v>0.12441945734539232</v>
      </c>
      <c r="Y11" s="31">
        <f>SUM(Y7:Y9)</f>
        <v>389300</v>
      </c>
      <c r="AA11" s="32">
        <f>ROUND((SUM(AA7:AA10)),-1)</f>
        <v>237420</v>
      </c>
    </row>
    <row r="12" spans="1:29" s="2" customFormat="1" ht="19.149999999999999" customHeight="1" thickTop="1" x14ac:dyDescent="0.4">
      <c r="A12" s="175"/>
      <c r="B12" s="176"/>
      <c r="C12" s="177"/>
      <c r="D12" s="33"/>
      <c r="E12" s="33"/>
      <c r="F12" s="33"/>
      <c r="G12" s="33"/>
      <c r="H12" s="33"/>
      <c r="I12" s="34"/>
      <c r="J12" s="33"/>
      <c r="K12" s="33"/>
      <c r="L12" s="35"/>
      <c r="M12" s="35"/>
      <c r="N12" s="35"/>
      <c r="O12" s="35"/>
      <c r="P12" s="19"/>
      <c r="Q12"/>
      <c r="R12" s="20" t="s">
        <v>5</v>
      </c>
      <c r="S12" s="20" t="s">
        <v>5</v>
      </c>
      <c r="T12" s="20" t="s">
        <v>5</v>
      </c>
      <c r="U12" s="20" t="s">
        <v>5</v>
      </c>
      <c r="V12" s="12"/>
      <c r="W12" s="20" t="s">
        <v>5</v>
      </c>
      <c r="X12" s="20"/>
      <c r="Y12" s="20"/>
      <c r="Z12" s="20"/>
      <c r="AA12" s="20" t="s">
        <v>5</v>
      </c>
    </row>
    <row r="13" spans="1:29" ht="30" customHeight="1" x14ac:dyDescent="0.4">
      <c r="A13" s="178" t="s">
        <v>54</v>
      </c>
      <c r="B13" s="179"/>
      <c r="C13" s="180"/>
      <c r="D13" s="158">
        <v>102</v>
      </c>
      <c r="E13" s="158">
        <v>312</v>
      </c>
      <c r="F13" s="158">
        <v>389</v>
      </c>
      <c r="G13" s="158">
        <v>155</v>
      </c>
      <c r="H13" s="158">
        <v>346</v>
      </c>
      <c r="I13" s="158">
        <v>1071</v>
      </c>
      <c r="J13" s="158">
        <v>1253</v>
      </c>
      <c r="K13" s="158">
        <v>824</v>
      </c>
      <c r="L13" s="158">
        <v>579</v>
      </c>
      <c r="M13" s="158">
        <v>587</v>
      </c>
      <c r="N13" s="158">
        <v>311</v>
      </c>
      <c r="O13" s="158">
        <v>224</v>
      </c>
      <c r="P13" s="19"/>
      <c r="Q13" s="36">
        <f>SUM(D13:O13)</f>
        <v>6153</v>
      </c>
      <c r="R13" s="20" t="s">
        <v>5</v>
      </c>
      <c r="S13" s="37">
        <v>5640</v>
      </c>
      <c r="T13" s="2"/>
      <c r="U13" s="26">
        <f>+Q13-S13</f>
        <v>513</v>
      </c>
      <c r="V13" s="12"/>
      <c r="W13" s="38">
        <f t="shared" ref="W13" si="3">U13/S13</f>
        <v>9.0957446808510645E-2</v>
      </c>
      <c r="X13" s="2"/>
      <c r="Y13" s="2">
        <v>5640</v>
      </c>
      <c r="Z13" s="2"/>
      <c r="AA13" s="39" t="s">
        <v>5</v>
      </c>
    </row>
    <row r="14" spans="1:29" ht="18" customHeight="1" x14ac:dyDescent="0.4">
      <c r="A14" s="181"/>
      <c r="B14" s="182"/>
      <c r="C14" s="183"/>
      <c r="D14" s="40"/>
      <c r="E14" s="40"/>
      <c r="F14" s="40"/>
      <c r="G14" s="40"/>
      <c r="H14" s="40"/>
      <c r="I14" s="41"/>
      <c r="J14" s="42"/>
      <c r="K14" s="41"/>
      <c r="L14" s="43"/>
      <c r="M14" s="43"/>
      <c r="N14" s="43"/>
      <c r="O14" s="43"/>
      <c r="P14" s="19"/>
      <c r="S14" s="4"/>
      <c r="T14" s="4"/>
      <c r="U14" s="4"/>
      <c r="V14" s="12"/>
      <c r="W14" s="4"/>
      <c r="X14" s="4"/>
      <c r="Y14" s="4"/>
      <c r="Z14" s="4"/>
      <c r="AA14" s="4"/>
    </row>
    <row r="15" spans="1:29" s="52" customFormat="1" ht="54.6" customHeight="1" x14ac:dyDescent="0.4">
      <c r="A15" s="184" t="s">
        <v>22</v>
      </c>
      <c r="B15" s="184"/>
      <c r="C15" s="184"/>
      <c r="D15" s="44"/>
      <c r="E15" s="45"/>
      <c r="F15" s="44"/>
      <c r="G15" s="46"/>
      <c r="H15" s="46"/>
      <c r="I15" s="47"/>
      <c r="J15" s="46"/>
      <c r="K15" s="46"/>
      <c r="L15" s="48"/>
      <c r="M15" s="48"/>
      <c r="N15" s="48"/>
      <c r="O15" s="49" t="s">
        <v>5</v>
      </c>
      <c r="P15" s="19"/>
      <c r="Q15" s="157" t="s">
        <v>26</v>
      </c>
      <c r="R15" s="20" t="s">
        <v>5</v>
      </c>
      <c r="S15" s="16" t="s">
        <v>23</v>
      </c>
      <c r="T15" s="50"/>
      <c r="U15" s="51" t="s">
        <v>24</v>
      </c>
      <c r="V15" s="12"/>
      <c r="W15" s="51" t="s">
        <v>25</v>
      </c>
      <c r="X15" s="50"/>
      <c r="Y15" s="14" t="s">
        <v>26</v>
      </c>
      <c r="Z15" s="50"/>
      <c r="AA15" s="53" t="s">
        <v>27</v>
      </c>
      <c r="AC15" s="6"/>
    </row>
    <row r="16" spans="1:29" s="52" customFormat="1" ht="31.5" customHeight="1" x14ac:dyDescent="0.4">
      <c r="A16" s="185"/>
      <c r="B16" s="185" t="s">
        <v>5</v>
      </c>
      <c r="C16" s="185"/>
      <c r="D16" s="55">
        <f t="shared" ref="D16:O16" si="4">IF((+D$7+D$8)=0," ",D17/(+D$7+D$8))</f>
        <v>0.24</v>
      </c>
      <c r="E16" s="55">
        <f t="shared" si="4"/>
        <v>0.23979057591623038</v>
      </c>
      <c r="F16" s="55">
        <f t="shared" si="4"/>
        <v>0.2397163120567376</v>
      </c>
      <c r="G16" s="55">
        <f t="shared" si="4"/>
        <v>0.23953488372093024</v>
      </c>
      <c r="H16" s="55">
        <f t="shared" si="4"/>
        <v>0.24018691588785046</v>
      </c>
      <c r="I16" s="56">
        <f t="shared" si="4"/>
        <v>0.23997395833333332</v>
      </c>
      <c r="J16" s="55">
        <f t="shared" si="4"/>
        <v>0.23998109640831758</v>
      </c>
      <c r="K16" s="55">
        <f t="shared" si="4"/>
        <v>0.24002463054187193</v>
      </c>
      <c r="L16" s="57">
        <f t="shared" si="4"/>
        <v>0.24010152284263958</v>
      </c>
      <c r="M16" s="58">
        <f t="shared" si="4"/>
        <v>0.24</v>
      </c>
      <c r="N16" s="58">
        <f t="shared" si="4"/>
        <v>0.23966942148760331</v>
      </c>
      <c r="O16" s="58">
        <f t="shared" si="4"/>
        <v>0.23986486486486486</v>
      </c>
      <c r="P16" s="19"/>
      <c r="Q16" s="59">
        <f>IF((+Q$7+Q$8)=0," ",Q17/(+Q$7+Q$8))</f>
        <v>0.2399734395750332</v>
      </c>
      <c r="R16" s="20" t="s">
        <v>5</v>
      </c>
      <c r="S16" s="60">
        <f>IF((+S$7+S$8)=0," ",S17/(+S$7+S$8))</f>
        <v>0.23999542766883852</v>
      </c>
      <c r="U16" s="61"/>
      <c r="V16" s="12"/>
      <c r="W16" s="61"/>
      <c r="Y16" s="59">
        <v>0.23998937865108869</v>
      </c>
      <c r="AA16" s="62">
        <f>IF((+AA$7+AA$8)=0," ",AA17/(+AA$7+AA$8))</f>
        <v>0.37966772464193649</v>
      </c>
      <c r="AC16" s="6"/>
    </row>
    <row r="17" spans="1:29" s="3" customFormat="1" ht="27.75" x14ac:dyDescent="0.4">
      <c r="A17" s="186" t="s">
        <v>28</v>
      </c>
      <c r="B17" s="186"/>
      <c r="C17" s="186"/>
      <c r="D17" s="159">
        <f t="shared" ref="D17:O17" si="5">ROUND((D7+D8)*24%,-1)</f>
        <v>1560</v>
      </c>
      <c r="E17" s="159">
        <f t="shared" si="5"/>
        <v>4580</v>
      </c>
      <c r="F17" s="159">
        <f t="shared" si="5"/>
        <v>3380</v>
      </c>
      <c r="G17" s="159">
        <f t="shared" si="5"/>
        <v>2060</v>
      </c>
      <c r="H17" s="159">
        <f t="shared" si="5"/>
        <v>5140</v>
      </c>
      <c r="I17" s="160">
        <f t="shared" si="5"/>
        <v>18430</v>
      </c>
      <c r="J17" s="159">
        <f t="shared" si="5"/>
        <v>25390</v>
      </c>
      <c r="K17" s="159">
        <f t="shared" si="5"/>
        <v>19490</v>
      </c>
      <c r="L17" s="161">
        <f t="shared" si="5"/>
        <v>9460</v>
      </c>
      <c r="M17" s="161">
        <f t="shared" si="5"/>
        <v>12480</v>
      </c>
      <c r="N17" s="161">
        <f t="shared" si="5"/>
        <v>2900</v>
      </c>
      <c r="O17" s="161">
        <f t="shared" si="5"/>
        <v>3550</v>
      </c>
      <c r="P17" s="162"/>
      <c r="Q17" s="161">
        <f>SUM(D17:O17)</f>
        <v>108420</v>
      </c>
      <c r="R17" s="20" t="s">
        <v>5</v>
      </c>
      <c r="S17" s="64">
        <v>92380</v>
      </c>
      <c r="T17" s="65"/>
      <c r="U17" s="66">
        <f>+Q17-S17</f>
        <v>16040</v>
      </c>
      <c r="V17" s="12"/>
      <c r="W17" s="24">
        <f>U17/S17</f>
        <v>0.17363065598614419</v>
      </c>
      <c r="X17" s="65"/>
      <c r="Y17" s="63">
        <v>90380</v>
      </c>
      <c r="Z17" s="65"/>
      <c r="AA17" s="67">
        <f>'[3]2021 TOC Monthly R&amp;E @ 12-31'!N50</f>
        <v>61460</v>
      </c>
      <c r="AC17" s="6"/>
    </row>
    <row r="18" spans="1:29" s="54" customFormat="1" ht="27" customHeight="1" x14ac:dyDescent="0.4">
      <c r="A18" s="187"/>
      <c r="B18" s="187"/>
      <c r="C18" s="187"/>
      <c r="D18" s="69">
        <f t="shared" ref="D18:O18" si="6">IF((+D$7+D$8)=0," ",(+D19+D20)/(+D$7+D$8))</f>
        <v>1.0923438786565547</v>
      </c>
      <c r="E18" s="69">
        <f t="shared" si="6"/>
        <v>0.4083892468787757</v>
      </c>
      <c r="F18" s="69">
        <f t="shared" si="6"/>
        <v>0.53902379619260921</v>
      </c>
      <c r="G18" s="69">
        <f t="shared" si="6"/>
        <v>0.76746916842847068</v>
      </c>
      <c r="H18" s="69">
        <f t="shared" si="6"/>
        <v>0.33178669211530865</v>
      </c>
      <c r="I18" s="70">
        <f t="shared" si="6"/>
        <v>0.31510722817665288</v>
      </c>
      <c r="J18" s="69">
        <f t="shared" si="6"/>
        <v>0.13988880089919789</v>
      </c>
      <c r="K18" s="69">
        <f t="shared" si="6"/>
        <v>0.12931324184846352</v>
      </c>
      <c r="L18" s="71">
        <f t="shared" si="6"/>
        <v>0.21066586141520399</v>
      </c>
      <c r="M18" s="71">
        <f t="shared" si="6"/>
        <v>0.16346606334841629</v>
      </c>
      <c r="N18" s="71">
        <f t="shared" si="6"/>
        <v>0.58679618205098361</v>
      </c>
      <c r="O18" s="71">
        <f t="shared" si="6"/>
        <v>0.50001588750913073</v>
      </c>
      <c r="P18" s="19"/>
      <c r="Q18" s="71">
        <f>IF((+Q$7+Q$8)=0," ",(+Q19+Q20)/(+Q$7+Q$8))</f>
        <v>0.25896466366253884</v>
      </c>
      <c r="R18" s="20" t="s">
        <v>5</v>
      </c>
      <c r="S18" s="72">
        <f>IF((+S$7+S$8)=0," ",(+S19+S20)/(+S$7+S$8))</f>
        <v>0.29465961804620044</v>
      </c>
      <c r="T18" s="68"/>
      <c r="U18" s="61"/>
      <c r="V18" s="12"/>
      <c r="W18" s="61"/>
      <c r="X18" s="68"/>
      <c r="Y18" s="71">
        <v>0.2602767930352905</v>
      </c>
      <c r="Z18" s="68"/>
      <c r="AA18" s="73">
        <f>IF((+AA$7+AA$8)=0," ",(+AA19+AA20)/(+AA$7+AA$8))</f>
        <v>0.5966283840567701</v>
      </c>
      <c r="AC18" s="6"/>
    </row>
    <row r="19" spans="1:29" s="2" customFormat="1" ht="35.1" customHeight="1" x14ac:dyDescent="0.4">
      <c r="A19" s="168" t="s">
        <v>40</v>
      </c>
      <c r="B19" s="168"/>
      <c r="C19" s="168"/>
      <c r="D19" s="163">
        <v>7100</v>
      </c>
      <c r="E19" s="163">
        <v>7800</v>
      </c>
      <c r="F19" s="163">
        <v>7600</v>
      </c>
      <c r="G19" s="163">
        <v>6600</v>
      </c>
      <c r="H19" s="163">
        <v>7100</v>
      </c>
      <c r="I19" s="163">
        <v>24200</v>
      </c>
      <c r="J19" s="163">
        <v>14800</v>
      </c>
      <c r="K19" s="163">
        <v>10500</v>
      </c>
      <c r="L19" s="163">
        <v>8300</v>
      </c>
      <c r="M19" s="163">
        <v>8500</v>
      </c>
      <c r="N19" s="163">
        <v>7100</v>
      </c>
      <c r="O19" s="163">
        <v>7400</v>
      </c>
      <c r="P19" s="144"/>
      <c r="Q19" s="164">
        <f>SUM(D19:O19)</f>
        <v>117000</v>
      </c>
      <c r="R19" s="20" t="s">
        <v>5</v>
      </c>
      <c r="S19" s="75">
        <f>'[2]TOC R&amp;E Updated Proj @ 09-12-22'!Q21</f>
        <v>113421.38</v>
      </c>
      <c r="U19" s="66">
        <f>+Q19-S19</f>
        <v>3578.6199999999953</v>
      </c>
      <c r="V19" s="12"/>
      <c r="W19" s="24">
        <f>U19/S19</f>
        <v>3.1551546983469916E-2</v>
      </c>
      <c r="Y19" s="74">
        <v>98020</v>
      </c>
      <c r="AA19" s="76">
        <f>'[3]2021 TOC Monthly R&amp;E @ 12-31'!N30</f>
        <v>96580.95</v>
      </c>
      <c r="AC19" s="6"/>
    </row>
    <row r="20" spans="1:29" s="54" customFormat="1" ht="27" customHeight="1" x14ac:dyDescent="0.4">
      <c r="A20" s="187"/>
      <c r="B20" s="187"/>
      <c r="C20" s="187"/>
      <c r="D20" s="70">
        <f t="shared" ref="D20:O20" si="7">IF(+D$19=0," ",D21/+D$19)</f>
        <v>0.23521126760563379</v>
      </c>
      <c r="E20" s="70">
        <f t="shared" si="7"/>
        <v>0.23461538461538461</v>
      </c>
      <c r="F20" s="70">
        <f t="shared" si="7"/>
        <v>0.23552631578947369</v>
      </c>
      <c r="G20" s="70">
        <f t="shared" si="7"/>
        <v>0.23484848484848486</v>
      </c>
      <c r="H20" s="70">
        <f t="shared" si="7"/>
        <v>0.23521126760563379</v>
      </c>
      <c r="I20" s="70">
        <f t="shared" si="7"/>
        <v>0.23512396694214877</v>
      </c>
      <c r="J20" s="70">
        <f t="shared" si="7"/>
        <v>0.23513513513513515</v>
      </c>
      <c r="K20" s="70">
        <f t="shared" si="7"/>
        <v>0.23523809523809525</v>
      </c>
      <c r="L20" s="71">
        <f t="shared" si="7"/>
        <v>0.23493975903614459</v>
      </c>
      <c r="M20" s="71">
        <f t="shared" si="7"/>
        <v>0.23529411764705882</v>
      </c>
      <c r="N20" s="71">
        <f t="shared" si="7"/>
        <v>0.23380281690140844</v>
      </c>
      <c r="O20" s="71">
        <f t="shared" si="7"/>
        <v>0.23513513513513515</v>
      </c>
      <c r="P20" s="19"/>
      <c r="Q20" s="71">
        <f t="shared" ref="Q20:S20" si="8">IF(+Q$19=0," ",Q21/+Q$19)</f>
        <v>0.23504273504273504</v>
      </c>
      <c r="R20" s="20" t="s">
        <v>5</v>
      </c>
      <c r="S20" s="77">
        <f t="shared" si="8"/>
        <v>0.17881681566561791</v>
      </c>
      <c r="T20" s="68"/>
      <c r="U20" s="61"/>
      <c r="V20" s="12"/>
      <c r="W20" s="61"/>
      <c r="X20" s="68"/>
      <c r="Y20" s="71">
        <v>0.24025709038971638</v>
      </c>
      <c r="Z20" s="68"/>
      <c r="AA20" s="73">
        <f t="shared" ref="AA20" si="9">IF(+AA$19=0," ",AA21/+AA$19)</f>
        <v>0.29223941160239159</v>
      </c>
    </row>
    <row r="21" spans="1:29" s="22" customFormat="1" ht="34.5" customHeight="1" x14ac:dyDescent="0.4">
      <c r="A21" s="168" t="s">
        <v>41</v>
      </c>
      <c r="B21" s="168"/>
      <c r="C21" s="168"/>
      <c r="D21" s="163">
        <f t="shared" ref="D21:O21" si="10">ROUND((D19*23.5%),-1)</f>
        <v>1670</v>
      </c>
      <c r="E21" s="163">
        <f t="shared" si="10"/>
        <v>1830</v>
      </c>
      <c r="F21" s="163">
        <f t="shared" si="10"/>
        <v>1790</v>
      </c>
      <c r="G21" s="163">
        <f t="shared" si="10"/>
        <v>1550</v>
      </c>
      <c r="H21" s="163">
        <f t="shared" si="10"/>
        <v>1670</v>
      </c>
      <c r="I21" s="163">
        <f t="shared" si="10"/>
        <v>5690</v>
      </c>
      <c r="J21" s="163">
        <f t="shared" si="10"/>
        <v>3480</v>
      </c>
      <c r="K21" s="163">
        <f t="shared" si="10"/>
        <v>2470</v>
      </c>
      <c r="L21" s="163">
        <f t="shared" si="10"/>
        <v>1950</v>
      </c>
      <c r="M21" s="163">
        <f t="shared" si="10"/>
        <v>2000</v>
      </c>
      <c r="N21" s="163">
        <v>1660</v>
      </c>
      <c r="O21" s="163">
        <f t="shared" si="10"/>
        <v>1740</v>
      </c>
      <c r="P21" s="144"/>
      <c r="Q21" s="164">
        <f t="shared" ref="Q21:Q45" si="11">SUM(D21:O21)</f>
        <v>27500</v>
      </c>
      <c r="R21" s="20" t="s">
        <v>5</v>
      </c>
      <c r="S21" s="75">
        <f>'[2]TOC R&amp;E Updated Proj @ 09-12-22'!Q23</f>
        <v>20281.650000000001</v>
      </c>
      <c r="U21" s="66">
        <f>+Q21-S21</f>
        <v>7218.3499999999985</v>
      </c>
      <c r="V21" s="12"/>
      <c r="W21" s="24">
        <f>U21/S21</f>
        <v>0.35590546134066992</v>
      </c>
      <c r="Y21" s="74">
        <v>23550</v>
      </c>
      <c r="AA21" s="76">
        <f>'[3]2021 TOC Monthly R&amp;E @ 12-31'!N40</f>
        <v>28224.760000000002</v>
      </c>
    </row>
    <row r="22" spans="1:29" s="54" customFormat="1" ht="27" customHeight="1" x14ac:dyDescent="0.4">
      <c r="A22" s="187"/>
      <c r="B22" s="187"/>
      <c r="C22" s="187"/>
      <c r="D22" s="70">
        <f t="shared" ref="D22:O22" si="12">IF((+D$7+D$8)=0," ",D23/(+D$7+D$8))</f>
        <v>0</v>
      </c>
      <c r="E22" s="70">
        <f t="shared" si="12"/>
        <v>0</v>
      </c>
      <c r="F22" s="70">
        <f t="shared" si="12"/>
        <v>7.0921985815602835E-3</v>
      </c>
      <c r="G22" s="70">
        <f t="shared" si="12"/>
        <v>6.9767441860465115E-2</v>
      </c>
      <c r="H22" s="70">
        <f t="shared" si="12"/>
        <v>0</v>
      </c>
      <c r="I22" s="70">
        <f t="shared" si="12"/>
        <v>1.3020833333333333E-3</v>
      </c>
      <c r="J22" s="70">
        <f t="shared" si="12"/>
        <v>0</v>
      </c>
      <c r="K22" s="70">
        <f t="shared" si="12"/>
        <v>2.4630541871921183E-3</v>
      </c>
      <c r="L22" s="71">
        <f t="shared" si="12"/>
        <v>0</v>
      </c>
      <c r="M22" s="71">
        <f t="shared" si="12"/>
        <v>0</v>
      </c>
      <c r="N22" s="71">
        <f t="shared" si="12"/>
        <v>0</v>
      </c>
      <c r="O22" s="71">
        <f t="shared" si="12"/>
        <v>6.7567567567567571E-2</v>
      </c>
      <c r="P22" s="68"/>
      <c r="Q22" s="71">
        <f>IF((+Q$7+Q$8)=0," ",(+Q23+Q24)/(+Q$7+Q$8))</f>
        <v>4.4272689673204874E-3</v>
      </c>
      <c r="R22" s="20" t="s">
        <v>5</v>
      </c>
      <c r="S22" s="79">
        <v>2.9215082641863067E-3</v>
      </c>
      <c r="T22" s="68"/>
      <c r="U22" s="61"/>
      <c r="V22" s="12"/>
      <c r="W22" s="61"/>
      <c r="X22" s="68"/>
      <c r="Y22" s="71">
        <v>2.9215082641863067E-3</v>
      </c>
      <c r="Z22" s="68"/>
      <c r="AA22" s="80">
        <v>2.9215082641863067E-3</v>
      </c>
    </row>
    <row r="23" spans="1:29" s="22" customFormat="1" ht="35.1" customHeight="1" x14ac:dyDescent="0.4">
      <c r="A23" s="168" t="s">
        <v>42</v>
      </c>
      <c r="B23" s="168"/>
      <c r="C23" s="168"/>
      <c r="D23" s="165">
        <v>0</v>
      </c>
      <c r="E23" s="165">
        <v>0</v>
      </c>
      <c r="F23" s="163">
        <v>100</v>
      </c>
      <c r="G23" s="163">
        <v>600</v>
      </c>
      <c r="H23" s="165">
        <v>0</v>
      </c>
      <c r="I23" s="163">
        <v>100</v>
      </c>
      <c r="J23" s="165">
        <v>0</v>
      </c>
      <c r="K23" s="163">
        <v>200</v>
      </c>
      <c r="L23" s="165">
        <v>0</v>
      </c>
      <c r="M23" s="165">
        <v>0</v>
      </c>
      <c r="N23" s="165">
        <v>0</v>
      </c>
      <c r="O23" s="163">
        <v>1000</v>
      </c>
      <c r="P23" s="144"/>
      <c r="Q23" s="164">
        <f t="shared" si="11"/>
        <v>2000</v>
      </c>
      <c r="R23" s="20" t="s">
        <v>5</v>
      </c>
      <c r="S23" s="75">
        <f>'[2]TOC R&amp;E Updated Proj @ 09-12-22'!Q25</f>
        <v>1343.5</v>
      </c>
      <c r="U23" s="66">
        <f>+Q23-S23</f>
        <v>656.5</v>
      </c>
      <c r="V23" s="12"/>
      <c r="W23" s="24">
        <f>U23/S23</f>
        <v>0.48864905098623002</v>
      </c>
      <c r="Y23" s="74">
        <v>1100</v>
      </c>
      <c r="AA23" s="76">
        <f>'[3]2021 TOC Monthly R&amp;E @ 12-31'!N41+'[3]2021 TOC Monthly R&amp;E @ 12-31'!N45+'[3]2021 TOC Monthly R&amp;E @ 12-31'!N46</f>
        <v>15590.18</v>
      </c>
    </row>
    <row r="24" spans="1:29" s="54" customFormat="1" ht="27" customHeight="1" x14ac:dyDescent="0.4">
      <c r="A24" s="187"/>
      <c r="B24" s="187"/>
      <c r="C24" s="187"/>
      <c r="D24" s="70">
        <f t="shared" ref="D24:O24" si="13">IF(+D$7=0," ",D25/+D$7)</f>
        <v>0.24166666666666667</v>
      </c>
      <c r="E24" s="70">
        <f t="shared" si="13"/>
        <v>0.24057971014492754</v>
      </c>
      <c r="F24" s="70">
        <f t="shared" si="13"/>
        <v>0.24038461538461539</v>
      </c>
      <c r="G24" s="70">
        <f t="shared" si="13"/>
        <v>0.24</v>
      </c>
      <c r="H24" s="70">
        <f t="shared" si="13"/>
        <v>0.24054054054054055</v>
      </c>
      <c r="I24" s="70">
        <f t="shared" si="13"/>
        <v>0.24</v>
      </c>
      <c r="J24" s="70">
        <f t="shared" si="13"/>
        <v>0.24</v>
      </c>
      <c r="K24" s="70">
        <f t="shared" si="13"/>
        <v>0.24006024096385542</v>
      </c>
      <c r="L24" s="71">
        <f t="shared" si="13"/>
        <v>0.24</v>
      </c>
      <c r="M24" s="71">
        <f t="shared" si="13"/>
        <v>0.24</v>
      </c>
      <c r="N24" s="71">
        <f t="shared" si="13"/>
        <v>0.24102564102564103</v>
      </c>
      <c r="O24" s="71">
        <f t="shared" si="13"/>
        <v>0.24047619047619048</v>
      </c>
      <c r="P24" s="68"/>
      <c r="Q24" s="81">
        <f>IF(+Q$7=0," ",Q25/+Q$7)</f>
        <v>0.24011943539630837</v>
      </c>
      <c r="R24" s="20" t="s">
        <v>5</v>
      </c>
      <c r="S24" s="82">
        <f>IF(+S$7=0," ",S25/+S$7)</f>
        <v>0.28281557806943486</v>
      </c>
      <c r="T24" s="68"/>
      <c r="U24" s="61"/>
      <c r="V24" s="12"/>
      <c r="W24" s="61"/>
      <c r="X24" s="68"/>
      <c r="Y24" s="81">
        <v>0.24001229256299939</v>
      </c>
      <c r="Z24" s="68"/>
      <c r="AA24" s="83">
        <f>IF(+AA$7=0," ",AA25/+AA$7)</f>
        <v>0.93773766286855298</v>
      </c>
    </row>
    <row r="25" spans="1:29" s="22" customFormat="1" ht="35.1" customHeight="1" x14ac:dyDescent="0.4">
      <c r="A25" s="168" t="s">
        <v>43</v>
      </c>
      <c r="B25" s="168"/>
      <c r="C25" s="168"/>
      <c r="D25" s="163">
        <f t="shared" ref="D25:O25" si="14">ROUND((D7*24%),-1)</f>
        <v>580</v>
      </c>
      <c r="E25" s="163">
        <f t="shared" si="14"/>
        <v>1660</v>
      </c>
      <c r="F25" s="163">
        <f t="shared" si="14"/>
        <v>1250</v>
      </c>
      <c r="G25" s="163">
        <f t="shared" si="14"/>
        <v>720</v>
      </c>
      <c r="H25" s="163">
        <f t="shared" si="14"/>
        <v>1780</v>
      </c>
      <c r="I25" s="163">
        <f t="shared" si="14"/>
        <v>8280</v>
      </c>
      <c r="J25" s="163">
        <f t="shared" si="14"/>
        <v>11880</v>
      </c>
      <c r="K25" s="163">
        <f t="shared" si="14"/>
        <v>7970</v>
      </c>
      <c r="L25" s="163">
        <f t="shared" si="14"/>
        <v>3600</v>
      </c>
      <c r="M25" s="163">
        <f t="shared" si="14"/>
        <v>4560</v>
      </c>
      <c r="N25" s="163">
        <f t="shared" si="14"/>
        <v>940</v>
      </c>
      <c r="O25" s="163">
        <f t="shared" si="14"/>
        <v>1010</v>
      </c>
      <c r="P25" s="144"/>
      <c r="Q25" s="164">
        <f t="shared" si="11"/>
        <v>44230</v>
      </c>
      <c r="R25" s="20" t="s">
        <v>5</v>
      </c>
      <c r="S25" s="75">
        <f>'[2]TOC R&amp;E Updated Proj @ 09-12-22'!Q27</f>
        <v>44217.65</v>
      </c>
      <c r="U25" s="66">
        <f>+Q25-S25</f>
        <v>12.349999999998545</v>
      </c>
      <c r="V25" s="12"/>
      <c r="W25" s="24">
        <f>U25/S25</f>
        <v>2.7930023418247112E-4</v>
      </c>
      <c r="Y25" s="74">
        <v>39050</v>
      </c>
      <c r="AA25" s="76">
        <f>'[3]2021 TOC Monthly R&amp;E @ 12-31'!N53</f>
        <v>50100.06</v>
      </c>
      <c r="AB25" s="54"/>
    </row>
    <row r="26" spans="1:29" s="54" customFormat="1" ht="27" customHeight="1" x14ac:dyDescent="0.4">
      <c r="A26" s="187"/>
      <c r="B26" s="187"/>
      <c r="C26" s="187"/>
      <c r="D26" s="70">
        <f t="shared" ref="D26:O26" si="15">IF((+D$7+D$8)=0," ",D27/(+D$7+D$8))</f>
        <v>1.5384615384615385E-2</v>
      </c>
      <c r="E26" s="70">
        <f t="shared" si="15"/>
        <v>5.235602094240838E-3</v>
      </c>
      <c r="F26" s="70">
        <f t="shared" si="15"/>
        <v>7.0921985815602835E-3</v>
      </c>
      <c r="G26" s="70">
        <f t="shared" si="15"/>
        <v>1.1627906976744186E-2</v>
      </c>
      <c r="H26" s="70">
        <f t="shared" si="15"/>
        <v>4.6728971962616819E-3</v>
      </c>
      <c r="I26" s="70">
        <f t="shared" si="15"/>
        <v>1.3020833333333333E-3</v>
      </c>
      <c r="J26" s="70">
        <f t="shared" si="15"/>
        <v>9.4517958412098301E-4</v>
      </c>
      <c r="K26" s="70">
        <f t="shared" si="15"/>
        <v>1.2315270935960591E-3</v>
      </c>
      <c r="L26" s="71">
        <f t="shared" si="15"/>
        <v>2.5380710659898475E-3</v>
      </c>
      <c r="M26" s="71">
        <f t="shared" si="15"/>
        <v>1.9230769230769232E-3</v>
      </c>
      <c r="N26" s="71">
        <f t="shared" si="15"/>
        <v>8.2644628099173556E-3</v>
      </c>
      <c r="O26" s="71">
        <f t="shared" si="15"/>
        <v>6.7567567567567571E-3</v>
      </c>
      <c r="P26" s="68"/>
      <c r="Q26" s="71">
        <f t="shared" ref="Q26" si="16">IF(+Q$19=0," ",Q27/+Q$19)</f>
        <v>1.0256410256410256E-2</v>
      </c>
      <c r="R26" s="20" t="s">
        <v>5</v>
      </c>
      <c r="S26" s="79">
        <v>2.2444399102224035E-2</v>
      </c>
      <c r="T26" s="68"/>
      <c r="U26" s="61"/>
      <c r="V26" s="12"/>
      <c r="W26" s="61"/>
      <c r="X26" s="68"/>
      <c r="Y26" s="71">
        <v>2.2444399102224035E-2</v>
      </c>
      <c r="Z26" s="68"/>
      <c r="AA26" s="80">
        <v>2.2444399102224035E-2</v>
      </c>
    </row>
    <row r="27" spans="1:29" s="22" customFormat="1" ht="35.1" customHeight="1" x14ac:dyDescent="0.4">
      <c r="A27" s="168" t="s">
        <v>44</v>
      </c>
      <c r="B27" s="168"/>
      <c r="C27" s="168"/>
      <c r="D27" s="163">
        <v>100</v>
      </c>
      <c r="E27" s="163">
        <v>100</v>
      </c>
      <c r="F27" s="163">
        <v>100</v>
      </c>
      <c r="G27" s="163">
        <v>100</v>
      </c>
      <c r="H27" s="163">
        <v>100</v>
      </c>
      <c r="I27" s="163">
        <v>100</v>
      </c>
      <c r="J27" s="163">
        <v>100</v>
      </c>
      <c r="K27" s="163">
        <v>100</v>
      </c>
      <c r="L27" s="163">
        <v>100</v>
      </c>
      <c r="M27" s="163">
        <v>100</v>
      </c>
      <c r="N27" s="163">
        <v>100</v>
      </c>
      <c r="O27" s="163">
        <v>100</v>
      </c>
      <c r="P27" s="144"/>
      <c r="Q27" s="164">
        <f t="shared" si="11"/>
        <v>1200</v>
      </c>
      <c r="R27" s="20" t="s">
        <v>5</v>
      </c>
      <c r="S27" s="75">
        <f>'[2]TOC R&amp;E Updated Proj @ 09-12-22'!Q29</f>
        <v>416.94000000000005</v>
      </c>
      <c r="U27" s="66">
        <f>+Q27-S27</f>
        <v>783.06</v>
      </c>
      <c r="V27" s="12"/>
      <c r="W27" s="24">
        <f>U27/S27</f>
        <v>1.8781119585551873</v>
      </c>
      <c r="Y27" s="74">
        <v>2200</v>
      </c>
      <c r="AA27" s="76">
        <f>'[3]2021 TOC Monthly R&amp;E @ 12-31'!N54</f>
        <v>4431.7700000000004</v>
      </c>
    </row>
    <row r="28" spans="1:29" s="54" customFormat="1" ht="27" customHeight="1" x14ac:dyDescent="0.4">
      <c r="A28" s="187"/>
      <c r="B28" s="185"/>
      <c r="C28" s="185"/>
      <c r="D28" s="70">
        <f>IF((+D$7+D$8)=0," ",D29/(+D$7+D$8))</f>
        <v>0.76923076923076927</v>
      </c>
      <c r="E28" s="70">
        <f>IF((+E$7+E$8)=0," ",E29/(+E$7+E$8))</f>
        <v>0.2879581151832461</v>
      </c>
      <c r="F28" s="70">
        <f>IF((+F$7+F$8)=0," ",F29/(+F$7+F$8))</f>
        <v>0.42553191489361702</v>
      </c>
      <c r="G28" s="70">
        <f>IF((+G$7+G$8)=0," ",G29/(+G$7+G$8))</f>
        <v>0.52325581395348841</v>
      </c>
      <c r="H28" s="70">
        <f>IF((+H$7+H$8)=0," ",H29/(+H$7+H$8))</f>
        <v>0.2102803738317757</v>
      </c>
      <c r="I28" s="70">
        <f>IF((O31+I$7+I$8)=0," ",I29/(+I$7+I$8))</f>
        <v>8.7239583333333329E-2</v>
      </c>
      <c r="J28" s="70">
        <f>IF((P31+J$7+J$8)=0," ",J29/(+J$7+J$8))</f>
        <v>9.1682419659735351E-2</v>
      </c>
      <c r="K28" s="70">
        <f t="shared" ref="K28:O28" si="17">IF((+K$7+K$8)=0," ",K29/(+K$7+K$8))</f>
        <v>8.4975369458128072E-2</v>
      </c>
      <c r="L28" s="71">
        <f t="shared" si="17"/>
        <v>0.13197969543147209</v>
      </c>
      <c r="M28" s="71">
        <f t="shared" si="17"/>
        <v>9.6153846153846159E-2</v>
      </c>
      <c r="N28" s="71">
        <f t="shared" si="17"/>
        <v>0.33057851239669422</v>
      </c>
      <c r="O28" s="71">
        <f t="shared" si="17"/>
        <v>0.27027027027027029</v>
      </c>
      <c r="P28" s="68"/>
      <c r="Q28" s="71">
        <f>IF((+Q$7+Q$8)=0," ",(+Q29+Q30)/(+Q$7+Q$8))</f>
        <v>0.14829599118650086</v>
      </c>
      <c r="R28" s="20" t="s">
        <v>5</v>
      </c>
      <c r="S28" s="77">
        <f>IF((+S$7+S$8)=0," ",(+S29+S30)/(+S$7+S$8))</f>
        <v>0.17362829289433737</v>
      </c>
      <c r="T28" s="68"/>
      <c r="U28" s="61"/>
      <c r="V28" s="12"/>
      <c r="W28" s="61"/>
      <c r="X28" s="68"/>
      <c r="Y28" s="71">
        <v>0.14498170877366853</v>
      </c>
      <c r="Z28" s="68"/>
      <c r="AA28" s="73">
        <f>IF((+AA$7+AA$8)=0," ",(+AA29+AA30)/(+AA$7+AA$8))</f>
        <v>0.37359428414835599</v>
      </c>
    </row>
    <row r="29" spans="1:29" s="22" customFormat="1" ht="35.1" customHeight="1" x14ac:dyDescent="0.4">
      <c r="A29" s="168" t="s">
        <v>45</v>
      </c>
      <c r="B29" s="188"/>
      <c r="C29" s="188"/>
      <c r="D29" s="163">
        <f>4900+100</f>
        <v>5000</v>
      </c>
      <c r="E29" s="163">
        <f>5300+200</f>
        <v>5500</v>
      </c>
      <c r="F29" s="163">
        <f>5800+200</f>
        <v>6000</v>
      </c>
      <c r="G29" s="163">
        <f>4200+300</f>
        <v>4500</v>
      </c>
      <c r="H29" s="163">
        <f>4400+100</f>
        <v>4500</v>
      </c>
      <c r="I29" s="163">
        <f>6400+300</f>
        <v>6700</v>
      </c>
      <c r="J29" s="163">
        <f>9500+200</f>
        <v>9700</v>
      </c>
      <c r="K29" s="163">
        <v>6900</v>
      </c>
      <c r="L29" s="163">
        <v>5200</v>
      </c>
      <c r="M29" s="163">
        <f>4900+100</f>
        <v>5000</v>
      </c>
      <c r="N29" s="163">
        <f>3700+300</f>
        <v>4000</v>
      </c>
      <c r="O29" s="163">
        <f>3900+100</f>
        <v>4000</v>
      </c>
      <c r="P29" s="144"/>
      <c r="Q29" s="164">
        <f>SUM(D29:O29)</f>
        <v>67000</v>
      </c>
      <c r="R29" s="20" t="s">
        <v>5</v>
      </c>
      <c r="S29" s="75">
        <f>'[2]TOC R&amp;E Updated Proj @ 09-12-22'!Q31</f>
        <v>66833.56</v>
      </c>
      <c r="U29" s="66">
        <f>+Q29-S29</f>
        <v>166.44000000000233</v>
      </c>
      <c r="V29" s="12"/>
      <c r="W29" s="24">
        <f>U29/S29</f>
        <v>2.4903656187101561E-3</v>
      </c>
      <c r="Y29" s="74">
        <v>54600</v>
      </c>
      <c r="AA29" s="76">
        <f>'[3]2021 TOC Monthly R&amp;E @ 12-31'!N56</f>
        <v>60476.569999999992</v>
      </c>
    </row>
    <row r="30" spans="1:29" s="54" customFormat="1" ht="27" customHeight="1" x14ac:dyDescent="0.4">
      <c r="A30" s="187"/>
      <c r="B30" s="187"/>
      <c r="C30" s="187"/>
      <c r="D30" s="69">
        <f t="shared" ref="D30:O30" si="18">IF((+D$7+D$8)=0," ",D31/(+D$7+D$8))</f>
        <v>0.74615384615384617</v>
      </c>
      <c r="E30" s="69">
        <f t="shared" si="18"/>
        <v>0.25392670157068065</v>
      </c>
      <c r="F30" s="69">
        <f t="shared" si="18"/>
        <v>0.34397163120567376</v>
      </c>
      <c r="G30" s="69">
        <f t="shared" si="18"/>
        <v>0.56395348837209303</v>
      </c>
      <c r="H30" s="69">
        <f t="shared" si="18"/>
        <v>0.22663551401869159</v>
      </c>
      <c r="I30" s="70">
        <f t="shared" si="18"/>
        <v>6.3151041666666671E-2</v>
      </c>
      <c r="J30" s="69">
        <f t="shared" si="18"/>
        <v>4.5841209829867675E-2</v>
      </c>
      <c r="K30" s="69">
        <f t="shared" si="18"/>
        <v>5.972906403940887E-2</v>
      </c>
      <c r="L30" s="71">
        <f t="shared" si="18"/>
        <v>0.12309644670050761</v>
      </c>
      <c r="M30" s="71">
        <f t="shared" si="18"/>
        <v>9.3269230769230771E-2</v>
      </c>
      <c r="N30" s="71">
        <f t="shared" si="18"/>
        <v>0.40082644628099173</v>
      </c>
      <c r="O30" s="71">
        <f t="shared" si="18"/>
        <v>0.32770270270270269</v>
      </c>
      <c r="P30" s="68"/>
      <c r="Q30" s="71">
        <f>IF((+Q$7+Q$8)=0," ",Q31/(+Q$7+Q$8))</f>
        <v>0.12881806108897742</v>
      </c>
      <c r="R30" s="20" t="s">
        <v>5</v>
      </c>
      <c r="S30" s="72">
        <f>IF((+S$7+S$8)=0," ",S31/(+S$7+S$8))</f>
        <v>0.13701405991832155</v>
      </c>
      <c r="T30" s="68"/>
      <c r="U30" s="61"/>
      <c r="V30" s="12"/>
      <c r="W30" s="61"/>
      <c r="X30" s="68"/>
      <c r="Y30" s="71">
        <v>0.11152416356877323</v>
      </c>
      <c r="Z30" s="68"/>
      <c r="AA30" s="73">
        <f>IF((+AA$7+AA$8)=0," ",AA31/(+AA$7+AA$8))</f>
        <v>0.27123113838727952</v>
      </c>
    </row>
    <row r="31" spans="1:29" s="22" customFormat="1" ht="35.1" customHeight="1" x14ac:dyDescent="0.4">
      <c r="A31" s="168" t="s">
        <v>46</v>
      </c>
      <c r="B31" s="189"/>
      <c r="C31" s="189"/>
      <c r="D31" s="84">
        <v>4850</v>
      </c>
      <c r="E31" s="84">
        <f>D31</f>
        <v>4850</v>
      </c>
      <c r="F31" s="84">
        <f t="shared" ref="F31:O31" si="19">E31</f>
        <v>4850</v>
      </c>
      <c r="G31" s="84">
        <f t="shared" si="19"/>
        <v>4850</v>
      </c>
      <c r="H31" s="84">
        <f t="shared" si="19"/>
        <v>4850</v>
      </c>
      <c r="I31" s="85">
        <f t="shared" si="19"/>
        <v>4850</v>
      </c>
      <c r="J31" s="84">
        <f t="shared" si="19"/>
        <v>4850</v>
      </c>
      <c r="K31" s="84">
        <f t="shared" si="19"/>
        <v>4850</v>
      </c>
      <c r="L31" s="84">
        <f t="shared" si="19"/>
        <v>4850</v>
      </c>
      <c r="M31" s="84">
        <f t="shared" si="19"/>
        <v>4850</v>
      </c>
      <c r="N31" s="84">
        <f>M31</f>
        <v>4850</v>
      </c>
      <c r="O31" s="84">
        <f t="shared" si="19"/>
        <v>4850</v>
      </c>
      <c r="P31" s="86"/>
      <c r="Q31" s="87">
        <f>SUM(D31:O31)</f>
        <v>58200</v>
      </c>
      <c r="R31" s="20" t="s">
        <v>5</v>
      </c>
      <c r="S31" s="64">
        <f>'[2]TOC R&amp;E Updated Proj @ 09-12-22'!Q33</f>
        <v>52740</v>
      </c>
      <c r="U31" s="66">
        <f>+Q31-S31</f>
        <v>5460</v>
      </c>
      <c r="V31" s="12"/>
      <c r="W31" s="24">
        <f>U31/S31</f>
        <v>0.10352673492605233</v>
      </c>
      <c r="Y31" s="88">
        <v>42000</v>
      </c>
      <c r="AA31" s="89">
        <f>'[3]2021 TOC Monthly R&amp;E @ 12-31'!N61</f>
        <v>43906.46</v>
      </c>
      <c r="AC31" s="90"/>
    </row>
    <row r="32" spans="1:29" s="54" customFormat="1" ht="27" customHeight="1" x14ac:dyDescent="0.4">
      <c r="A32" s="187"/>
      <c r="B32" s="187"/>
      <c r="C32" s="187"/>
      <c r="D32" s="70">
        <f t="shared" ref="D32:O32" si="20">IF((+D$7+D$8)=0," ",D33/(+D$7+D$8))</f>
        <v>9.2307692307692313E-2</v>
      </c>
      <c r="E32" s="70">
        <f t="shared" si="20"/>
        <v>3.1413612565445025E-2</v>
      </c>
      <c r="F32" s="70">
        <f t="shared" si="20"/>
        <v>4.9645390070921988E-2</v>
      </c>
      <c r="G32" s="70">
        <f t="shared" si="20"/>
        <v>0.19767441860465115</v>
      </c>
      <c r="H32" s="69">
        <f t="shared" si="20"/>
        <v>4.2056074766355138E-2</v>
      </c>
      <c r="I32" s="70">
        <f t="shared" si="20"/>
        <v>9.1145833333333339E-3</v>
      </c>
      <c r="J32" s="69">
        <f t="shared" si="20"/>
        <v>6.6162570888468808E-3</v>
      </c>
      <c r="K32" s="69">
        <f t="shared" si="20"/>
        <v>1.1083743842364532E-2</v>
      </c>
      <c r="L32" s="71">
        <f t="shared" si="20"/>
        <v>1.5228426395939087E-2</v>
      </c>
      <c r="M32" s="71">
        <f t="shared" si="20"/>
        <v>1.5384615384615385E-2</v>
      </c>
      <c r="N32" s="71">
        <f t="shared" si="20"/>
        <v>5.7851239669421489E-2</v>
      </c>
      <c r="O32" s="71">
        <f t="shared" si="20"/>
        <v>4.0540540540540543E-2</v>
      </c>
      <c r="P32" s="68"/>
      <c r="Q32" s="71">
        <f>IF((+Q$7+Q$8)=0," ",Q33/(+Q$7+Q$8))</f>
        <v>2.1027003098716246E-2</v>
      </c>
      <c r="R32" s="20" t="s">
        <v>5</v>
      </c>
      <c r="S32" s="72">
        <f>IF((+S$7+S$8)=0," ",S33/(+S$7+S$8))</f>
        <v>2.1888242873917968E-2</v>
      </c>
      <c r="T32" s="68"/>
      <c r="U32" s="61"/>
      <c r="V32" s="12"/>
      <c r="W32" s="61"/>
      <c r="X32" s="68"/>
      <c r="Y32" s="71">
        <v>2.3898035050451408E-2</v>
      </c>
      <c r="Z32" s="68"/>
      <c r="AA32" s="73">
        <f>IF((+AA$7+AA$8)=0," ",AA33/(+AA$7+AA$8))</f>
        <v>0.11050838842664548</v>
      </c>
    </row>
    <row r="33" spans="1:27" s="22" customFormat="1" ht="35.1" customHeight="1" x14ac:dyDescent="0.4">
      <c r="A33" s="168" t="s">
        <v>47</v>
      </c>
      <c r="B33" s="168"/>
      <c r="C33" s="168"/>
      <c r="D33" s="163">
        <v>600</v>
      </c>
      <c r="E33" s="163">
        <v>600</v>
      </c>
      <c r="F33" s="163">
        <v>700</v>
      </c>
      <c r="G33" s="163">
        <v>1700</v>
      </c>
      <c r="H33" s="163">
        <v>900</v>
      </c>
      <c r="I33" s="163">
        <v>700</v>
      </c>
      <c r="J33" s="163">
        <v>700</v>
      </c>
      <c r="K33" s="163">
        <v>900</v>
      </c>
      <c r="L33" s="163">
        <v>600</v>
      </c>
      <c r="M33" s="163">
        <v>800</v>
      </c>
      <c r="N33" s="163">
        <v>700</v>
      </c>
      <c r="O33" s="163">
        <v>600</v>
      </c>
      <c r="P33" s="144"/>
      <c r="Q33" s="164">
        <f t="shared" si="11"/>
        <v>9500</v>
      </c>
      <c r="R33" s="20" t="s">
        <v>5</v>
      </c>
      <c r="S33" s="75">
        <f>'[2]TOC R&amp;E Updated Proj @ 09-12-22'!Q35</f>
        <v>8425.31</v>
      </c>
      <c r="U33" s="66">
        <f>+Q33-S33</f>
        <v>1074.6900000000005</v>
      </c>
      <c r="V33" s="12"/>
      <c r="W33" s="24">
        <f>U33/S33</f>
        <v>0.12755495050033774</v>
      </c>
      <c r="Y33" s="74">
        <v>9000</v>
      </c>
      <c r="AA33" s="76">
        <f>'[3]2021 TOC Monthly R&amp;E @ 12-31'!N63</f>
        <v>17888.920000000002</v>
      </c>
    </row>
    <row r="34" spans="1:27" s="54" customFormat="1" ht="27" customHeight="1" x14ac:dyDescent="0.4">
      <c r="A34" s="187"/>
      <c r="B34" s="187"/>
      <c r="C34" s="187"/>
      <c r="D34" s="70">
        <f t="shared" ref="D34:J34" si="21">IF((+D$7+D$8)=0," ",D35/(+D$7+D$8))</f>
        <v>7.6923076923076927E-2</v>
      </c>
      <c r="E34" s="70">
        <f t="shared" si="21"/>
        <v>2.6178010471204188E-2</v>
      </c>
      <c r="F34" s="70">
        <f t="shared" si="21"/>
        <v>4.9645390070921988E-2</v>
      </c>
      <c r="G34" s="70">
        <f t="shared" si="21"/>
        <v>0.11627906976744186</v>
      </c>
      <c r="H34" s="70">
        <f t="shared" si="21"/>
        <v>0.10280373831775701</v>
      </c>
      <c r="I34" s="70">
        <f t="shared" si="21"/>
        <v>4.1666666666666664E-2</v>
      </c>
      <c r="J34" s="69">
        <f t="shared" si="21"/>
        <v>2.7410207939508508E-2</v>
      </c>
      <c r="K34" s="69">
        <f>IF((+K$7+K$8)=0," ",K35/(+K$7+K$8))</f>
        <v>1.7241379310344827E-2</v>
      </c>
      <c r="L34" s="71">
        <f>IF((+L$7+L$8)=0," ",L35/(+L$7+L$8))</f>
        <v>3.553299492385787E-2</v>
      </c>
      <c r="M34" s="71">
        <f>IF((+M$7+M$8)=0," ",M35/(+M$7+M$8))</f>
        <v>1.5384615384615385E-2</v>
      </c>
      <c r="N34" s="71">
        <f>IF((+N$7+N$8)=0," ",N35/(+N$7+N$8))</f>
        <v>5.7851239669421489E-2</v>
      </c>
      <c r="O34" s="71">
        <f>IF((+O$7+O$8)=0," ",O35/(+O$7+O$8))</f>
        <v>3.3783783783783786E-2</v>
      </c>
      <c r="P34" s="91"/>
      <c r="Q34" s="92">
        <f>IF((+Q$7+Q$8)=0," ",Q35/(+Q$7+Q$8))</f>
        <v>3.4971226206285969E-2</v>
      </c>
      <c r="R34" s="20" t="s">
        <v>5</v>
      </c>
      <c r="S34" s="93">
        <f>IF((+S$7+S$8)=0," ",S35/(+S$7+S$8))</f>
        <v>3.689762134862986E-2</v>
      </c>
      <c r="T34" s="68"/>
      <c r="U34" s="94"/>
      <c r="V34" s="12"/>
      <c r="W34" s="94"/>
      <c r="X34" s="68"/>
      <c r="Y34" s="92">
        <v>4.1423260754115773E-2</v>
      </c>
      <c r="Z34" s="68"/>
      <c r="AA34" s="95">
        <f>IF((+AA$7+AA$8)=0," ",AA35/(+AA$7+AA$8))</f>
        <v>0.10579336747789497</v>
      </c>
    </row>
    <row r="35" spans="1:27" s="22" customFormat="1" ht="34.5" customHeight="1" x14ac:dyDescent="0.4">
      <c r="A35" s="168" t="s">
        <v>48</v>
      </c>
      <c r="B35" s="168"/>
      <c r="C35" s="168"/>
      <c r="D35" s="163">
        <v>500</v>
      </c>
      <c r="E35" s="163">
        <v>500</v>
      </c>
      <c r="F35" s="163">
        <v>700</v>
      </c>
      <c r="G35" s="163">
        <v>1000</v>
      </c>
      <c r="H35" s="163">
        <v>2200</v>
      </c>
      <c r="I35" s="163">
        <v>3200</v>
      </c>
      <c r="J35" s="163">
        <v>2900</v>
      </c>
      <c r="K35" s="163">
        <v>1400</v>
      </c>
      <c r="L35" s="163">
        <v>1400</v>
      </c>
      <c r="M35" s="163">
        <v>800</v>
      </c>
      <c r="N35" s="163">
        <v>700</v>
      </c>
      <c r="O35" s="163">
        <v>500</v>
      </c>
      <c r="P35" s="144"/>
      <c r="Q35" s="164">
        <f t="shared" si="11"/>
        <v>15800</v>
      </c>
      <c r="R35" s="20" t="s">
        <v>5</v>
      </c>
      <c r="S35" s="75">
        <f>'[2]TOC R&amp;E Updated Proj @ 09-12-22'!Q37</f>
        <v>14202.779999999999</v>
      </c>
      <c r="U35" s="66">
        <f>+Q35-S35</f>
        <v>1597.2200000000012</v>
      </c>
      <c r="V35" s="12"/>
      <c r="W35" s="24">
        <f>U35/S35</f>
        <v>0.11245826521286686</v>
      </c>
      <c r="Y35" s="74">
        <v>15600</v>
      </c>
      <c r="AA35" s="76">
        <f>'[3]2021 TOC Monthly R&amp;E @ 12-31'!N64</f>
        <v>17125.659999999996</v>
      </c>
    </row>
    <row r="36" spans="1:27" s="54" customFormat="1" ht="27" customHeight="1" x14ac:dyDescent="0.4">
      <c r="A36" s="187"/>
      <c r="B36" s="187"/>
      <c r="C36" s="187"/>
      <c r="D36" s="96">
        <f t="shared" ref="D36:O36" si="22">IF((+D$7+D$8)=0," ",D37/(+D$7+D$8))</f>
        <v>7.6923076923076927E-3</v>
      </c>
      <c r="E36" s="96">
        <f t="shared" si="22"/>
        <v>2.617801047120419E-3</v>
      </c>
      <c r="F36" s="96">
        <f t="shared" si="22"/>
        <v>3.5460992907801418E-3</v>
      </c>
      <c r="G36" s="96">
        <f t="shared" si="22"/>
        <v>5.8139534883720929E-3</v>
      </c>
      <c r="H36" s="97">
        <f t="shared" si="22"/>
        <v>2.3364485981308409E-3</v>
      </c>
      <c r="I36" s="96">
        <f t="shared" si="22"/>
        <v>6.5104166666666663E-4</v>
      </c>
      <c r="J36" s="97">
        <f t="shared" si="22"/>
        <v>4.7258979206049151E-4</v>
      </c>
      <c r="K36" s="97">
        <f t="shared" si="22"/>
        <v>6.1576354679802956E-4</v>
      </c>
      <c r="L36" s="92">
        <f t="shared" si="22"/>
        <v>1.2690355329949238E-3</v>
      </c>
      <c r="M36" s="92">
        <f t="shared" si="22"/>
        <v>9.6153846153846159E-4</v>
      </c>
      <c r="N36" s="92">
        <f t="shared" si="22"/>
        <v>4.1322314049586778E-3</v>
      </c>
      <c r="O36" s="92">
        <f t="shared" si="22"/>
        <v>3.3783783783783786E-3</v>
      </c>
      <c r="P36" s="68"/>
      <c r="Q36" s="92">
        <f>IF((+Q$7+Q$8)=0," ",Q37/(+Q$7+Q$8))</f>
        <v>1.3280212483399733E-3</v>
      </c>
      <c r="R36" s="20" t="s">
        <v>5</v>
      </c>
      <c r="S36" s="79">
        <v>5.5762081784386614E-3</v>
      </c>
      <c r="T36" s="68"/>
      <c r="U36" s="94"/>
      <c r="V36" s="12"/>
      <c r="W36" s="94"/>
      <c r="X36" s="68"/>
      <c r="Y36" s="92">
        <v>0</v>
      </c>
      <c r="Z36" s="68"/>
      <c r="AA36" s="80">
        <v>5.5762081784386614E-3</v>
      </c>
    </row>
    <row r="37" spans="1:27" s="22" customFormat="1" ht="35.1" customHeight="1" x14ac:dyDescent="0.4">
      <c r="A37" s="168" t="s">
        <v>49</v>
      </c>
      <c r="B37" s="168"/>
      <c r="C37" s="168"/>
      <c r="D37" s="163">
        <v>50</v>
      </c>
      <c r="E37" s="163">
        <v>50</v>
      </c>
      <c r="F37" s="163">
        <v>50</v>
      </c>
      <c r="G37" s="163">
        <v>50</v>
      </c>
      <c r="H37" s="163">
        <v>50</v>
      </c>
      <c r="I37" s="163">
        <v>50</v>
      </c>
      <c r="J37" s="163">
        <v>50</v>
      </c>
      <c r="K37" s="163">
        <v>50</v>
      </c>
      <c r="L37" s="163">
        <v>50</v>
      </c>
      <c r="M37" s="163">
        <v>50</v>
      </c>
      <c r="N37" s="163">
        <v>50</v>
      </c>
      <c r="O37" s="163">
        <v>50</v>
      </c>
      <c r="P37" s="144"/>
      <c r="Q37" s="164">
        <f>SUM(D37:O37)</f>
        <v>600</v>
      </c>
      <c r="R37" s="20" t="s">
        <v>5</v>
      </c>
      <c r="S37" s="75">
        <f>'[2]TOC R&amp;E Updated Proj @ 09-12-22'!Q39+2</f>
        <v>256.36</v>
      </c>
      <c r="U37" s="66">
        <f>+Q37-S37</f>
        <v>343.64</v>
      </c>
      <c r="V37" s="12"/>
      <c r="W37" s="24">
        <f t="shared" ref="W37" si="23">U37/S37</f>
        <v>1.3404587299110624</v>
      </c>
      <c r="Y37" s="88">
        <v>0</v>
      </c>
      <c r="AA37" s="76">
        <f>'[3]2021 TOC Monthly R&amp;E @ 12-31'!N71</f>
        <v>699.01</v>
      </c>
    </row>
    <row r="38" spans="1:27" s="54" customFormat="1" ht="27" customHeight="1" x14ac:dyDescent="0.4">
      <c r="A38" s="185"/>
      <c r="B38" s="187"/>
      <c r="C38" s="187"/>
      <c r="D38" s="96">
        <f t="shared" ref="D38:O38" si="24">IF((+D$7+D$8)=0," ",D39/(+D$7+D$8))</f>
        <v>4.6153846153846156E-2</v>
      </c>
      <c r="E38" s="96">
        <f t="shared" si="24"/>
        <v>1.5706806282722512E-2</v>
      </c>
      <c r="F38" s="96">
        <f t="shared" si="24"/>
        <v>2.8368794326241134E-2</v>
      </c>
      <c r="G38" s="96">
        <f t="shared" si="24"/>
        <v>3.4883720930232558E-2</v>
      </c>
      <c r="H38" s="97">
        <f t="shared" si="24"/>
        <v>1.8691588785046728E-2</v>
      </c>
      <c r="I38" s="96">
        <f t="shared" si="24"/>
        <v>6.510416666666667E-3</v>
      </c>
      <c r="J38" s="97">
        <f t="shared" si="24"/>
        <v>4.2533081285444233E-3</v>
      </c>
      <c r="K38" s="97">
        <f t="shared" si="24"/>
        <v>6.1576354679802959E-3</v>
      </c>
      <c r="L38" s="92">
        <f t="shared" si="24"/>
        <v>1.015228426395939E-2</v>
      </c>
      <c r="M38" s="92">
        <f t="shared" si="24"/>
        <v>7.6923076923076927E-3</v>
      </c>
      <c r="N38" s="92">
        <f t="shared" si="24"/>
        <v>2.4793388429752067E-2</v>
      </c>
      <c r="O38" s="92">
        <f t="shared" si="24"/>
        <v>1.3513513513513514E-2</v>
      </c>
      <c r="P38" s="68"/>
      <c r="Q38" s="92">
        <f>IF((+Q$7+Q$8)=0," ",Q39/(+Q$7+Q$8))</f>
        <v>9.8494909251881368E-3</v>
      </c>
      <c r="R38" s="20" t="s">
        <v>5</v>
      </c>
      <c r="S38" s="79">
        <v>9.8247477429633558E-3</v>
      </c>
      <c r="T38" s="68"/>
      <c r="U38" s="94"/>
      <c r="V38" s="12"/>
      <c r="W38" s="94"/>
      <c r="X38" s="68"/>
      <c r="Y38" s="92">
        <v>5.5762081784386614E-3</v>
      </c>
      <c r="Z38" s="68"/>
      <c r="AA38" s="80">
        <v>9.8247477429633558E-3</v>
      </c>
    </row>
    <row r="39" spans="1:27" s="22" customFormat="1" ht="35.1" customHeight="1" x14ac:dyDescent="0.4">
      <c r="A39" s="170" t="s">
        <v>50</v>
      </c>
      <c r="B39" s="168"/>
      <c r="C39" s="168"/>
      <c r="D39" s="163">
        <v>300</v>
      </c>
      <c r="E39" s="163">
        <v>300</v>
      </c>
      <c r="F39" s="163">
        <v>400</v>
      </c>
      <c r="G39" s="163">
        <v>300</v>
      </c>
      <c r="H39" s="163">
        <v>400</v>
      </c>
      <c r="I39" s="163">
        <v>500</v>
      </c>
      <c r="J39" s="163">
        <v>450</v>
      </c>
      <c r="K39" s="163">
        <v>500</v>
      </c>
      <c r="L39" s="163">
        <v>400</v>
      </c>
      <c r="M39" s="163">
        <v>400</v>
      </c>
      <c r="N39" s="163">
        <v>300</v>
      </c>
      <c r="O39" s="163">
        <v>200</v>
      </c>
      <c r="P39" s="144"/>
      <c r="Q39" s="164">
        <f t="shared" si="11"/>
        <v>4450</v>
      </c>
      <c r="R39" s="20" t="s">
        <v>5</v>
      </c>
      <c r="S39" s="75">
        <f>'[2]TOC R&amp;E Updated Proj @ 09-12-22'!Q41</f>
        <v>4400.68</v>
      </c>
      <c r="U39" s="66">
        <f>+Q39-S39</f>
        <v>49.319999999999709</v>
      </c>
      <c r="V39" s="12"/>
      <c r="W39" s="24">
        <f t="shared" ref="W39" si="25">U39/S39</f>
        <v>1.1207358862721149E-2</v>
      </c>
      <c r="Y39" s="74">
        <v>2100</v>
      </c>
      <c r="AA39" s="76">
        <f>'[3]2021 TOC Monthly R&amp;E @ 12-31'!N76</f>
        <v>4980.1999999999989</v>
      </c>
    </row>
    <row r="40" spans="1:27" s="54" customFormat="1" ht="27" customHeight="1" x14ac:dyDescent="0.4">
      <c r="A40" s="187"/>
      <c r="B40" s="187"/>
      <c r="C40" s="187"/>
      <c r="D40" s="96">
        <f t="shared" ref="D40:O44" si="26">IF((+D$7+D$8)=0," ",D41/(+D$7+D$8))</f>
        <v>3.0769230769230771E-2</v>
      </c>
      <c r="E40" s="96">
        <f t="shared" si="26"/>
        <v>1.0471204188481676E-2</v>
      </c>
      <c r="F40" s="96">
        <f t="shared" si="26"/>
        <v>3.5460992907801421E-2</v>
      </c>
      <c r="G40" s="96">
        <f t="shared" si="26"/>
        <v>2.3255813953488372E-2</v>
      </c>
      <c r="H40" s="97">
        <f t="shared" si="26"/>
        <v>0</v>
      </c>
      <c r="I40" s="96">
        <f t="shared" si="26"/>
        <v>2.6041666666666665E-3</v>
      </c>
      <c r="J40" s="97">
        <f t="shared" si="26"/>
        <v>0</v>
      </c>
      <c r="K40" s="97">
        <f t="shared" si="26"/>
        <v>0</v>
      </c>
      <c r="L40" s="92">
        <f t="shared" si="26"/>
        <v>5.076142131979695E-3</v>
      </c>
      <c r="M40" s="92">
        <f t="shared" si="26"/>
        <v>0</v>
      </c>
      <c r="N40" s="92">
        <f t="shared" si="26"/>
        <v>0</v>
      </c>
      <c r="O40" s="92">
        <f t="shared" si="26"/>
        <v>1.3513513513513514E-2</v>
      </c>
      <c r="P40" s="68"/>
      <c r="Q40" s="92">
        <f>IF((+Q$7+Q$8)=0," ",Q41/(+Q$7+Q$8))</f>
        <v>3.7627268702965914E-3</v>
      </c>
      <c r="R40" s="20" t="s">
        <v>5</v>
      </c>
      <c r="S40" s="79">
        <v>1.3542219861922463E-2</v>
      </c>
      <c r="T40" s="68"/>
      <c r="U40" s="94"/>
      <c r="V40" s="12"/>
      <c r="W40" s="94"/>
      <c r="X40" s="68"/>
      <c r="Y40" s="92">
        <v>9.8247477429633558E-3</v>
      </c>
      <c r="Z40" s="68"/>
      <c r="AA40" s="80">
        <v>1.3542219861922463E-2</v>
      </c>
    </row>
    <row r="41" spans="1:27" s="22" customFormat="1" ht="35.1" customHeight="1" x14ac:dyDescent="0.4">
      <c r="A41" s="168" t="s">
        <v>51</v>
      </c>
      <c r="B41" s="168"/>
      <c r="C41" s="168"/>
      <c r="D41" s="163">
        <v>200</v>
      </c>
      <c r="E41" s="163">
        <v>200</v>
      </c>
      <c r="F41" s="163">
        <v>500</v>
      </c>
      <c r="G41" s="163">
        <v>200</v>
      </c>
      <c r="H41" s="165">
        <f>'[4]Input Wrksht '!J23+'[4]Input Wrksht '!J29+'[4]Input Wrksht '!J19</f>
        <v>0</v>
      </c>
      <c r="I41" s="163">
        <v>200</v>
      </c>
      <c r="J41" s="165">
        <f>'[4]Input Wrksht '!L23+'[4]Input Wrksht '!L29+'[4]Input Wrksht '!L19</f>
        <v>0</v>
      </c>
      <c r="K41" s="165">
        <v>0</v>
      </c>
      <c r="L41" s="163">
        <v>200</v>
      </c>
      <c r="M41" s="165">
        <v>0</v>
      </c>
      <c r="N41" s="165">
        <v>0</v>
      </c>
      <c r="O41" s="163">
        <v>200</v>
      </c>
      <c r="P41" s="144"/>
      <c r="Q41" s="164">
        <f t="shared" si="11"/>
        <v>1700</v>
      </c>
      <c r="R41" s="20" t="s">
        <v>5</v>
      </c>
      <c r="S41" s="75">
        <f>'[2]TOC R&amp;E Updated Proj @ 09-12-22'!Q43</f>
        <v>1267.4000000000001</v>
      </c>
      <c r="U41" s="66">
        <f>+Q41-S41</f>
        <v>432.59999999999991</v>
      </c>
      <c r="V41" s="12"/>
      <c r="W41" s="24">
        <f t="shared" ref="W41" si="27">U41/S41</f>
        <v>0.34132870443427482</v>
      </c>
      <c r="Y41" s="74">
        <v>3700</v>
      </c>
      <c r="AA41" s="76">
        <f>+'[3]2021 TOC Monthly R&amp;E @ 12-31'!N85</f>
        <v>1706.81</v>
      </c>
    </row>
    <row r="42" spans="1:27" s="54" customFormat="1" ht="27" customHeight="1" x14ac:dyDescent="0.4">
      <c r="A42" s="187"/>
      <c r="B42" s="187"/>
      <c r="C42" s="187"/>
      <c r="D42" s="96">
        <f t="shared" si="26"/>
        <v>3.0769230769230771E-2</v>
      </c>
      <c r="E42" s="96">
        <f>IF((+E$7+E$8)=0," ",E43/(+E$7+E$8))</f>
        <v>1.0471204188481676E-2</v>
      </c>
      <c r="F42" s="96">
        <f t="shared" si="26"/>
        <v>1.4184397163120567E-2</v>
      </c>
      <c r="G42" s="96">
        <f t="shared" si="26"/>
        <v>2.3255813953488372E-2</v>
      </c>
      <c r="H42" s="97">
        <f t="shared" si="26"/>
        <v>9.3457943925233638E-3</v>
      </c>
      <c r="I42" s="96">
        <f t="shared" si="26"/>
        <v>2.6041666666666665E-3</v>
      </c>
      <c r="J42" s="97">
        <f t="shared" si="26"/>
        <v>1.890359168241966E-3</v>
      </c>
      <c r="K42" s="97">
        <f t="shared" si="26"/>
        <v>2.4630541871921183E-3</v>
      </c>
      <c r="L42" s="92">
        <f t="shared" si="26"/>
        <v>5.076142131979695E-3</v>
      </c>
      <c r="M42" s="92">
        <f t="shared" si="26"/>
        <v>3.8461538461538464E-3</v>
      </c>
      <c r="N42" s="92">
        <f t="shared" si="26"/>
        <v>1.6528925619834711E-2</v>
      </c>
      <c r="O42" s="92">
        <f t="shared" si="26"/>
        <v>1.3513513513513514E-2</v>
      </c>
      <c r="P42" s="68"/>
      <c r="Q42" s="92">
        <f>IF((+Q$7+Q$8)=0," ",Q43/(+Q$7+Q$8))</f>
        <v>5.3120849933598934E-3</v>
      </c>
      <c r="R42" s="20" t="s">
        <v>5</v>
      </c>
      <c r="S42" s="79">
        <v>6.3728093467870419E-3</v>
      </c>
      <c r="T42" s="68"/>
      <c r="U42" s="94"/>
      <c r="V42" s="12"/>
      <c r="W42" s="94"/>
      <c r="X42" s="68"/>
      <c r="Y42" s="92">
        <v>1.3542219861922463E-2</v>
      </c>
      <c r="Z42" s="68"/>
      <c r="AA42" s="80">
        <v>6.3728093467870419E-3</v>
      </c>
    </row>
    <row r="43" spans="1:27" s="54" customFormat="1" ht="27" customHeight="1" x14ac:dyDescent="0.4">
      <c r="A43" s="168" t="s">
        <v>52</v>
      </c>
      <c r="B43" s="187"/>
      <c r="C43" s="187"/>
      <c r="D43" s="163">
        <v>200</v>
      </c>
      <c r="E43" s="163">
        <v>200</v>
      </c>
      <c r="F43" s="163">
        <v>200</v>
      </c>
      <c r="G43" s="163">
        <v>200</v>
      </c>
      <c r="H43" s="163">
        <v>200</v>
      </c>
      <c r="I43" s="163">
        <v>200</v>
      </c>
      <c r="J43" s="163">
        <v>200</v>
      </c>
      <c r="K43" s="163">
        <v>200</v>
      </c>
      <c r="L43" s="163">
        <v>200</v>
      </c>
      <c r="M43" s="163">
        <v>200</v>
      </c>
      <c r="N43" s="163">
        <v>200</v>
      </c>
      <c r="O43" s="163">
        <v>200</v>
      </c>
      <c r="P43" s="144"/>
      <c r="Q43" s="164">
        <f t="shared" ref="Q43" si="28">SUM(D43:O43)</f>
        <v>2400</v>
      </c>
      <c r="R43" s="20"/>
      <c r="S43" s="75">
        <f>'[2]TOC R&amp;E Updated Proj @ 09-12-22'!Q45</f>
        <v>2160</v>
      </c>
      <c r="T43" s="68"/>
      <c r="U43" s="66">
        <f>+Q43-S43</f>
        <v>240</v>
      </c>
      <c r="V43" s="12"/>
      <c r="W43" s="24">
        <f t="shared" ref="W43" si="29">U43/S43</f>
        <v>0.1111111111111111</v>
      </c>
      <c r="X43" s="68"/>
      <c r="Y43" s="74">
        <v>5100</v>
      </c>
      <c r="Z43" s="68"/>
      <c r="AA43" s="76">
        <f>'[3]2021 TOC Monthly R&amp;E @ 12-31'!N88</f>
        <v>1980</v>
      </c>
    </row>
    <row r="44" spans="1:27" s="54" customFormat="1" ht="27" customHeight="1" x14ac:dyDescent="0.4">
      <c r="A44" s="187"/>
      <c r="B44" s="187"/>
      <c r="C44" s="187"/>
      <c r="D44" s="96">
        <f>IF((+D$7+D$8)=0," ",D45/(+D$7+D$8))</f>
        <v>0</v>
      </c>
      <c r="E44" s="98">
        <f t="shared" ref="E44:F44" si="30">IF((+E$7+E$8)=0," ",E45/(+E$7+E$8))</f>
        <v>0</v>
      </c>
      <c r="F44" s="99">
        <f t="shared" si="30"/>
        <v>0</v>
      </c>
      <c r="G44" s="96">
        <f t="shared" si="26"/>
        <v>0</v>
      </c>
      <c r="H44" s="97">
        <f t="shared" si="26"/>
        <v>0</v>
      </c>
      <c r="I44" s="96">
        <f t="shared" si="26"/>
        <v>0</v>
      </c>
      <c r="J44" s="97">
        <f t="shared" si="26"/>
        <v>0</v>
      </c>
      <c r="K44" s="97">
        <f t="shared" si="26"/>
        <v>0</v>
      </c>
      <c r="L44" s="92">
        <f t="shared" si="26"/>
        <v>0</v>
      </c>
      <c r="M44" s="92">
        <f t="shared" si="26"/>
        <v>0</v>
      </c>
      <c r="N44" s="100">
        <f t="shared" si="26"/>
        <v>0</v>
      </c>
      <c r="O44" s="100">
        <f t="shared" si="26"/>
        <v>0</v>
      </c>
      <c r="P44" s="68"/>
      <c r="Q44" s="92">
        <f>IF((+Q$7+Q$8)=0," ",Q45/(+Q$7+Q$8))</f>
        <v>0</v>
      </c>
      <c r="R44" s="20" t="s">
        <v>5</v>
      </c>
      <c r="S44" s="79">
        <v>1.3276686139139671E-3</v>
      </c>
      <c r="T44" s="68"/>
      <c r="U44" s="94"/>
      <c r="V44" s="12"/>
      <c r="W44" s="94"/>
      <c r="X44" s="68"/>
      <c r="Y44" s="92">
        <v>6.3728093467870419E-3</v>
      </c>
      <c r="Z44" s="68"/>
      <c r="AA44" s="80">
        <v>1.3276686139139671E-3</v>
      </c>
    </row>
    <row r="45" spans="1:27" s="22" customFormat="1" ht="35.1" customHeight="1" x14ac:dyDescent="0.4">
      <c r="A45" s="168" t="s">
        <v>53</v>
      </c>
      <c r="B45" s="168"/>
      <c r="C45" s="168"/>
      <c r="D45" s="165">
        <v>0</v>
      </c>
      <c r="E45" s="165">
        <v>0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f>H45</f>
        <v>0</v>
      </c>
      <c r="M45" s="165">
        <f>G45</f>
        <v>0</v>
      </c>
      <c r="N45" s="165">
        <v>0</v>
      </c>
      <c r="O45" s="165">
        <v>0</v>
      </c>
      <c r="P45" s="166"/>
      <c r="Q45" s="167">
        <f t="shared" si="11"/>
        <v>0</v>
      </c>
      <c r="R45" s="20" t="s">
        <v>5</v>
      </c>
      <c r="S45" s="75">
        <f>'[2]TOC R&amp;E Updated Proj @ 09-12-22'!Q47</f>
        <v>1154.8799999999999</v>
      </c>
      <c r="U45" s="66">
        <f>+Q45-S45</f>
        <v>-1154.8799999999999</v>
      </c>
      <c r="V45" s="12"/>
      <c r="W45" s="24">
        <f t="shared" ref="W45:W49" si="31">U45/S45</f>
        <v>-1</v>
      </c>
      <c r="Y45" s="74">
        <v>2400</v>
      </c>
      <c r="AA45" s="76">
        <v>241</v>
      </c>
    </row>
    <row r="46" spans="1:27" s="54" customFormat="1" ht="27" customHeight="1" x14ac:dyDescent="0.4">
      <c r="A46" s="168"/>
      <c r="B46" s="168"/>
      <c r="C46" s="168"/>
      <c r="D46" s="101"/>
      <c r="E46" s="101"/>
      <c r="F46" s="101"/>
      <c r="G46" s="101"/>
      <c r="H46" s="101"/>
      <c r="I46" s="102"/>
      <c r="J46" s="101"/>
      <c r="K46" s="103"/>
      <c r="L46" s="78"/>
      <c r="M46" s="78"/>
      <c r="N46" s="78"/>
      <c r="O46" s="78"/>
      <c r="P46" s="78"/>
      <c r="Q46" s="104"/>
      <c r="R46" s="104"/>
      <c r="S46" s="104"/>
      <c r="T46" s="104"/>
      <c r="U46" s="104"/>
      <c r="V46" s="12"/>
      <c r="W46" s="104"/>
      <c r="X46" s="104"/>
      <c r="Y46" s="92">
        <v>1.3276686139139671E-3</v>
      </c>
      <c r="Z46" s="104"/>
      <c r="AA46" s="104"/>
    </row>
    <row r="47" spans="1:27" s="22" customFormat="1" ht="35.1" customHeight="1" thickBot="1" x14ac:dyDescent="0.45">
      <c r="A47" s="125"/>
      <c r="B47" s="174" t="s">
        <v>29</v>
      </c>
      <c r="C47" s="174"/>
      <c r="D47" s="191">
        <f>+D45+D43+D41+D39+D37+D35+D33+D31+D29+D27+D25+D23+D21+D19+D17</f>
        <v>22710</v>
      </c>
      <c r="E47" s="191">
        <f t="shared" ref="E47:O47" si="32">+E45+E43+E41+E39+E37+E35+E33+E31+E29+E27+E25+E23+E21+E19+E17</f>
        <v>28170</v>
      </c>
      <c r="F47" s="191">
        <f t="shared" si="32"/>
        <v>27620</v>
      </c>
      <c r="G47" s="191">
        <f t="shared" si="32"/>
        <v>24430</v>
      </c>
      <c r="H47" s="191">
        <f t="shared" si="32"/>
        <v>28890</v>
      </c>
      <c r="I47" s="191">
        <f t="shared" si="32"/>
        <v>73200</v>
      </c>
      <c r="J47" s="191">
        <f t="shared" si="32"/>
        <v>74500</v>
      </c>
      <c r="K47" s="191">
        <f t="shared" si="32"/>
        <v>55530</v>
      </c>
      <c r="L47" s="191">
        <f t="shared" si="32"/>
        <v>36310</v>
      </c>
      <c r="M47" s="191">
        <f t="shared" si="32"/>
        <v>39740</v>
      </c>
      <c r="N47" s="191">
        <f t="shared" si="32"/>
        <v>23500</v>
      </c>
      <c r="O47" s="191">
        <f t="shared" si="32"/>
        <v>25400</v>
      </c>
      <c r="P47" s="105" t="s">
        <v>5</v>
      </c>
      <c r="Q47" s="207">
        <f>+Q45+Q43+Q41+Q39+Q37+Q35+Q33+Q31+Q29+Q27+Q25+Q23+Q21+Q19+Q17</f>
        <v>460000</v>
      </c>
      <c r="R47" s="20" t="s">
        <v>5</v>
      </c>
      <c r="S47" s="107">
        <f>+S45+S43+S41+S37+S39+S35+S33+S31+S29+S27+S25+S23+S21+S19+S17-2</f>
        <v>423500.08999999997</v>
      </c>
      <c r="T47" s="68"/>
      <c r="U47" s="108">
        <f>+U45+U43+U41+U37+U39+U35+U33+U31+U29+U27+U25+U23+U21+U19+U17-2</f>
        <v>36495.909999999996</v>
      </c>
      <c r="V47" s="12"/>
      <c r="W47" s="109">
        <f t="shared" si="31"/>
        <v>8.6176864803027553E-2</v>
      </c>
      <c r="X47" s="68"/>
      <c r="Y47" s="74">
        <v>500</v>
      </c>
      <c r="Z47" s="68"/>
      <c r="AA47" s="110">
        <f>ROUND((+AA45+AA43+AA41+AA37+AA39+AA35+AA33+AA31+AA29+AA27+AA25+AA23+AA21+AA19+AA17),-1)</f>
        <v>405390</v>
      </c>
    </row>
    <row r="48" spans="1:27" s="22" customFormat="1" ht="28.5" thickTop="1" x14ac:dyDescent="0.4">
      <c r="A48" s="27"/>
      <c r="B48" s="27"/>
      <c r="C48" s="27"/>
      <c r="D48" s="192"/>
      <c r="E48" s="193"/>
      <c r="F48" s="193"/>
      <c r="G48" s="193"/>
      <c r="H48" s="193"/>
      <c r="I48" s="194"/>
      <c r="J48" s="195"/>
      <c r="K48" s="193"/>
      <c r="L48" s="196"/>
      <c r="M48" s="196"/>
      <c r="N48" s="196"/>
      <c r="O48" s="196"/>
      <c r="P48" s="111"/>
      <c r="Q48" s="173"/>
      <c r="R48" s="20" t="s">
        <v>5</v>
      </c>
      <c r="S48" s="27"/>
      <c r="T48" s="68"/>
      <c r="U48" s="27"/>
      <c r="V48" s="12"/>
      <c r="W48" s="112"/>
      <c r="X48" s="68"/>
      <c r="Y48" s="104"/>
      <c r="Z48" s="68"/>
      <c r="AA48" s="27"/>
    </row>
    <row r="49" spans="1:27" s="2" customFormat="1" ht="50.1" customHeight="1" thickBot="1" x14ac:dyDescent="0.45">
      <c r="A49" s="119"/>
      <c r="B49" s="120" t="s">
        <v>30</v>
      </c>
      <c r="C49" s="121"/>
      <c r="D49" s="197">
        <f t="shared" ref="D49:O49" si="33">+D11-D47</f>
        <v>-16210</v>
      </c>
      <c r="E49" s="197">
        <f t="shared" si="33"/>
        <v>-9070</v>
      </c>
      <c r="F49" s="197">
        <f t="shared" si="33"/>
        <v>-13520</v>
      </c>
      <c r="G49" s="197">
        <f t="shared" si="33"/>
        <v>-15830</v>
      </c>
      <c r="H49" s="197">
        <f t="shared" si="33"/>
        <v>-7190</v>
      </c>
      <c r="I49" s="197">
        <f t="shared" si="33"/>
        <v>6200</v>
      </c>
      <c r="J49" s="197">
        <f t="shared" si="33"/>
        <v>34100</v>
      </c>
      <c r="K49" s="197">
        <f t="shared" si="33"/>
        <v>27670</v>
      </c>
      <c r="L49" s="198">
        <f t="shared" si="33"/>
        <v>3590</v>
      </c>
      <c r="M49" s="198">
        <f t="shared" si="33"/>
        <v>12260</v>
      </c>
      <c r="N49" s="198">
        <f t="shared" si="33"/>
        <v>-11400</v>
      </c>
      <c r="O49" s="198">
        <f t="shared" si="33"/>
        <v>-10600</v>
      </c>
      <c r="P49" s="113"/>
      <c r="Q49" s="208">
        <f>+Q11-Q47</f>
        <v>0</v>
      </c>
      <c r="R49" s="20" t="s">
        <v>5</v>
      </c>
      <c r="S49" s="115">
        <f>+S11-S47</f>
        <v>-14400.089999999967</v>
      </c>
      <c r="T49" s="68"/>
      <c r="U49" s="116">
        <f>+U11-U47</f>
        <v>14404.090000000004</v>
      </c>
      <c r="V49" s="12"/>
      <c r="W49" s="109">
        <f t="shared" si="31"/>
        <v>-1.0002777760416801</v>
      </c>
      <c r="X49" s="68"/>
      <c r="Y49" s="106">
        <v>389300</v>
      </c>
      <c r="Z49" s="68"/>
      <c r="AA49" s="116">
        <f>+AA11-AA47</f>
        <v>-167970</v>
      </c>
    </row>
    <row r="50" spans="1:27" ht="28.5" thickTop="1" x14ac:dyDescent="0.4">
      <c r="A50" s="190"/>
      <c r="B50" s="190"/>
      <c r="C50" s="190"/>
      <c r="D50" s="199"/>
      <c r="E50" s="199"/>
      <c r="F50" s="200"/>
      <c r="G50" s="199"/>
      <c r="H50" s="199"/>
      <c r="I50" s="201"/>
      <c r="J50" s="199"/>
      <c r="K50" s="199"/>
      <c r="L50" s="202"/>
      <c r="M50" s="203"/>
      <c r="N50" s="172"/>
      <c r="O50" s="172"/>
      <c r="S50" s="118"/>
      <c r="T50" s="68"/>
      <c r="U50" s="112"/>
      <c r="V50" s="12"/>
      <c r="W50" s="112"/>
      <c r="X50" s="68"/>
      <c r="Y50" s="27"/>
      <c r="Z50" s="68"/>
      <c r="AA50" s="118"/>
    </row>
    <row r="51" spans="1:27" s="2" customFormat="1" ht="49.5" customHeight="1" thickBot="1" x14ac:dyDescent="0.45">
      <c r="A51" s="119"/>
      <c r="B51" s="120" t="s">
        <v>31</v>
      </c>
      <c r="C51" s="121"/>
      <c r="D51" s="204"/>
      <c r="E51" s="205">
        <f>+D49+E49</f>
        <v>-25280</v>
      </c>
      <c r="F51" s="205">
        <f>+E51+F49</f>
        <v>-38800</v>
      </c>
      <c r="G51" s="205">
        <f t="shared" ref="G51" si="34">+F51+G49</f>
        <v>-54630</v>
      </c>
      <c r="H51" s="205">
        <f>ROUND((G51+H49),-1)</f>
        <v>-61820</v>
      </c>
      <c r="I51" s="205">
        <f>ROUND((H51+I49),-1)</f>
        <v>-55620</v>
      </c>
      <c r="J51" s="205">
        <f t="shared" ref="J51:M51" si="35">ROUND((I51+J49),-1)</f>
        <v>-21520</v>
      </c>
      <c r="K51" s="205">
        <f t="shared" si="35"/>
        <v>6150</v>
      </c>
      <c r="L51" s="206">
        <f t="shared" si="35"/>
        <v>9740</v>
      </c>
      <c r="M51" s="206">
        <f t="shared" si="35"/>
        <v>22000</v>
      </c>
      <c r="N51" s="206">
        <f>ROUND((M51+N49),-1)-5</f>
        <v>10595</v>
      </c>
      <c r="O51" s="208">
        <f>SUM(D49:O49)</f>
        <v>0</v>
      </c>
      <c r="P51" s="117"/>
      <c r="Q51" s="122"/>
      <c r="R51" s="122"/>
      <c r="S51" s="122"/>
      <c r="T51" s="122"/>
      <c r="U51" s="2" t="s">
        <v>5</v>
      </c>
      <c r="V51" s="12"/>
      <c r="W51" s="2" t="s">
        <v>5</v>
      </c>
      <c r="X51" s="122"/>
      <c r="Y51" s="114">
        <v>0</v>
      </c>
      <c r="Z51" s="122"/>
    </row>
    <row r="52" spans="1:27" s="2" customFormat="1" ht="49.5" customHeight="1" thickTop="1" thickBot="1" x14ac:dyDescent="0.45">
      <c r="A52" s="117"/>
      <c r="B52" s="117"/>
      <c r="C52" s="117"/>
      <c r="D52" s="117"/>
      <c r="E52" s="123"/>
      <c r="F52" s="123"/>
      <c r="G52" s="123"/>
      <c r="H52" s="123"/>
      <c r="I52" s="123"/>
      <c r="J52" s="123"/>
      <c r="K52" s="117"/>
      <c r="L52" s="117"/>
      <c r="M52" s="117"/>
      <c r="N52" s="117"/>
      <c r="O52" s="124"/>
      <c r="P52" s="117"/>
      <c r="Q52" s="117"/>
      <c r="R52" s="117"/>
      <c r="S52" s="117"/>
      <c r="T52" s="117"/>
      <c r="V52" s="117"/>
      <c r="X52" s="117"/>
      <c r="Y52" s="117"/>
      <c r="Z52" s="117"/>
    </row>
    <row r="53" spans="1:27" ht="31.9" customHeight="1" thickTop="1" thickBot="1" x14ac:dyDescent="0.45">
      <c r="A53" s="126"/>
      <c r="B53" s="126"/>
      <c r="D53" s="126"/>
      <c r="E53" s="126"/>
      <c r="F53" s="126"/>
      <c r="G53" s="127"/>
      <c r="H53" s="128"/>
      <c r="I53" s="218"/>
      <c r="J53" s="218"/>
      <c r="K53" s="123"/>
      <c r="L53" s="123"/>
      <c r="M53" s="123"/>
      <c r="N53" s="219" t="s">
        <v>32</v>
      </c>
      <c r="O53" s="220"/>
      <c r="P53" s="126"/>
      <c r="Q53" s="130">
        <v>0</v>
      </c>
      <c r="R53" s="104"/>
      <c r="S53" s="130">
        <v>20000</v>
      </c>
      <c r="T53" s="126"/>
      <c r="V53" s="126"/>
      <c r="X53" s="126"/>
      <c r="Y53" s="126"/>
      <c r="Z53" s="126"/>
      <c r="AA53" s="130">
        <f>'[3]2021 TOC Monthly R&amp;E @ 12-31'!N104</f>
        <v>180000</v>
      </c>
    </row>
    <row r="54" spans="1:27" ht="27" customHeight="1" thickTop="1" thickBot="1" x14ac:dyDescent="0.45">
      <c r="A54" s="126"/>
      <c r="E54" s="123"/>
      <c r="F54" s="123"/>
      <c r="G54" s="123"/>
      <c r="H54" s="131"/>
      <c r="I54" s="123"/>
      <c r="J54" s="123"/>
      <c r="K54" s="123"/>
      <c r="L54" s="123"/>
      <c r="M54" s="123"/>
      <c r="N54" s="126"/>
      <c r="O54" s="126"/>
      <c r="P54" s="126"/>
      <c r="Q54" s="126"/>
      <c r="R54" s="104"/>
    </row>
    <row r="55" spans="1:27" ht="36.6" customHeight="1" thickTop="1" thickBot="1" x14ac:dyDescent="0.55000000000000004">
      <c r="A55" s="126"/>
      <c r="E55" s="123"/>
      <c r="F55" s="123"/>
      <c r="G55" s="123"/>
      <c r="H55" s="131"/>
      <c r="I55" s="123"/>
      <c r="J55" s="123"/>
      <c r="K55" s="123"/>
      <c r="L55" s="123"/>
      <c r="M55" s="123"/>
      <c r="N55" s="228" t="s">
        <v>33</v>
      </c>
      <c r="O55" s="229"/>
      <c r="P55" s="7"/>
      <c r="Q55" s="132">
        <f>SUM(Q49:Q53)</f>
        <v>0</v>
      </c>
      <c r="R55" s="104"/>
      <c r="S55" s="133">
        <f>SUM(S49:S53)</f>
        <v>5599.9100000000326</v>
      </c>
      <c r="AA55" s="134">
        <f>SUM(AA49:AA53)</f>
        <v>12030</v>
      </c>
    </row>
    <row r="56" spans="1:27" ht="27" thickTop="1" x14ac:dyDescent="0.4">
      <c r="A56" s="126"/>
      <c r="G56" s="123"/>
      <c r="H56" s="131"/>
      <c r="I56" s="123"/>
      <c r="J56" s="123"/>
      <c r="K56" s="123"/>
      <c r="L56" s="123"/>
      <c r="M56" s="123"/>
      <c r="N56" s="126"/>
      <c r="O56" s="126"/>
      <c r="P56" s="7"/>
      <c r="Q56" s="135" t="s">
        <v>34</v>
      </c>
      <c r="R56" s="104"/>
      <c r="AA56" s="215" t="s">
        <v>62</v>
      </c>
    </row>
    <row r="57" spans="1:27" x14ac:dyDescent="0.4">
      <c r="A57" s="126"/>
      <c r="B57" s="126"/>
      <c r="C57" s="126"/>
      <c r="D57" s="117"/>
      <c r="E57" s="117"/>
      <c r="F57" s="117"/>
      <c r="G57" s="123"/>
      <c r="H57" s="123"/>
      <c r="I57" s="123"/>
      <c r="J57" s="123"/>
      <c r="K57" s="123"/>
      <c r="L57" s="123"/>
      <c r="M57" s="123"/>
      <c r="N57" s="126"/>
      <c r="O57" s="126"/>
      <c r="P57" s="7"/>
      <c r="Q57" s="126"/>
      <c r="R57" s="104"/>
    </row>
    <row r="58" spans="1:27" x14ac:dyDescent="0.4">
      <c r="A58" s="126"/>
      <c r="B58" s="126"/>
      <c r="C58" s="126"/>
      <c r="D58" s="117"/>
      <c r="E58" s="117"/>
      <c r="F58" s="117"/>
      <c r="G58" s="123"/>
      <c r="H58" s="123"/>
      <c r="I58" s="123"/>
      <c r="J58" s="123"/>
      <c r="K58" s="123"/>
      <c r="L58" s="123"/>
      <c r="M58" s="123"/>
      <c r="N58" s="126"/>
      <c r="O58" s="126"/>
      <c r="P58" s="7"/>
      <c r="Q58" s="126"/>
      <c r="R58" s="104"/>
    </row>
    <row r="59" spans="1:27" x14ac:dyDescent="0.4">
      <c r="A59" s="126"/>
      <c r="B59" s="126"/>
      <c r="C59" s="126"/>
      <c r="D59" s="117"/>
      <c r="E59" s="117"/>
      <c r="F59" s="117"/>
      <c r="G59" s="123"/>
      <c r="H59" s="123"/>
      <c r="I59" s="123"/>
      <c r="J59" s="123"/>
      <c r="K59" s="123"/>
      <c r="L59" s="123"/>
      <c r="M59" s="123"/>
      <c r="N59" s="126"/>
      <c r="O59" s="126"/>
      <c r="P59" s="7"/>
      <c r="Q59" s="126"/>
      <c r="R59" s="104"/>
    </row>
    <row r="60" spans="1:27" x14ac:dyDescent="0.4">
      <c r="A60" s="126"/>
      <c r="B60" s="126"/>
      <c r="C60" s="126"/>
      <c r="D60" s="117"/>
      <c r="E60" s="117"/>
      <c r="F60" s="117"/>
      <c r="G60" s="123"/>
      <c r="H60" s="123"/>
      <c r="I60" s="123"/>
      <c r="J60" s="123"/>
      <c r="K60" s="123"/>
      <c r="L60" s="123"/>
      <c r="M60" s="123"/>
      <c r="N60" s="126"/>
      <c r="O60" s="126"/>
      <c r="P60" s="7"/>
      <c r="Q60" s="126"/>
      <c r="R60" s="104"/>
    </row>
    <row r="61" spans="1:27" ht="28.5" customHeight="1" x14ac:dyDescent="0.4">
      <c r="A61" s="126"/>
      <c r="B61" s="126"/>
      <c r="C61" s="126"/>
      <c r="D61" s="117"/>
      <c r="E61" s="117"/>
      <c r="F61" s="117"/>
      <c r="G61" s="123"/>
      <c r="H61" s="123"/>
      <c r="I61" s="123"/>
      <c r="J61" s="123"/>
      <c r="K61" s="123"/>
      <c r="L61" s="123"/>
      <c r="M61" s="123"/>
      <c r="N61" s="126"/>
      <c r="O61" s="126"/>
      <c r="P61" s="126"/>
      <c r="Q61" s="126"/>
      <c r="R61" s="104"/>
    </row>
    <row r="62" spans="1:27" ht="28.5" customHeight="1" x14ac:dyDescent="0.4">
      <c r="A62" s="126"/>
      <c r="B62" s="126"/>
      <c r="C62" s="126"/>
      <c r="D62" s="117"/>
      <c r="E62" s="117"/>
      <c r="F62" s="117"/>
      <c r="G62" s="123"/>
      <c r="H62" s="123"/>
      <c r="I62" s="123"/>
      <c r="J62" s="123"/>
      <c r="K62" s="123"/>
      <c r="L62" s="123"/>
      <c r="M62" s="123"/>
      <c r="N62" s="126"/>
      <c r="O62" s="126"/>
      <c r="P62" s="126"/>
      <c r="Q62" s="126"/>
      <c r="R62" s="104"/>
    </row>
    <row r="63" spans="1:27" ht="28.5" customHeight="1" x14ac:dyDescent="0.4">
      <c r="A63" s="136"/>
      <c r="B63" s="136"/>
      <c r="C63" s="136"/>
      <c r="D63" s="117"/>
      <c r="E63" s="117"/>
      <c r="F63" s="117"/>
      <c r="G63" s="123"/>
      <c r="H63" s="123"/>
      <c r="I63" s="123"/>
      <c r="J63" s="123"/>
      <c r="K63" s="123"/>
      <c r="L63" s="123"/>
      <c r="M63" s="123"/>
      <c r="N63" s="126"/>
      <c r="O63" s="126"/>
      <c r="P63" s="126"/>
      <c r="Q63" s="126"/>
      <c r="R63" s="104"/>
    </row>
    <row r="64" spans="1:27" ht="21" customHeight="1" x14ac:dyDescent="0.4">
      <c r="A64" s="218" t="s">
        <v>5</v>
      </c>
      <c r="B64" s="218"/>
      <c r="C64" s="129"/>
      <c r="D64" s="117"/>
      <c r="E64" s="117"/>
      <c r="F64" s="117"/>
      <c r="G64" s="123"/>
      <c r="H64" s="123"/>
      <c r="I64" s="123"/>
      <c r="J64" s="123"/>
      <c r="K64" s="123"/>
      <c r="L64" s="123"/>
      <c r="M64" s="123"/>
      <c r="N64" s="126"/>
      <c r="O64" s="126"/>
      <c r="P64" s="126"/>
      <c r="Q64" s="126"/>
      <c r="R64" s="104"/>
    </row>
    <row r="65" spans="1:18" ht="21" customHeight="1" x14ac:dyDescent="0.4">
      <c r="A65" s="117"/>
      <c r="B65" s="117"/>
      <c r="C65" s="117"/>
      <c r="D65" s="117"/>
      <c r="E65" s="117"/>
      <c r="F65" s="117"/>
      <c r="G65" s="123"/>
      <c r="H65" s="123"/>
      <c r="I65" s="123"/>
      <c r="J65" s="123"/>
      <c r="K65" s="123"/>
      <c r="L65" s="123"/>
      <c r="M65" s="123"/>
      <c r="N65" s="117"/>
      <c r="O65" s="117"/>
      <c r="P65" s="117"/>
      <c r="Q65" s="117"/>
      <c r="R65" s="104"/>
    </row>
    <row r="66" spans="1:18" ht="21" customHeight="1" x14ac:dyDescent="0.4">
      <c r="A66" s="117"/>
      <c r="B66" s="117"/>
      <c r="C66" s="117"/>
      <c r="D66" s="117"/>
      <c r="E66" s="117"/>
      <c r="F66" s="117"/>
      <c r="G66" s="123"/>
      <c r="H66" s="123"/>
      <c r="I66" s="123"/>
      <c r="J66" s="123"/>
      <c r="K66" s="123"/>
      <c r="L66" s="123"/>
      <c r="M66" s="123"/>
      <c r="N66" s="117"/>
      <c r="O66" s="117"/>
      <c r="P66" s="117"/>
      <c r="Q66" s="117"/>
      <c r="R66" s="104"/>
    </row>
    <row r="67" spans="1:18" ht="27" customHeight="1" x14ac:dyDescent="0.4">
      <c r="A67" s="117"/>
      <c r="B67" s="117"/>
      <c r="C67" s="117"/>
      <c r="D67" s="117"/>
      <c r="E67" s="117"/>
      <c r="F67" s="117"/>
      <c r="G67" s="123"/>
      <c r="H67" s="123"/>
      <c r="I67" s="123"/>
      <c r="J67" s="123"/>
      <c r="K67" s="123"/>
      <c r="L67" s="123"/>
      <c r="M67" s="123"/>
      <c r="N67" s="117"/>
      <c r="O67" s="117"/>
      <c r="P67" s="117"/>
      <c r="Q67" s="117"/>
      <c r="R67" s="117"/>
    </row>
    <row r="68" spans="1:18" ht="21" customHeight="1" x14ac:dyDescent="0.4">
      <c r="A68" s="117"/>
      <c r="B68" s="117"/>
      <c r="C68" s="117"/>
      <c r="D68" s="117"/>
      <c r="E68" s="117"/>
      <c r="F68" s="117"/>
      <c r="G68" s="123"/>
      <c r="H68" s="123"/>
      <c r="I68" s="123"/>
      <c r="J68" s="123"/>
      <c r="K68" s="123"/>
      <c r="L68" s="123"/>
      <c r="M68" s="123"/>
      <c r="N68" s="117"/>
      <c r="O68" s="117"/>
      <c r="P68" s="117"/>
      <c r="Q68" s="117"/>
      <c r="R68" s="117"/>
    </row>
    <row r="69" spans="1:18" ht="21" customHeight="1" x14ac:dyDescent="0.4">
      <c r="A69" s="117"/>
      <c r="B69" s="117"/>
      <c r="C69" s="117"/>
      <c r="D69" s="117"/>
      <c r="E69" s="117"/>
      <c r="F69" s="117"/>
      <c r="G69" s="123"/>
      <c r="H69" s="123"/>
      <c r="I69" s="123"/>
      <c r="J69" s="123"/>
      <c r="K69" s="123"/>
      <c r="L69" s="123"/>
      <c r="M69" s="123"/>
      <c r="N69" s="117"/>
      <c r="O69" s="117"/>
      <c r="P69" s="117"/>
      <c r="Q69" s="117"/>
      <c r="R69" s="117"/>
    </row>
    <row r="70" spans="1:18" ht="21" customHeight="1" x14ac:dyDescent="0.4">
      <c r="A70" s="117"/>
      <c r="B70" s="117"/>
      <c r="C70" s="117"/>
      <c r="D70" s="117"/>
      <c r="E70" s="117"/>
      <c r="F70" s="117"/>
      <c r="G70" s="123"/>
      <c r="H70" s="123"/>
      <c r="I70" s="123"/>
      <c r="J70" s="123"/>
      <c r="K70" s="123"/>
      <c r="L70" s="123"/>
      <c r="M70" s="123"/>
      <c r="N70" s="117"/>
      <c r="O70" s="117"/>
      <c r="P70" s="117"/>
      <c r="Q70" s="117"/>
      <c r="R70" s="117"/>
    </row>
    <row r="71" spans="1:18" ht="21" customHeight="1" x14ac:dyDescent="0.4">
      <c r="A71" s="117"/>
      <c r="B71" s="117"/>
      <c r="C71" s="117"/>
      <c r="D71" s="117"/>
      <c r="E71" s="117"/>
      <c r="F71" s="117"/>
      <c r="G71" s="123"/>
      <c r="H71" s="123"/>
      <c r="I71" s="123"/>
      <c r="J71" s="123"/>
      <c r="K71" s="123"/>
      <c r="L71" s="123"/>
      <c r="M71" s="123"/>
      <c r="N71" s="117"/>
      <c r="O71" s="117"/>
      <c r="P71" s="117"/>
      <c r="Q71" s="117"/>
      <c r="R71" s="117"/>
    </row>
    <row r="72" spans="1:18" ht="21" customHeight="1" x14ac:dyDescent="0.4">
      <c r="D72" s="117"/>
      <c r="E72" s="117"/>
      <c r="F72" s="117"/>
      <c r="G72" s="123"/>
      <c r="H72" s="123"/>
      <c r="I72" s="123"/>
      <c r="J72" s="123"/>
      <c r="K72" s="123"/>
      <c r="L72" s="123"/>
      <c r="M72" s="123"/>
      <c r="N72" s="117"/>
      <c r="O72" s="117"/>
      <c r="P72" s="117"/>
      <c r="Q72" s="117"/>
      <c r="R72" s="117"/>
    </row>
    <row r="73" spans="1:18" ht="21" customHeight="1" x14ac:dyDescent="0.4">
      <c r="D73" s="117"/>
      <c r="E73" s="117"/>
      <c r="F73" s="117"/>
      <c r="G73" s="123"/>
      <c r="H73" s="123"/>
      <c r="I73" s="123"/>
      <c r="J73" s="123"/>
      <c r="K73" s="123"/>
      <c r="L73" s="123"/>
      <c r="M73" s="123"/>
      <c r="N73" s="117"/>
      <c r="O73" s="117"/>
      <c r="P73" s="117"/>
      <c r="Q73" s="117"/>
      <c r="R73" s="117"/>
    </row>
    <row r="74" spans="1:18" ht="21" customHeight="1" x14ac:dyDescent="0.4">
      <c r="G74" s="123"/>
      <c r="H74" s="123"/>
      <c r="I74" s="123"/>
      <c r="J74" s="123"/>
      <c r="K74" s="123"/>
      <c r="L74" s="123"/>
      <c r="M74" s="123"/>
    </row>
    <row r="75" spans="1:18" ht="15.75" customHeight="1" x14ac:dyDescent="0.4">
      <c r="G75" s="123"/>
      <c r="H75" s="123"/>
      <c r="I75" s="123"/>
      <c r="J75" s="123"/>
      <c r="K75" s="123"/>
      <c r="L75" s="123"/>
      <c r="M75" s="123"/>
    </row>
    <row r="76" spans="1:18" x14ac:dyDescent="0.4">
      <c r="G76" s="123"/>
      <c r="H76" s="123"/>
      <c r="I76" s="123"/>
      <c r="J76" s="123"/>
      <c r="K76" s="123"/>
      <c r="L76" s="123"/>
      <c r="M76" s="123"/>
    </row>
    <row r="77" spans="1:18" x14ac:dyDescent="0.4">
      <c r="G77" s="123"/>
      <c r="H77" s="123"/>
      <c r="I77" s="123"/>
      <c r="J77" s="123"/>
      <c r="K77" s="123"/>
      <c r="L77" s="123"/>
      <c r="M77" s="123"/>
    </row>
    <row r="78" spans="1:18" x14ac:dyDescent="0.4">
      <c r="G78" s="123"/>
      <c r="H78" s="123"/>
      <c r="I78" s="123"/>
      <c r="J78" s="123"/>
      <c r="K78" s="123"/>
      <c r="L78" s="123"/>
      <c r="M78" s="123"/>
    </row>
    <row r="79" spans="1:18" x14ac:dyDescent="0.4">
      <c r="G79" s="123"/>
      <c r="H79" s="123"/>
      <c r="I79" s="123"/>
      <c r="J79" s="123"/>
      <c r="K79" s="123"/>
      <c r="L79" s="123"/>
      <c r="M79" s="123"/>
    </row>
    <row r="80" spans="1:18" x14ac:dyDescent="0.4">
      <c r="G80" s="123"/>
      <c r="H80" s="123"/>
      <c r="I80" s="123"/>
      <c r="J80" s="123"/>
      <c r="K80" s="123"/>
      <c r="L80" s="123"/>
      <c r="M80" s="123"/>
    </row>
    <row r="81" spans="7:13" x14ac:dyDescent="0.4">
      <c r="G81" s="123"/>
      <c r="H81" s="123"/>
      <c r="I81" s="123"/>
      <c r="J81" s="123"/>
      <c r="K81" s="123"/>
      <c r="L81" s="123"/>
      <c r="M81" s="123"/>
    </row>
    <row r="82" spans="7:13" x14ac:dyDescent="0.4">
      <c r="G82" s="123"/>
      <c r="H82" s="123"/>
      <c r="I82" s="123"/>
      <c r="J82" s="123"/>
      <c r="K82" s="123"/>
      <c r="L82" s="123"/>
      <c r="M82" s="123"/>
    </row>
    <row r="83" spans="7:13" x14ac:dyDescent="0.4">
      <c r="G83" s="123"/>
      <c r="H83" s="123"/>
      <c r="I83" s="123"/>
      <c r="J83" s="123"/>
      <c r="K83" s="123"/>
      <c r="L83" s="123"/>
      <c r="M83" s="123"/>
    </row>
    <row r="84" spans="7:13" x14ac:dyDescent="0.4">
      <c r="G84" s="123"/>
      <c r="H84" s="123"/>
      <c r="I84" s="123"/>
      <c r="J84" s="123"/>
      <c r="K84" s="123"/>
      <c r="L84" s="123"/>
      <c r="M84" s="123"/>
    </row>
    <row r="85" spans="7:13" x14ac:dyDescent="0.4">
      <c r="G85" s="123"/>
      <c r="H85" s="123"/>
      <c r="I85" s="123"/>
      <c r="J85" s="123"/>
      <c r="K85" s="123"/>
      <c r="L85" s="123"/>
      <c r="M85" s="123"/>
    </row>
  </sheetData>
  <mergeCells count="13">
    <mergeCell ref="N55:O55"/>
    <mergeCell ref="A64:B64"/>
    <mergeCell ref="U4:U6"/>
    <mergeCell ref="W4:W6"/>
    <mergeCell ref="Y4:Y5"/>
    <mergeCell ref="AA4:AA5"/>
    <mergeCell ref="I53:J53"/>
    <mergeCell ref="N53:O53"/>
    <mergeCell ref="D1:Q1"/>
    <mergeCell ref="H2:M2"/>
    <mergeCell ref="H3:M3"/>
    <mergeCell ref="Q4:Q5"/>
    <mergeCell ref="S4:S5"/>
  </mergeCells>
  <printOptions horizontalCentered="1"/>
  <pageMargins left="0.25" right="0.25" top="0.75" bottom="0.25" header="0.25" footer="0.1"/>
  <pageSetup scale="32" orientation="landscape" horizontalDpi="300" verticalDpi="300" r:id="rId1"/>
  <headerFooter alignWithMargins="0">
    <oddFooter>&amp;R&amp;"Arial,Regular"&amp;10Date: &amp;D</oddFooter>
  </headerFooter>
  <rowBreaks count="1" manualBreakCount="1">
    <brk id="49" max="16" man="1"/>
  </rowBreaks>
  <colBreaks count="1" manualBreakCount="1">
    <brk id="9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46b246-1b1d-49d3-981f-ae7f4a4dac6a">P6KR3NQPVVUC-114887339-288043</_dlc_DocId>
    <TaxCatchAll xmlns="de46b246-1b1d-49d3-981f-ae7f4a4dac6a" xsi:nil="true"/>
    <lcf76f155ced4ddcb4097134ff3c332f xmlns="72497645-c6bf-4d3f-a336-8c0f52f79c8e">
      <Terms xmlns="http://schemas.microsoft.com/office/infopath/2007/PartnerControls"/>
    </lcf76f155ced4ddcb4097134ff3c332f>
    <_dlc_DocIdUrl xmlns="de46b246-1b1d-49d3-981f-ae7f4a4dac6a">
      <Url>https://unitedcamps.sharepoint.com/sites/UCCR_Office/_layouts/15/DocIdRedir.aspx?ID=P6KR3NQPVVUC-114887339-288043</Url>
      <Description>P6KR3NQPVVUC-114887339-288043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9721A19219744919BE73EDFEEFE12" ma:contentTypeVersion="697" ma:contentTypeDescription="Create a new document." ma:contentTypeScope="" ma:versionID="b55987b723c50715a5ae3832b0084c5c">
  <xsd:schema xmlns:xsd="http://www.w3.org/2001/XMLSchema" xmlns:xs="http://www.w3.org/2001/XMLSchema" xmlns:p="http://schemas.microsoft.com/office/2006/metadata/properties" xmlns:ns2="de46b246-1b1d-49d3-981f-ae7f4a4dac6a" xmlns:ns3="72497645-c6bf-4d3f-a336-8c0f52f79c8e" targetNamespace="http://schemas.microsoft.com/office/2006/metadata/properties" ma:root="true" ma:fieldsID="d042660efd9caf1aa85553c07947031f" ns2:_="" ns3:_="">
    <xsd:import namespace="de46b246-1b1d-49d3-981f-ae7f4a4dac6a"/>
    <xsd:import namespace="72497645-c6bf-4d3f-a336-8c0f52f79c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6b246-1b1d-49d3-981f-ae7f4a4dac6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24b3de5-b3b3-4e58-b63f-30f6d7af1a9c}" ma:internalName="TaxCatchAll" ma:showField="CatchAllData" ma:web="de46b246-1b1d-49d3-981f-ae7f4a4dac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97645-c6bf-4d3f-a336-8c0f52f79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b0fc8bb-af31-4f3b-9c82-5c1d8e397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C4E31-28D9-457F-B2FC-613045F072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A6EB177-2ACE-4520-B6BA-12CC552BF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B277D3-FA7A-41CB-BEA2-303271EC2365}">
  <ds:schemaRefs>
    <ds:schemaRef ds:uri="http://schemas.microsoft.com/office/2006/metadata/properties"/>
    <ds:schemaRef ds:uri="http://schemas.microsoft.com/office/infopath/2007/PartnerControls"/>
    <ds:schemaRef ds:uri="de46b246-1b1d-49d3-981f-ae7f4a4dac6a"/>
    <ds:schemaRef ds:uri="72497645-c6bf-4d3f-a336-8c0f52f79c8e"/>
  </ds:schemaRefs>
</ds:datastoreItem>
</file>

<file path=customXml/itemProps4.xml><?xml version="1.0" encoding="utf-8"?>
<ds:datastoreItem xmlns:ds="http://schemas.openxmlformats.org/officeDocument/2006/customXml" ds:itemID="{AB26BFB7-BA2A-4B24-9001-8C2A4F5D6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6b246-1b1d-49d3-981f-ae7f4a4dac6a"/>
    <ds:schemaRef ds:uri="72497645-c6bf-4d3f-a336-8c0f52f79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TOC R&amp;E Budget 2023 </vt:lpstr>
      <vt:lpstr>'TOC R&amp;E Budget 2023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Liu</dc:creator>
  <cp:lastModifiedBy>James Vertreese</cp:lastModifiedBy>
  <cp:lastPrinted>2022-09-26T13:19:26Z</cp:lastPrinted>
  <dcterms:created xsi:type="dcterms:W3CDTF">2021-04-14T15:53:46Z</dcterms:created>
  <dcterms:modified xsi:type="dcterms:W3CDTF">2022-09-26T13:59:19Z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0x0101000609721A19219744919BE73EDFEEFE12</vt:lpwstr>
  </property>
  <property fmtid="{D5CDD505-2E9C-101B-9397-08002B2CF9AE}" pid="3" name="_dlc_DocIdItemGuid">
    <vt:lpwstr>1e10c8f7-4f64-45d3-8d93-ec2f0487bf38</vt:lpwstr>
  </property>
  <property fmtid="{D5CDD505-2E9C-101B-9397-08002B2CF9AE}" pid="4" name="MediaServiceImageTags">
    <vt:lpwstr/>
  </property>
</Properties>
</file>