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240afeef930499/Documents/John Oliver Jones/Advent Christian/ERA Board/Treasurer/Board Presentation Files/ERA 2026 Convention/"/>
    </mc:Choice>
  </mc:AlternateContent>
  <xr:revisionPtr revIDLastSave="130" documentId="8_{AB71A396-41E8-44F0-9AD5-4EF00A219D38}" xr6:coauthVersionLast="47" xr6:coauthVersionMax="47" xr10:uidLastSave="{960DBB47-E477-42F3-B595-D8DA1D07FD66}"/>
  <bookViews>
    <workbookView xWindow="-110" yWindow="-110" windowWidth="19420" windowHeight="10300" xr2:uid="{044BCD4C-DFE2-42DC-861E-5FF12E1FA958}"/>
  </bookViews>
  <sheets>
    <sheet name="Invested Assets 2025 vs 202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6" l="1"/>
  <c r="H26" i="6"/>
  <c r="G23" i="6"/>
  <c r="H21" i="6"/>
  <c r="G21" i="6"/>
  <c r="G20" i="6"/>
  <c r="H19" i="6"/>
  <c r="H18" i="6"/>
  <c r="G18" i="6"/>
  <c r="H17" i="6"/>
  <c r="G17" i="6"/>
  <c r="H16" i="6"/>
  <c r="G16" i="6"/>
  <c r="G8" i="6"/>
  <c r="G6" i="6"/>
  <c r="G5" i="6"/>
  <c r="H4" i="6"/>
  <c r="H9" i="6" s="1"/>
  <c r="C9" i="6"/>
  <c r="G9" i="6" l="1"/>
  <c r="G24" i="6"/>
  <c r="H24" i="6"/>
  <c r="H25" i="6" s="1"/>
  <c r="B9" i="6"/>
  <c r="C24" i="6"/>
  <c r="C25" i="6" s="1"/>
  <c r="B24" i="6"/>
</calcChain>
</file>

<file path=xl/sharedStrings.xml><?xml version="1.0" encoding="utf-8"?>
<sst xmlns="http://schemas.openxmlformats.org/spreadsheetml/2006/main" count="102" uniqueCount="35">
  <si>
    <t>Name</t>
  </si>
  <si>
    <t>Somerville Trust Fund Investments</t>
  </si>
  <si>
    <t>REIT</t>
  </si>
  <si>
    <t>Annuity</t>
  </si>
  <si>
    <t>Investment</t>
  </si>
  <si>
    <t>Delaware Life Insurance</t>
  </si>
  <si>
    <t xml:space="preserve">Meeting House Village </t>
  </si>
  <si>
    <t>Total Income</t>
  </si>
  <si>
    <t>Mass Mutual Ascend Life Ins Co</t>
  </si>
  <si>
    <t>Type</t>
  </si>
  <si>
    <t>Pacific Guardian Life</t>
  </si>
  <si>
    <t>Faith Evangelical Church</t>
  </si>
  <si>
    <t xml:space="preserve"> Acct Balance</t>
  </si>
  <si>
    <t xml:space="preserve">Cetera Brokerage Account </t>
  </si>
  <si>
    <t>Fund Balance Total</t>
  </si>
  <si>
    <t>Checking</t>
  </si>
  <si>
    <t xml:space="preserve">Holy Rosary Credit Union </t>
  </si>
  <si>
    <t>Eastern Regional Investments</t>
  </si>
  <si>
    <t>Cetera Brokerage Account</t>
  </si>
  <si>
    <t xml:space="preserve"> Total</t>
  </si>
  <si>
    <t>Global Atlantic</t>
  </si>
  <si>
    <t>Pacific Guardian Life (Castle Hill Scholarship)</t>
  </si>
  <si>
    <t>2025 Annual Suite Rental</t>
  </si>
  <si>
    <t>2025 Harry Harris Youth Fund</t>
  </si>
  <si>
    <t>CIM Real Estate Finance Trust, Inc. (CMFT)</t>
  </si>
  <si>
    <t>American National Insurance Company</t>
  </si>
  <si>
    <t>GBU Life</t>
  </si>
  <si>
    <t xml:space="preserve">Earned Income </t>
  </si>
  <si>
    <t>As of 12-31-2025</t>
  </si>
  <si>
    <t>2026 Annual Suite Rental</t>
  </si>
  <si>
    <t>2026 Harry Harris Youth Fund</t>
  </si>
  <si>
    <t>Eastern Region Funds</t>
  </si>
  <si>
    <t xml:space="preserve">70% to ERA </t>
  </si>
  <si>
    <t xml:space="preserve">Pacific Guardian Life </t>
  </si>
  <si>
    <t>Income for 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</si>
</sst>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2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Font="1" applyFill="1" applyBorder="1"/>
    <xf numFmtId="44" fontId="0" fillId="0" borderId="1" xfId="1" applyFont="1" applyFill="1" applyBorder="1" applyAlignment="1">
      <alignment horizontal="center"/>
    </xf>
    <xf numFmtId="44" fontId="0" fillId="0" borderId="1" xfId="1" applyFont="1" applyBorder="1"/>
    <xf numFmtId="44" fontId="0" fillId="0" borderId="1" xfId="0" applyNumberFormat="1" applyBorder="1"/>
    <xf numFmtId="0" fontId="0" fillId="0" borderId="1" xfId="0" applyBorder="1" applyAlignment="1">
      <alignment horizontal="right"/>
    </xf>
    <xf numFmtId="4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3" fillId="0" borderId="1" xfId="1" applyFont="1" applyFill="1" applyBorder="1" applyAlignment="1">
      <alignment horizontal="center"/>
    </xf>
    <xf numFmtId="44" fontId="2" fillId="0" borderId="1" xfId="1" applyFont="1" applyFill="1" applyBorder="1"/>
    <xf numFmtId="44" fontId="3" fillId="0" borderId="1" xfId="1" applyFont="1" applyFill="1" applyBorder="1"/>
    <xf numFmtId="44" fontId="3" fillId="0" borderId="1" xfId="1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4" fontId="3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E301-B04E-4278-8126-C470BE06C306}">
  <sheetPr>
    <tabColor rgb="FFC00000"/>
    <pageSetUpPr fitToPage="1"/>
  </sheetPr>
  <dimension ref="A1:I28"/>
  <sheetViews>
    <sheetView tabSelected="1" workbookViewId="0">
      <selection activeCell="A14" sqref="A14"/>
    </sheetView>
  </sheetViews>
  <sheetFormatPr defaultRowHeight="14.5" x14ac:dyDescent="0.35"/>
  <cols>
    <col min="1" max="1" width="47.26953125" bestFit="1" customWidth="1"/>
    <col min="2" max="2" width="12.54296875" style="1" bestFit="1" customWidth="1"/>
    <col min="3" max="3" width="15.453125" bestFit="1" customWidth="1"/>
    <col min="4" max="4" width="21.81640625" bestFit="1" customWidth="1"/>
    <col min="5" max="5" width="1.26953125" customWidth="1"/>
    <col min="6" max="6" width="47.26953125" bestFit="1" customWidth="1"/>
    <col min="7" max="7" width="15.54296875" bestFit="1" customWidth="1"/>
    <col min="8" max="8" width="15.453125" bestFit="1" customWidth="1"/>
    <col min="9" max="9" width="22.7265625" bestFit="1" customWidth="1"/>
  </cols>
  <sheetData>
    <row r="1" spans="1:9" x14ac:dyDescent="0.35">
      <c r="A1" t="s">
        <v>28</v>
      </c>
    </row>
    <row r="2" spans="1:9" x14ac:dyDescent="0.35">
      <c r="A2" s="2" t="s">
        <v>17</v>
      </c>
      <c r="B2" s="3">
        <v>2025</v>
      </c>
      <c r="C2" s="3">
        <v>2025</v>
      </c>
      <c r="D2" s="3" t="s">
        <v>4</v>
      </c>
      <c r="E2" s="4"/>
      <c r="F2" s="2" t="s">
        <v>17</v>
      </c>
      <c r="G2" s="3">
        <v>2024</v>
      </c>
      <c r="H2" s="3">
        <v>2024</v>
      </c>
      <c r="I2" s="3" t="s">
        <v>4</v>
      </c>
    </row>
    <row r="3" spans="1:9" x14ac:dyDescent="0.35">
      <c r="A3" s="5" t="s">
        <v>0</v>
      </c>
      <c r="B3" s="5" t="s">
        <v>12</v>
      </c>
      <c r="C3" s="5" t="s">
        <v>27</v>
      </c>
      <c r="D3" s="3" t="s">
        <v>9</v>
      </c>
      <c r="E3" s="4"/>
      <c r="F3" s="5" t="s">
        <v>0</v>
      </c>
      <c r="G3" s="5" t="s">
        <v>12</v>
      </c>
      <c r="H3" s="5" t="s">
        <v>27</v>
      </c>
      <c r="I3" s="3" t="s">
        <v>9</v>
      </c>
    </row>
    <row r="4" spans="1:9" x14ac:dyDescent="0.35">
      <c r="A4" s="6" t="s">
        <v>20</v>
      </c>
      <c r="B4" s="8">
        <v>105836.55</v>
      </c>
      <c r="C4" s="22">
        <v>5854</v>
      </c>
      <c r="D4" s="6" t="s">
        <v>3</v>
      </c>
      <c r="E4" s="6"/>
      <c r="F4" s="6" t="s">
        <v>20</v>
      </c>
      <c r="G4" s="8">
        <v>100071.4</v>
      </c>
      <c r="H4" s="22">
        <f>5942</f>
        <v>5942</v>
      </c>
      <c r="I4" s="6" t="s">
        <v>3</v>
      </c>
    </row>
    <row r="5" spans="1:9" x14ac:dyDescent="0.35">
      <c r="A5" s="6" t="s">
        <v>18</v>
      </c>
      <c r="B5" s="8">
        <v>119941.64</v>
      </c>
      <c r="C5" s="11">
        <v>8392</v>
      </c>
      <c r="D5" s="6" t="s">
        <v>4</v>
      </c>
      <c r="E5" s="6"/>
      <c r="F5" s="6" t="s">
        <v>18</v>
      </c>
      <c r="G5" s="8">
        <f>104884.09</f>
        <v>104884.09</v>
      </c>
      <c r="H5" s="11">
        <v>2312.0050000000001</v>
      </c>
      <c r="I5" s="6" t="s">
        <v>4</v>
      </c>
    </row>
    <row r="6" spans="1:9" x14ac:dyDescent="0.35">
      <c r="A6" s="6" t="s">
        <v>21</v>
      </c>
      <c r="B6" s="8">
        <v>55125.02</v>
      </c>
      <c r="C6" s="11">
        <v>2625.01</v>
      </c>
      <c r="D6" s="6" t="s">
        <v>3</v>
      </c>
      <c r="E6" s="6"/>
      <c r="F6" s="6" t="s">
        <v>21</v>
      </c>
      <c r="G6" s="8">
        <f>52500.01</f>
        <v>52500.01</v>
      </c>
      <c r="H6" s="11">
        <v>2500.0100000000002</v>
      </c>
      <c r="I6" s="6" t="s">
        <v>3</v>
      </c>
    </row>
    <row r="7" spans="1:9" x14ac:dyDescent="0.35">
      <c r="A7" s="21" t="s">
        <v>26</v>
      </c>
      <c r="B7" s="19">
        <v>150000</v>
      </c>
      <c r="C7" s="22">
        <v>8183.03</v>
      </c>
      <c r="D7" s="6" t="s">
        <v>3</v>
      </c>
      <c r="E7" s="6"/>
      <c r="F7" s="21" t="s">
        <v>26</v>
      </c>
      <c r="G7" s="19">
        <v>150000</v>
      </c>
      <c r="H7" s="22">
        <v>0</v>
      </c>
      <c r="I7" s="6" t="s">
        <v>3</v>
      </c>
    </row>
    <row r="8" spans="1:9" x14ac:dyDescent="0.35">
      <c r="A8" s="20" t="s">
        <v>25</v>
      </c>
      <c r="B8" s="19">
        <v>150000</v>
      </c>
      <c r="C8" s="22">
        <v>8140.57</v>
      </c>
      <c r="D8" s="6" t="s">
        <v>3</v>
      </c>
      <c r="E8" s="6"/>
      <c r="F8" s="20" t="s">
        <v>25</v>
      </c>
      <c r="G8" s="19">
        <f>154033.34</f>
        <v>154033.34</v>
      </c>
      <c r="H8" s="22">
        <v>4033.34</v>
      </c>
      <c r="I8" s="6" t="s">
        <v>3</v>
      </c>
    </row>
    <row r="9" spans="1:9" x14ac:dyDescent="0.35">
      <c r="A9" s="15" t="s">
        <v>19</v>
      </c>
      <c r="B9" s="14">
        <f>SUM(B4:B8)</f>
        <v>580903.21</v>
      </c>
      <c r="C9" s="14">
        <f>SUM(C4:C8)</f>
        <v>33194.61</v>
      </c>
      <c r="D9" s="6"/>
      <c r="E9" s="6"/>
      <c r="F9" s="15" t="s">
        <v>19</v>
      </c>
      <c r="G9" s="14">
        <f>SUM(G4:G8)</f>
        <v>561488.84</v>
      </c>
      <c r="H9" s="14">
        <f>SUM(H4:H8)</f>
        <v>14787.355000000001</v>
      </c>
      <c r="I9" s="6"/>
    </row>
    <row r="11" spans="1:9" x14ac:dyDescent="0.35">
      <c r="A11" t="s">
        <v>28</v>
      </c>
    </row>
    <row r="12" spans="1:9" x14ac:dyDescent="0.35">
      <c r="A12" s="2" t="s">
        <v>1</v>
      </c>
      <c r="B12" s="3">
        <v>2025</v>
      </c>
      <c r="C12" s="3">
        <v>2025</v>
      </c>
      <c r="D12" s="3" t="s">
        <v>4</v>
      </c>
      <c r="E12" s="4"/>
      <c r="F12" s="2" t="s">
        <v>1</v>
      </c>
      <c r="G12" s="3">
        <v>2024</v>
      </c>
      <c r="H12" s="3">
        <v>2024</v>
      </c>
      <c r="I12" s="3" t="s">
        <v>4</v>
      </c>
    </row>
    <row r="13" spans="1:9" x14ac:dyDescent="0.35">
      <c r="A13" s="5" t="s">
        <v>0</v>
      </c>
      <c r="B13" s="5" t="s">
        <v>12</v>
      </c>
      <c r="C13" s="5" t="s">
        <v>27</v>
      </c>
      <c r="D13" s="3" t="s">
        <v>9</v>
      </c>
      <c r="E13" s="4"/>
      <c r="F13" s="5" t="s">
        <v>0</v>
      </c>
      <c r="G13" s="5" t="s">
        <v>12</v>
      </c>
      <c r="H13" s="5" t="s">
        <v>27</v>
      </c>
      <c r="I13" s="3" t="s">
        <v>9</v>
      </c>
    </row>
    <row r="14" spans="1:9" x14ac:dyDescent="0.35">
      <c r="A14" s="6" t="s">
        <v>26</v>
      </c>
      <c r="B14" s="8">
        <v>100013.89</v>
      </c>
      <c r="C14" s="9">
        <v>0</v>
      </c>
      <c r="D14" s="7" t="s">
        <v>3</v>
      </c>
      <c r="E14" s="6"/>
      <c r="F14" s="6"/>
      <c r="G14" s="8"/>
      <c r="H14" s="9"/>
      <c r="I14" s="7"/>
    </row>
    <row r="15" spans="1:9" x14ac:dyDescent="0.35">
      <c r="A15" s="6" t="s">
        <v>5</v>
      </c>
      <c r="B15" s="8">
        <v>0</v>
      </c>
      <c r="C15" s="9">
        <v>1636.63</v>
      </c>
      <c r="D15" s="7" t="s">
        <v>3</v>
      </c>
      <c r="E15" s="6"/>
      <c r="F15" s="6" t="s">
        <v>5</v>
      </c>
      <c r="G15" s="8">
        <f>49594.8</f>
        <v>49594.8</v>
      </c>
      <c r="H15" s="9">
        <v>1588.62</v>
      </c>
      <c r="I15" s="7" t="s">
        <v>3</v>
      </c>
    </row>
    <row r="16" spans="1:9" x14ac:dyDescent="0.35">
      <c r="A16" s="6" t="s">
        <v>8</v>
      </c>
      <c r="B16" s="8">
        <v>0</v>
      </c>
      <c r="C16" s="9">
        <v>2516.7199999999998</v>
      </c>
      <c r="D16" s="7" t="s">
        <v>3</v>
      </c>
      <c r="E16" s="6"/>
      <c r="F16" s="6" t="s">
        <v>8</v>
      </c>
      <c r="G16" s="8">
        <f>55284.51</f>
        <v>55284.51</v>
      </c>
      <c r="H16" s="9">
        <f>2394.37</f>
        <v>2394.37</v>
      </c>
      <c r="I16" s="7" t="s">
        <v>3</v>
      </c>
    </row>
    <row r="17" spans="1:9" x14ac:dyDescent="0.35">
      <c r="A17" s="6" t="s">
        <v>10</v>
      </c>
      <c r="B17" s="10">
        <v>99021.24</v>
      </c>
      <c r="C17" s="9">
        <v>3867.62</v>
      </c>
      <c r="D17" s="7" t="s">
        <v>3</v>
      </c>
      <c r="E17" s="6"/>
      <c r="F17" s="6" t="s">
        <v>10</v>
      </c>
      <c r="G17" s="10">
        <f>103137.22</f>
        <v>103137.22</v>
      </c>
      <c r="H17" s="9">
        <f>4122.17</f>
        <v>4122.17</v>
      </c>
      <c r="I17" s="7" t="s">
        <v>3</v>
      </c>
    </row>
    <row r="18" spans="1:9" x14ac:dyDescent="0.35">
      <c r="A18" s="6" t="s">
        <v>33</v>
      </c>
      <c r="B18" s="16">
        <v>45990.52</v>
      </c>
      <c r="C18" s="18">
        <v>2237.08</v>
      </c>
      <c r="D18" s="7" t="s">
        <v>3</v>
      </c>
      <c r="E18" s="6"/>
      <c r="F18" s="6" t="s">
        <v>33</v>
      </c>
      <c r="G18" s="16">
        <f>46200.01</f>
        <v>46200.01</v>
      </c>
      <c r="H18" s="18">
        <f>2410.45</f>
        <v>2410.4499999999998</v>
      </c>
      <c r="I18" s="7" t="s">
        <v>3</v>
      </c>
    </row>
    <row r="19" spans="1:9" x14ac:dyDescent="0.35">
      <c r="A19" s="6" t="s">
        <v>33</v>
      </c>
      <c r="B19" s="16">
        <v>36696.01</v>
      </c>
      <c r="C19" s="9">
        <v>1779.49</v>
      </c>
      <c r="D19" s="7" t="s">
        <v>3</v>
      </c>
      <c r="E19" s="6"/>
      <c r="F19" s="6" t="s">
        <v>33</v>
      </c>
      <c r="G19" s="16">
        <v>35000</v>
      </c>
      <c r="H19" s="9">
        <f>1804.08</f>
        <v>1804.08</v>
      </c>
      <c r="I19" s="7" t="s">
        <v>3</v>
      </c>
    </row>
    <row r="20" spans="1:9" x14ac:dyDescent="0.35">
      <c r="A20" s="6" t="s">
        <v>13</v>
      </c>
      <c r="B20" s="19">
        <v>133482.95000000001</v>
      </c>
      <c r="C20" s="18">
        <v>7059.47</v>
      </c>
      <c r="D20" s="7" t="s">
        <v>4</v>
      </c>
      <c r="E20" s="6"/>
      <c r="F20" s="6" t="s">
        <v>13</v>
      </c>
      <c r="G20" s="19">
        <f>118290.03</f>
        <v>118290.03</v>
      </c>
      <c r="H20" s="18">
        <v>5558.9</v>
      </c>
      <c r="I20" s="7" t="s">
        <v>4</v>
      </c>
    </row>
    <row r="21" spans="1:9" x14ac:dyDescent="0.35">
      <c r="A21" s="6" t="s">
        <v>24</v>
      </c>
      <c r="B21" s="19">
        <v>28710</v>
      </c>
      <c r="C21" s="11">
        <v>1918.4</v>
      </c>
      <c r="D21" s="7" t="s">
        <v>2</v>
      </c>
      <c r="E21" s="6"/>
      <c r="F21" s="6" t="s">
        <v>24</v>
      </c>
      <c r="G21" s="19">
        <f>33495</f>
        <v>33495</v>
      </c>
      <c r="H21" s="11">
        <f>201.85+206.25+206.25+206.25+206.25+206.25+206.25+206.25+206.25+206.25+206.25+206.25</f>
        <v>2470.6</v>
      </c>
      <c r="I21" s="7" t="s">
        <v>2</v>
      </c>
    </row>
    <row r="22" spans="1:9" x14ac:dyDescent="0.35">
      <c r="A22" s="6" t="s">
        <v>20</v>
      </c>
      <c r="B22" s="8">
        <v>71842.37</v>
      </c>
      <c r="C22" s="11">
        <v>3648.37</v>
      </c>
      <c r="D22" s="7" t="s">
        <v>3</v>
      </c>
      <c r="E22" s="6"/>
      <c r="F22" s="6" t="s">
        <v>20</v>
      </c>
      <c r="G22" s="8">
        <v>68194</v>
      </c>
      <c r="H22" s="11">
        <v>0</v>
      </c>
      <c r="I22" s="7" t="s">
        <v>3</v>
      </c>
    </row>
    <row r="23" spans="1:9" x14ac:dyDescent="0.35">
      <c r="A23" s="6" t="s">
        <v>16</v>
      </c>
      <c r="B23" s="10">
        <v>13089.98</v>
      </c>
      <c r="C23" s="9">
        <v>0</v>
      </c>
      <c r="D23" s="7" t="s">
        <v>15</v>
      </c>
      <c r="E23" s="6"/>
      <c r="F23" s="6" t="s">
        <v>16</v>
      </c>
      <c r="G23" s="10">
        <f>11157.17</f>
        <v>11157.17</v>
      </c>
      <c r="H23" s="9">
        <v>0</v>
      </c>
      <c r="I23" s="7" t="s">
        <v>15</v>
      </c>
    </row>
    <row r="24" spans="1:9" x14ac:dyDescent="0.35">
      <c r="A24" s="15" t="s">
        <v>14</v>
      </c>
      <c r="B24" s="14">
        <f>SUM(B14:B23)</f>
        <v>528846.96</v>
      </c>
      <c r="C24" s="17">
        <f>SUM(C14:C23)</f>
        <v>24663.78</v>
      </c>
      <c r="D24" s="6" t="s">
        <v>7</v>
      </c>
      <c r="E24" s="6"/>
      <c r="F24" s="15" t="s">
        <v>14</v>
      </c>
      <c r="G24" s="14">
        <f>SUM(G14:G23)</f>
        <v>520352.74000000005</v>
      </c>
      <c r="H24" s="17">
        <f>SUM(H14:H23)</f>
        <v>20349.189999999999</v>
      </c>
      <c r="I24" s="6" t="s">
        <v>7</v>
      </c>
    </row>
    <row r="25" spans="1:9" x14ac:dyDescent="0.35">
      <c r="A25" s="6"/>
      <c r="B25" s="10"/>
      <c r="C25" s="12">
        <f>C24*0.7</f>
        <v>17264.645999999997</v>
      </c>
      <c r="D25" s="6" t="s">
        <v>32</v>
      </c>
      <c r="F25" s="6"/>
      <c r="G25" s="10"/>
      <c r="H25" s="12">
        <f>H24*0.7</f>
        <v>14244.432999999999</v>
      </c>
      <c r="I25" s="6" t="s">
        <v>32</v>
      </c>
    </row>
    <row r="26" spans="1:9" x14ac:dyDescent="0.35">
      <c r="A26" s="13" t="s">
        <v>29</v>
      </c>
      <c r="B26" s="10"/>
      <c r="C26" s="12">
        <v>-10296</v>
      </c>
      <c r="D26" s="6" t="s">
        <v>6</v>
      </c>
      <c r="F26" s="13" t="s">
        <v>22</v>
      </c>
      <c r="G26" s="10"/>
      <c r="H26" s="12">
        <f>-817*12</f>
        <v>-9804</v>
      </c>
      <c r="I26" s="6" t="s">
        <v>6</v>
      </c>
    </row>
    <row r="27" spans="1:9" x14ac:dyDescent="0.35">
      <c r="A27" s="13" t="s">
        <v>30</v>
      </c>
      <c r="B27" s="10"/>
      <c r="C27" s="11">
        <v>-5000</v>
      </c>
      <c r="D27" s="6" t="s">
        <v>11</v>
      </c>
      <c r="F27" s="13" t="s">
        <v>23</v>
      </c>
      <c r="G27" s="10"/>
      <c r="H27" s="11">
        <v>-4440.43</v>
      </c>
      <c r="I27" s="6" t="s">
        <v>11</v>
      </c>
    </row>
    <row r="28" spans="1:9" x14ac:dyDescent="0.35">
      <c r="A28" s="13" t="s">
        <v>34</v>
      </c>
      <c r="B28" s="7"/>
      <c r="C28" s="11">
        <v>-1968.65</v>
      </c>
      <c r="D28" s="6" t="s">
        <v>31</v>
      </c>
      <c r="F28" s="6"/>
      <c r="G28" s="7"/>
      <c r="H28" s="6"/>
      <c r="I28" s="6"/>
    </row>
  </sheetData>
  <pageMargins left="0.7" right="0.7" top="0.75" bottom="0.75" header="0.3" footer="0.3"/>
  <pageSetup scale="61" orientation="landscape" horizontalDpi="4294967293" verticalDpi="200" r:id="rId1"/>
  <headerFoot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Invested Assets 2025 vs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Oliver Jones</cp:lastModifiedBy>
  <cp:lastPrinted>2026-01-07T20:32:21Z</cp:lastPrinted>
  <dcterms:created xsi:type="dcterms:W3CDTF">2022-01-18T18:35:36Z</dcterms:created>
  <dcterms:modified xsi:type="dcterms:W3CDTF">2026-07-27T20:59:21Z</dcterms:modified>
</cp:coreProperties>
</file>