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K:\WP Files\Client Letters\Coronavirus\"/>
    </mc:Choice>
  </mc:AlternateContent>
  <xr:revisionPtr revIDLastSave="0" documentId="13_ncr:1_{8D38A37B-DDC0-4310-9039-86FFEEDD585C}" xr6:coauthVersionLast="45" xr6:coauthVersionMax="45" xr10:uidLastSave="{00000000-0000-0000-0000-000000000000}"/>
  <bookViews>
    <workbookView xWindow="23880" yWindow="-120" windowWidth="29040" windowHeight="15840" firstSheet="1" activeTab="1" xr2:uid="{00000000-000D-0000-FFFF-FFFF00000000}"/>
  </bookViews>
  <sheets>
    <sheet name="Diff Version Do not use" sheetId="2" state="hidden" r:id="rId1"/>
    <sheet name="Payroll Cost " sheetId="3" r:id="rId2"/>
    <sheet name="P'SHIP K1 &amp; W-2" sheetId="4" state="hidden" r:id="rId3"/>
    <sheet name="Sheet1" sheetId="5" state="hidden" r:id="rId4"/>
  </sheets>
  <externalReferences>
    <externalReference r:id="rId5"/>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70" i="4" l="1"/>
  <c r="G72" i="4" s="1"/>
  <c r="I63" i="4"/>
  <c r="I72" i="4" s="1"/>
  <c r="I63" i="3"/>
  <c r="D4" i="5"/>
  <c r="D9" i="5" s="1"/>
  <c r="C17" i="5"/>
  <c r="C18" i="5"/>
  <c r="G70" i="3"/>
  <c r="I77" i="4" l="1"/>
  <c r="D18" i="5"/>
  <c r="D22" i="5"/>
  <c r="D24" i="5" s="1"/>
  <c r="D26" i="5" s="1"/>
  <c r="F12" i="4"/>
  <c r="G72" i="3" l="1"/>
  <c r="I72" i="3" l="1"/>
  <c r="F15" i="3"/>
  <c r="V25" i="3"/>
  <c r="V22" i="3"/>
  <c r="U20" i="3"/>
  <c r="U27" i="3" s="1"/>
  <c r="V18" i="3"/>
  <c r="V16" i="3"/>
  <c r="V14" i="3"/>
  <c r="V20" i="3" s="1"/>
  <c r="V13" i="3"/>
  <c r="V16" i="4"/>
  <c r="V25" i="4"/>
  <c r="V22" i="4"/>
  <c r="U20" i="4"/>
  <c r="U27" i="4" s="1"/>
  <c r="V18" i="4"/>
  <c r="V14" i="4"/>
  <c r="V13" i="4"/>
  <c r="F15" i="4"/>
  <c r="K12" i="4"/>
  <c r="K14" i="4" s="1"/>
  <c r="K16" i="4" s="1"/>
  <c r="V27" i="3" l="1"/>
  <c r="F10" i="3" s="1"/>
  <c r="V20" i="4"/>
  <c r="V27" i="4" s="1"/>
  <c r="F10" i="4" s="1"/>
  <c r="F22" i="4" l="1"/>
  <c r="F25" i="4" s="1"/>
  <c r="F28" i="4" s="1"/>
  <c r="F33" i="4" s="1"/>
  <c r="I79" i="4" s="1"/>
  <c r="I81" i="4" s="1"/>
  <c r="J81" i="4" s="1"/>
  <c r="F37" i="4" l="1"/>
  <c r="F35" i="4"/>
  <c r="F39" i="4" l="1"/>
  <c r="F18" i="3" l="1"/>
  <c r="F22" i="3" s="1"/>
  <c r="F25" i="3" s="1"/>
  <c r="F28" i="3" s="1"/>
  <c r="F33" i="3" s="1"/>
  <c r="K12" i="3"/>
  <c r="K14" i="3" s="1"/>
  <c r="K16" i="3" s="1"/>
  <c r="F37" i="3" l="1"/>
  <c r="F35" i="3"/>
  <c r="K16" i="2"/>
  <c r="K14" i="2"/>
  <c r="K12" i="2"/>
  <c r="F39" i="3" l="1"/>
  <c r="I77" i="3"/>
  <c r="I79" i="3" s="1"/>
  <c r="I81" i="3" s="1"/>
  <c r="J81" i="3" s="1"/>
  <c r="F13" i="2"/>
  <c r="V19" i="2"/>
  <c r="V17" i="2"/>
  <c r="U17" i="2"/>
  <c r="U21" i="2" s="1"/>
  <c r="V21" i="2" l="1"/>
  <c r="F10" i="2" s="1"/>
  <c r="F20" i="2" s="1"/>
  <c r="F23" i="2" l="1"/>
  <c r="F26" i="2" s="1"/>
  <c r="F31" i="2" s="1"/>
  <c r="F33" i="2" l="1"/>
  <c r="F35" i="2" l="1"/>
  <c r="F37" i="2" s="1"/>
</calcChain>
</file>

<file path=xl/sharedStrings.xml><?xml version="1.0" encoding="utf-8"?>
<sst xmlns="http://schemas.openxmlformats.org/spreadsheetml/2006/main" count="373" uniqueCount="129">
  <si>
    <t xml:space="preserve"> EE Benefits paid by ER</t>
  </si>
  <si>
    <t xml:space="preserve">  Retirement Match</t>
  </si>
  <si>
    <t>Avg total mthly pr incurred during the 1 yr period before the date on which the loan is made</t>
  </si>
  <si>
    <t>Sec 1102(36)(E)(i)(I)(aa)</t>
  </si>
  <si>
    <t>(UC101)</t>
  </si>
  <si>
    <t>Calender Yr</t>
  </si>
  <si>
    <t xml:space="preserve"> </t>
  </si>
  <si>
    <t>01-01 19 to 12-31-19</t>
  </si>
  <si>
    <t>W-3</t>
  </si>
  <si>
    <t>Box 1</t>
  </si>
  <si>
    <t>Box 5</t>
  </si>
  <si>
    <t>Gross Pr per FS</t>
  </si>
  <si>
    <t>Total Eligible Payroll Cost</t>
  </si>
  <si>
    <t>Divided by number of months</t>
  </si>
  <si>
    <t xml:space="preserve">     =   Average Monthly Payroll Cost</t>
  </si>
  <si>
    <t xml:space="preserve">      x  Eligible factor</t>
  </si>
  <si>
    <t>EE excess wages &amp; Ben</t>
  </si>
  <si>
    <t xml:space="preserve">  </t>
  </si>
  <si>
    <t>PreTaxed</t>
  </si>
  <si>
    <t>Pension- Box 12a</t>
  </si>
  <si>
    <t>Reconcile W-3 / Qtr 941's to FS</t>
  </si>
  <si>
    <t>Gross wages</t>
  </si>
  <si>
    <t xml:space="preserve">  DCB -Box 10</t>
  </si>
  <si>
    <t xml:space="preserve"> 2% SH Hlth Ins Prem- Box 14</t>
  </si>
  <si>
    <t>May need to get directly from client YE P/R Records</t>
  </si>
  <si>
    <t xml:space="preserve">  Sec 125 / Cafeteria Plan</t>
  </si>
  <si>
    <t>May be included in Sec 125 /Cafeteria plan amount</t>
  </si>
  <si>
    <t xml:space="preserve"> HSA </t>
  </si>
  <si>
    <t xml:space="preserve">  HRA or QSBHRA</t>
  </si>
  <si>
    <t>Can also get the same amounts from the 4 Qtr 941's</t>
  </si>
  <si>
    <t xml:space="preserve">Per W-3 </t>
  </si>
  <si>
    <t xml:space="preserve">  State &amp; Local taxes assessed on Comp.</t>
  </si>
  <si>
    <t xml:space="preserve">  Other</t>
  </si>
  <si>
    <t>Red - Direct Entry</t>
  </si>
  <si>
    <t>Blue - Carry over from another calculation</t>
  </si>
  <si>
    <t>Green - Self calculating</t>
  </si>
  <si>
    <t>Black - Permanent</t>
  </si>
  <si>
    <t>* It has not been determined if a Sole Prop, Partner or Other Owners</t>
  </si>
  <si>
    <t>BORROWER'S NAME</t>
  </si>
  <si>
    <t>CALCULATION OF MAXIMUM PAYCHECK PROTECTION PROGRAM LOAN AMOUNTS</t>
  </si>
  <si>
    <t>TO BE USD FOR BUSINESSES THAT HAVE BEEN OPERATING 12 MONTHS OF 2019</t>
  </si>
  <si>
    <t xml:space="preserve">  Medical Ins Prems(Hlth, Vision, Dental)</t>
  </si>
  <si>
    <t xml:space="preserve"> Long-Term Care Prems</t>
  </si>
  <si>
    <t xml:space="preserve"> + o/s amount of a EIDL made between</t>
  </si>
  <si>
    <t xml:space="preserve">     Jan 31, 2020 &amp; April 3, 2020</t>
  </si>
  <si>
    <t xml:space="preserve">      =  Tentative Eligible loan amount</t>
  </si>
  <si>
    <t xml:space="preserve"> - Amount of any advance under </t>
  </si>
  <si>
    <t xml:space="preserve">    EIDL COVID-19 loan</t>
  </si>
  <si>
    <t>Maximum amount of loan to be used for Utilities, Rent, Interest on mgt obligations</t>
  </si>
  <si>
    <t xml:space="preserve">       in force prior to 2-15-2020, calculation of loan forgiveness</t>
  </si>
  <si>
    <t>Lloan amount to be used for "Payroll Cost" for loan forgiveness</t>
  </si>
  <si>
    <t xml:space="preserve">  If so I believe the amount would be obtained from</t>
  </si>
  <si>
    <t xml:space="preserve">  Sch SE Section A line 3 or 4 or Part II line 3 or 6 </t>
  </si>
  <si>
    <t>Loan amount to be use for eligible costs within 8 weeks after obtaining the loan</t>
  </si>
  <si>
    <t xml:space="preserve">  that are deemed self-employed can be included in this amount </t>
  </si>
  <si>
    <t>Excess wages &amp; benefIts  over 100,000</t>
  </si>
  <si>
    <t>*Eligible compensation for PPP</t>
  </si>
  <si>
    <t>WWW.RGR-CPA.COM</t>
  </si>
  <si>
    <t>Created by Roger G Roth, CPA &amp; Associates, LLP</t>
  </si>
  <si>
    <t xml:space="preserve"> # of EE's</t>
  </si>
  <si>
    <t>Per W-3 Box c</t>
  </si>
  <si>
    <t>Full-time Employees (30 hrs plus per week)</t>
  </si>
  <si>
    <t>Part-time Employees (under 29 hrs or less per week)</t>
  </si>
  <si>
    <t>FTE for Part-time Employees</t>
  </si>
  <si>
    <t>FTE for calender year 2019</t>
  </si>
  <si>
    <t>*Net Earnings  from Self-Employment</t>
  </si>
  <si>
    <t>Individuals with self-employment</t>
  </si>
  <si>
    <t xml:space="preserve">  are interperting the most recent PPP guidence Interim Final Rule</t>
  </si>
  <si>
    <t>May need to get from W-2 or Client YE P/R Records</t>
  </si>
  <si>
    <t>Will need to get from W-2 or Client YE P/R Records</t>
  </si>
  <si>
    <t>&gt; As outlined in SBA Interim Final Rule pg 8(e) "How to Calculate the manimum amount I can borrow"</t>
  </si>
  <si>
    <t xml:space="preserve">&amp; as defined on pg 10(f) "What qualifies as "Payroll Cost" </t>
  </si>
  <si>
    <t>^Residence (See Below)</t>
  </si>
  <si>
    <t>^Application Q 7</t>
  </si>
  <si>
    <t xml:space="preserve">^ Earnings &amp; benefits for EE's who's principal place of residence is not the United States </t>
  </si>
  <si>
    <t>Partner's with net earnings from self-employment</t>
  </si>
  <si>
    <t xml:space="preserve">* It has not been determined if  Partners' that have </t>
  </si>
  <si>
    <t xml:space="preserve"> net earnings from self-employment can be included in </t>
  </si>
  <si>
    <t xml:space="preserve">  the calculation of Eligible Payroll Cost. The partners' of this entity</t>
  </si>
  <si>
    <t xml:space="preserve">  pg 8 (e) &amp; pg 10(f) as if their earnings qualifies as Payroll Cost</t>
  </si>
  <si>
    <t>Loan amount to be used for "Payroll Cost" for loan forgiveness</t>
  </si>
  <si>
    <t>COLORED BOX - Carry over from another calculation</t>
  </si>
  <si>
    <t>Purple - Self calculating</t>
  </si>
  <si>
    <t>BORROWER NAME</t>
  </si>
  <si>
    <t>Other - Please Provide Support</t>
  </si>
  <si>
    <t>Child of Sole Prop under age 18</t>
  </si>
  <si>
    <t xml:space="preserve">Wages are not subject to SS or Medicare </t>
  </si>
  <si>
    <t xml:space="preserve"> HSA Box 12 Code W</t>
  </si>
  <si>
    <t>Represents the maximum amount a qualifed borrower may have forgiven.</t>
  </si>
  <si>
    <t>Costs Incurred During the "Covered" Period (8 weeks following loan origination):</t>
  </si>
  <si>
    <t>Payroll Costs (defined above)</t>
  </si>
  <si>
    <t>Earnings from Self-Employment (if applicable)</t>
  </si>
  <si>
    <t>Rent</t>
  </si>
  <si>
    <t>Utiltities</t>
  </si>
  <si>
    <t xml:space="preserve">Interest on Covered Mortgages (on real or personal property) </t>
  </si>
  <si>
    <t>Tentative Loan Forgiveness (before required reductions)</t>
  </si>
  <si>
    <t>LESS:  Required Reductions in Loan Forgiveness:</t>
  </si>
  <si>
    <t xml:space="preserve">            Number of Employees:</t>
  </si>
  <si>
    <t xml:space="preserve">            Monthly Average Full Time Equivalent ("FTE") Employees for the </t>
  </si>
  <si>
    <t xml:space="preserve">               Covered Period (8 weeks following origination of the covered loan)**</t>
  </si>
  <si>
    <t xml:space="preserve">            Lesser of (at borrower's choice):</t>
  </si>
  <si>
    <t xml:space="preserve">               Monthly Average FTE's for the period February 15 to June 30, 2019</t>
  </si>
  <si>
    <t xml:space="preserve">               Monthly Average FTE's for the period January 1 to February 29, 2020**</t>
  </si>
  <si>
    <t xml:space="preserve">            % Reduction</t>
  </si>
  <si>
    <t xml:space="preserve">            Compensation Reduction:</t>
  </si>
  <si>
    <t xml:space="preserve">            Individual Employee Compensation Reduction in Excess of 25%</t>
  </si>
  <si>
    <t xml:space="preserve">               Compared to the Most Recent Full Quarter Before Origination of Loan***</t>
  </si>
  <si>
    <t xml:space="preserve">            Tentative Loan Forgiveness</t>
  </si>
  <si>
    <t>c)</t>
  </si>
  <si>
    <t>TOTAL LOAN FORGIVENESS [lesser of b) or c) above]</t>
  </si>
  <si>
    <t>d)</t>
  </si>
  <si>
    <t>BALANCE OF LOAN NOT FORGIVEN (if any)</t>
  </si>
  <si>
    <t xml:space="preserve">* For seasonal businesses, use the costs incurred during the period February 15, 2019 or, at the election of borrower, March 1 to June, 30, 2019. </t>
  </si>
  <si>
    <t>**  A reduction in FTE's  between February 15th and April 27th, 2020 is disregarded if the reduction is eliminated by June 30, 2020 for purposes of the reduction in number of employees and/or compensation.</t>
  </si>
  <si>
    <t xml:space="preserve">*** Compensation Reduction does not apply to any employee who, during any pay period in 2019, wages or salary at an annualized rate of pay in an amount of more than $100,000. </t>
  </si>
  <si>
    <t>NOTE:  Yellow highlighted cells represent variables that should be completed with final client data. Filled in amounts are for illustation purposes only.</t>
  </si>
  <si>
    <t xml:space="preserve">      Mthly Avg FTE's for the per'd Feb 15 to June 30, 2019</t>
  </si>
  <si>
    <t xml:space="preserve">    Covered Period (8 weeks following origination of the covered loan)**</t>
  </si>
  <si>
    <t xml:space="preserve"> Lesser of (at borrower's choice):</t>
  </si>
  <si>
    <t xml:space="preserve">      Mthly Avg FTE's for the per'd Jan 1 2020  - Feb 2020</t>
  </si>
  <si>
    <t xml:space="preserve">            Individual Employee Compensation Reduction in Excess of 25% for the 8 weeks</t>
  </si>
  <si>
    <t>If % Neg do not use</t>
  </si>
  <si>
    <t>If Pos do not use</t>
  </si>
  <si>
    <t xml:space="preserve">EE excess wages </t>
  </si>
  <si>
    <t>Excess wages over 100,000</t>
  </si>
  <si>
    <t>Loan amount to be use for eligible costs within 8 weeks after obtaining the loan (See Below)</t>
  </si>
  <si>
    <t>Loan amount to be used for "Payroll Cost" for loan forgiveness ( See Below)</t>
  </si>
  <si>
    <t xml:space="preserve">       in force prior to 2-15-2020, calculation of loan forgiveness ( See Below)</t>
  </si>
  <si>
    <t>Per W-3 Box c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</si>
</sst>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20" x14ac:knownFonts="1">
    <font>
      <sz val="11"/>
      <color theme="1"/>
      <name val="Calibri"/>
      <family val="2"/>
      <scheme val="minor"/>
    </font>
    <font>
      <sz val="11"/>
      <color rgb="FFFF0000"/>
      <name val="Calibri"/>
      <family val="2"/>
      <scheme val="minor"/>
    </font>
    <font>
      <u val="singleAccounting"/>
      <sz val="11"/>
      <color theme="1"/>
      <name val="Calibri"/>
      <family val="2"/>
      <scheme val="minor"/>
    </font>
    <font>
      <u/>
      <sz val="11"/>
      <color theme="1"/>
      <name val="Calibri"/>
      <family val="2"/>
      <scheme val="minor"/>
    </font>
    <font>
      <u val="doubleAccounting"/>
      <sz val="11"/>
      <color theme="1"/>
      <name val="Calibri"/>
      <family val="2"/>
      <scheme val="minor"/>
    </font>
    <font>
      <u/>
      <sz val="11"/>
      <color theme="10"/>
      <name val="Calibri"/>
      <family val="2"/>
      <scheme val="minor"/>
    </font>
    <font>
      <u val="singleAccounting"/>
      <sz val="11"/>
      <color rgb="FFFF0000"/>
      <name val="Calibri"/>
      <family val="2"/>
      <scheme val="minor"/>
    </font>
    <font>
      <sz val="11"/>
      <color rgb="FF7030A0"/>
      <name val="Calibri"/>
      <family val="2"/>
      <scheme val="minor"/>
    </font>
    <font>
      <u val="doubleAccounting"/>
      <sz val="11"/>
      <color rgb="FF7030A0"/>
      <name val="Calibri"/>
      <family val="2"/>
      <scheme val="minor"/>
    </font>
    <font>
      <u val="singleAccounting"/>
      <sz val="11"/>
      <color rgb="FF7030A0"/>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i/>
      <sz val="8"/>
      <color theme="1"/>
      <name val="Calibri"/>
      <family val="2"/>
      <scheme val="minor"/>
    </font>
    <font>
      <i/>
      <sz val="9"/>
      <color theme="1"/>
      <name val="Calibri"/>
      <family val="2"/>
      <scheme val="minor"/>
    </font>
    <font>
      <b/>
      <sz val="11"/>
      <color rgb="FFFF0000"/>
      <name val="Calibri"/>
      <family val="2"/>
      <scheme val="minor"/>
    </font>
    <font>
      <b/>
      <sz val="11"/>
      <color rgb="FF7030A0"/>
      <name val="Calibri"/>
      <family val="2"/>
      <scheme val="minor"/>
    </font>
    <font>
      <i/>
      <sz val="11"/>
      <color rgb="FF7030A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C000"/>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double">
        <color indexed="64"/>
      </bottom>
      <diagonal/>
    </border>
  </borders>
  <cellStyleXfs count="5">
    <xf numFmtId="0" fontId="0" fillId="0" borderId="0"/>
    <xf numFmtId="0" fontId="5"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9" fontId="11" fillId="0" borderId="0" applyFont="0" applyFill="0" applyBorder="0" applyAlignment="0" applyProtection="0"/>
  </cellStyleXfs>
  <cellXfs count="191">
    <xf numFmtId="0" fontId="0" fillId="0" borderId="0" xfId="0"/>
    <xf numFmtId="41" fontId="0" fillId="0" borderId="0" xfId="0" applyNumberFormat="1"/>
    <xf numFmtId="43" fontId="0" fillId="0" borderId="0" xfId="0" applyNumberFormat="1"/>
    <xf numFmtId="41" fontId="2" fillId="0" borderId="0" xfId="0" applyNumberFormat="1" applyFont="1"/>
    <xf numFmtId="10" fontId="0" fillId="0" borderId="0" xfId="0" applyNumberFormat="1"/>
    <xf numFmtId="9" fontId="0" fillId="0" borderId="0" xfId="0" applyNumberFormat="1"/>
    <xf numFmtId="0" fontId="0" fillId="0" borderId="0" xfId="0" applyAlignment="1">
      <alignment horizontal="centerContinuous"/>
    </xf>
    <xf numFmtId="0" fontId="3" fillId="0" borderId="1" xfId="0" applyFont="1" applyBorder="1" applyAlignment="1">
      <alignment horizontal="centerContinuous"/>
    </xf>
    <xf numFmtId="41" fontId="4" fillId="0" borderId="0" xfId="0" applyNumberFormat="1" applyFont="1"/>
    <xf numFmtId="0" fontId="0" fillId="0" borderId="2" xfId="0" applyBorder="1"/>
    <xf numFmtId="0" fontId="0" fillId="0" borderId="3" xfId="0" applyBorder="1"/>
    <xf numFmtId="41" fontId="0" fillId="0" borderId="3" xfId="0" applyNumberFormat="1" applyBorder="1"/>
    <xf numFmtId="41" fontId="0" fillId="0" borderId="4" xfId="0" applyNumberFormat="1" applyBorder="1"/>
    <xf numFmtId="0" fontId="0" fillId="0" borderId="5" xfId="0" applyBorder="1"/>
    <xf numFmtId="0" fontId="0" fillId="0" borderId="0" xfId="0" applyBorder="1"/>
    <xf numFmtId="41" fontId="0" fillId="0" borderId="0" xfId="0" applyNumberFormat="1" applyBorder="1"/>
    <xf numFmtId="41" fontId="0" fillId="0" borderId="6" xfId="0" applyNumberFormat="1" applyBorder="1"/>
    <xf numFmtId="0" fontId="3" fillId="0" borderId="0" xfId="0" applyFont="1" applyBorder="1" applyAlignment="1">
      <alignment horizontal="center"/>
    </xf>
    <xf numFmtId="0" fontId="0" fillId="0" borderId="6" xfId="0" applyBorder="1"/>
    <xf numFmtId="0" fontId="0" fillId="0" borderId="7" xfId="0" applyBorder="1"/>
    <xf numFmtId="41" fontId="0" fillId="0" borderId="8" xfId="0" applyNumberFormat="1" applyBorder="1"/>
    <xf numFmtId="41" fontId="0" fillId="0" borderId="9" xfId="0" applyNumberFormat="1" applyBorder="1"/>
    <xf numFmtId="0" fontId="3" fillId="0" borderId="5" xfId="0" applyFont="1" applyBorder="1"/>
    <xf numFmtId="41" fontId="0" fillId="0" borderId="0" xfId="0" applyNumberFormat="1" applyFont="1" applyBorder="1"/>
    <xf numFmtId="0" fontId="0" fillId="0" borderId="0" xfId="0"/>
    <xf numFmtId="0" fontId="0" fillId="0" borderId="0" xfId="0"/>
    <xf numFmtId="0" fontId="0" fillId="0" borderId="0" xfId="0"/>
    <xf numFmtId="0" fontId="3" fillId="0" borderId="0" xfId="0" applyFont="1"/>
    <xf numFmtId="0" fontId="1" fillId="0" borderId="0" xfId="0" applyFont="1"/>
    <xf numFmtId="41" fontId="1" fillId="0" borderId="0" xfId="0" applyNumberFormat="1" applyFont="1"/>
    <xf numFmtId="41" fontId="6" fillId="0" borderId="0" xfId="0" applyNumberFormat="1" applyFont="1"/>
    <xf numFmtId="41" fontId="1" fillId="0" borderId="0" xfId="0" applyNumberFormat="1" applyFont="1" applyBorder="1"/>
    <xf numFmtId="41" fontId="6" fillId="0" borderId="0" xfId="0" applyNumberFormat="1" applyFont="1" applyBorder="1"/>
    <xf numFmtId="0" fontId="0" fillId="2" borderId="0" xfId="0" applyFill="1"/>
    <xf numFmtId="0" fontId="0" fillId="0" borderId="0" xfId="0" applyFont="1"/>
    <xf numFmtId="0" fontId="0" fillId="0" borderId="5" xfId="0" applyFont="1" applyBorder="1"/>
    <xf numFmtId="41" fontId="0" fillId="0" borderId="6" xfId="0" applyNumberFormat="1" applyFont="1" applyBorder="1"/>
    <xf numFmtId="41" fontId="7" fillId="2" borderId="0" xfId="0" applyNumberFormat="1" applyFont="1" applyFill="1"/>
    <xf numFmtId="41" fontId="8" fillId="2" borderId="0" xfId="0" applyNumberFormat="1" applyFont="1" applyFill="1" applyBorder="1"/>
    <xf numFmtId="41" fontId="7" fillId="0" borderId="0" xfId="0" applyNumberFormat="1" applyFont="1" applyBorder="1"/>
    <xf numFmtId="41" fontId="8" fillId="0" borderId="0" xfId="0" applyNumberFormat="1" applyFont="1" applyBorder="1"/>
    <xf numFmtId="41" fontId="7" fillId="0" borderId="0" xfId="0" applyNumberFormat="1" applyFont="1"/>
    <xf numFmtId="41" fontId="9" fillId="0" borderId="0" xfId="0" applyNumberFormat="1" applyFont="1"/>
    <xf numFmtId="0" fontId="7" fillId="0" borderId="0" xfId="0" applyFont="1"/>
    <xf numFmtId="0" fontId="1" fillId="0" borderId="0" xfId="0" applyFont="1" applyAlignment="1">
      <alignment horizontal="centerContinuous"/>
    </xf>
    <xf numFmtId="0" fontId="10" fillId="0" borderId="0" xfId="0" applyFont="1" applyAlignment="1">
      <alignment horizontal="centerContinuous"/>
    </xf>
    <xf numFmtId="0" fontId="5" fillId="0" borderId="0" xfId="1"/>
    <xf numFmtId="164" fontId="0" fillId="0" borderId="0" xfId="0" applyNumberFormat="1"/>
    <xf numFmtId="164" fontId="7" fillId="0" borderId="0" xfId="0" applyNumberFormat="1" applyFont="1"/>
    <xf numFmtId="164" fontId="9" fillId="0" borderId="0" xfId="0" applyNumberFormat="1" applyFont="1"/>
    <xf numFmtId="164" fontId="8" fillId="0" borderId="0" xfId="0" applyNumberFormat="1" applyFont="1"/>
    <xf numFmtId="0" fontId="3" fillId="0" borderId="0" xfId="0" applyFont="1" applyAlignment="1">
      <alignment horizontal="center"/>
    </xf>
    <xf numFmtId="41" fontId="8" fillId="0" borderId="0" xfId="0" applyNumberFormat="1" applyFont="1"/>
    <xf numFmtId="41" fontId="8" fillId="2" borderId="0" xfId="0" applyNumberFormat="1" applyFont="1" applyFill="1"/>
    <xf numFmtId="41" fontId="7" fillId="3" borderId="0" xfId="0" applyNumberFormat="1" applyFont="1" applyFill="1"/>
    <xf numFmtId="41" fontId="1" fillId="3" borderId="0" xfId="0" applyNumberFormat="1" applyFont="1" applyFill="1" applyBorder="1"/>
    <xf numFmtId="41" fontId="7" fillId="3" borderId="0" xfId="0" applyNumberFormat="1" applyFont="1" applyFill="1" applyBorder="1"/>
    <xf numFmtId="41" fontId="0" fillId="4" borderId="0" xfId="0" applyNumberFormat="1" applyFill="1"/>
    <xf numFmtId="41" fontId="0" fillId="0" borderId="2" xfId="0" applyNumberFormat="1" applyBorder="1"/>
    <xf numFmtId="164" fontId="0" fillId="0" borderId="3" xfId="0" applyNumberFormat="1" applyBorder="1"/>
    <xf numFmtId="43" fontId="0" fillId="0" borderId="3" xfId="0" applyNumberFormat="1" applyBorder="1"/>
    <xf numFmtId="43" fontId="0" fillId="0" borderId="4" xfId="0" applyNumberFormat="1" applyBorder="1"/>
    <xf numFmtId="43" fontId="0" fillId="0" borderId="0" xfId="0" applyNumberFormat="1" applyBorder="1"/>
    <xf numFmtId="43" fontId="0" fillId="0" borderId="6" xfId="0" applyNumberFormat="1" applyBorder="1"/>
    <xf numFmtId="41" fontId="0" fillId="0" borderId="5" xfId="0" applyNumberFormat="1" applyBorder="1"/>
    <xf numFmtId="43" fontId="0" fillId="0" borderId="8" xfId="0" applyNumberFormat="1" applyBorder="1"/>
    <xf numFmtId="43" fontId="0" fillId="0" borderId="9" xfId="0" applyNumberFormat="1" applyBorder="1"/>
    <xf numFmtId="41" fontId="0" fillId="0" borderId="7" xfId="0" applyNumberFormat="1" applyBorder="1"/>
    <xf numFmtId="0" fontId="1" fillId="0" borderId="5" xfId="0" applyFont="1" applyBorder="1"/>
    <xf numFmtId="0" fontId="1" fillId="0" borderId="0" xfId="0" applyFont="1" applyBorder="1"/>
    <xf numFmtId="0" fontId="7" fillId="0" borderId="5" xfId="0" applyFont="1" applyBorder="1"/>
    <xf numFmtId="0" fontId="7" fillId="0" borderId="0" xfId="0" applyFont="1" applyBorder="1"/>
    <xf numFmtId="0" fontId="0" fillId="0" borderId="8" xfId="0" applyBorder="1"/>
    <xf numFmtId="0" fontId="0" fillId="0" borderId="9" xfId="0" applyBorder="1"/>
    <xf numFmtId="165" fontId="0" fillId="0" borderId="0" xfId="2" applyNumberFormat="1" applyFont="1"/>
    <xf numFmtId="165" fontId="12" fillId="0" borderId="0" xfId="2" applyNumberFormat="1" applyFont="1"/>
    <xf numFmtId="165" fontId="0" fillId="0" borderId="0" xfId="2" applyNumberFormat="1" applyFont="1" applyAlignment="1">
      <alignment horizontal="left"/>
    </xf>
    <xf numFmtId="166" fontId="0" fillId="4" borderId="0" xfId="3" applyNumberFormat="1" applyFont="1" applyFill="1"/>
    <xf numFmtId="165" fontId="0" fillId="4" borderId="0" xfId="2" applyNumberFormat="1" applyFont="1" applyFill="1"/>
    <xf numFmtId="165" fontId="0" fillId="0" borderId="0" xfId="2" applyNumberFormat="1" applyFont="1" applyAlignment="1">
      <alignment vertical="center" wrapText="1"/>
    </xf>
    <xf numFmtId="165" fontId="0" fillId="4" borderId="1" xfId="2" applyNumberFormat="1" applyFont="1" applyFill="1" applyBorder="1" applyAlignment="1">
      <alignment vertical="center" wrapText="1"/>
    </xf>
    <xf numFmtId="165" fontId="12" fillId="0" borderId="0" xfId="2" applyNumberFormat="1" applyFont="1" applyAlignment="1">
      <alignment horizontal="left" vertical="center" wrapText="1"/>
    </xf>
    <xf numFmtId="165" fontId="12" fillId="0" borderId="0" xfId="2" applyNumberFormat="1" applyFont="1" applyAlignment="1">
      <alignment vertical="center" wrapText="1"/>
    </xf>
    <xf numFmtId="166" fontId="12" fillId="0" borderId="0" xfId="3" applyNumberFormat="1" applyFont="1" applyAlignment="1">
      <alignment vertical="center" wrapText="1"/>
    </xf>
    <xf numFmtId="165" fontId="14" fillId="0" borderId="0" xfId="2" applyNumberFormat="1" applyFont="1" applyAlignment="1">
      <alignment horizontal="left" vertical="center" wrapText="1"/>
    </xf>
    <xf numFmtId="165" fontId="13" fillId="0" borderId="0" xfId="2" applyNumberFormat="1" applyFont="1" applyAlignment="1">
      <alignment horizontal="left" vertical="center" wrapText="1"/>
    </xf>
    <xf numFmtId="165" fontId="0" fillId="0" borderId="0" xfId="2" applyNumberFormat="1" applyFont="1" applyAlignment="1">
      <alignment horizontal="left" vertical="center"/>
    </xf>
    <xf numFmtId="165" fontId="15" fillId="0" borderId="0" xfId="2" applyNumberFormat="1" applyFont="1" applyAlignment="1">
      <alignment horizontal="center"/>
    </xf>
    <xf numFmtId="165" fontId="0" fillId="4" borderId="0" xfId="2" applyNumberFormat="1" applyFont="1" applyFill="1" applyAlignment="1">
      <alignment horizontal="left" vertical="center" wrapText="1"/>
    </xf>
    <xf numFmtId="165" fontId="13" fillId="0" borderId="0" xfId="2" applyNumberFormat="1" applyFont="1" applyAlignment="1">
      <alignment horizontal="left" vertical="center"/>
    </xf>
    <xf numFmtId="165" fontId="0" fillId="0" borderId="0" xfId="2" applyNumberFormat="1" applyFont="1" applyFill="1" applyAlignment="1">
      <alignment horizontal="left" vertical="center" wrapText="1"/>
    </xf>
    <xf numFmtId="43" fontId="11" fillId="4" borderId="0" xfId="2" applyFont="1" applyFill="1" applyAlignment="1">
      <alignment horizontal="center"/>
    </xf>
    <xf numFmtId="165" fontId="0" fillId="0" borderId="0" xfId="2" applyNumberFormat="1" applyFont="1" applyAlignment="1">
      <alignment horizontal="left" vertical="center" indent="2"/>
    </xf>
    <xf numFmtId="10" fontId="0" fillId="0" borderId="0" xfId="4" applyNumberFormat="1" applyFont="1" applyAlignment="1">
      <alignment horizontal="right" vertical="center" wrapText="1"/>
    </xf>
    <xf numFmtId="165" fontId="14" fillId="0" borderId="0" xfId="2" applyNumberFormat="1" applyFont="1"/>
    <xf numFmtId="165" fontId="13" fillId="0" borderId="0" xfId="2" applyNumberFormat="1" applyFont="1"/>
    <xf numFmtId="165" fontId="11" fillId="0" borderId="0" xfId="2" applyNumberFormat="1" applyFont="1"/>
    <xf numFmtId="165" fontId="15" fillId="0" borderId="0" xfId="2" applyNumberFormat="1" applyFont="1" applyBorder="1" applyAlignment="1">
      <alignment horizontal="center"/>
    </xf>
    <xf numFmtId="165" fontId="12" fillId="0" borderId="0" xfId="2" applyNumberFormat="1" applyFont="1" applyFill="1" applyBorder="1"/>
    <xf numFmtId="165" fontId="12" fillId="4" borderId="0" xfId="2" applyNumberFormat="1" applyFont="1" applyFill="1" applyBorder="1"/>
    <xf numFmtId="165" fontId="13" fillId="0" borderId="0" xfId="2" applyNumberFormat="1" applyFont="1" applyBorder="1"/>
    <xf numFmtId="165" fontId="14" fillId="0" borderId="0" xfId="2" applyNumberFormat="1" applyFont="1" applyBorder="1" applyAlignment="1">
      <alignment horizontal="right"/>
    </xf>
    <xf numFmtId="166" fontId="13" fillId="0" borderId="10" xfId="3" applyNumberFormat="1" applyFont="1" applyBorder="1"/>
    <xf numFmtId="165" fontId="0" fillId="0" borderId="0" xfId="2" applyNumberFormat="1" applyFont="1" applyBorder="1"/>
    <xf numFmtId="165" fontId="14" fillId="0" borderId="0" xfId="2" applyNumberFormat="1" applyFont="1" applyAlignment="1">
      <alignment horizontal="right"/>
    </xf>
    <xf numFmtId="166" fontId="12" fillId="0" borderId="11" xfId="3" applyNumberFormat="1" applyFont="1" applyBorder="1"/>
    <xf numFmtId="166" fontId="12" fillId="0" borderId="0" xfId="3" applyNumberFormat="1" applyFont="1" applyBorder="1"/>
    <xf numFmtId="165" fontId="0" fillId="0" borderId="0" xfId="2" applyNumberFormat="1" applyFont="1" applyAlignment="1">
      <alignment vertical="center"/>
    </xf>
    <xf numFmtId="165" fontId="15" fillId="0" borderId="0" xfId="2" applyNumberFormat="1" applyFont="1" applyFill="1" applyAlignment="1">
      <alignment horizontal="center"/>
    </xf>
    <xf numFmtId="43" fontId="11" fillId="0" borderId="0" xfId="2" applyFont="1" applyFill="1" applyAlignment="1">
      <alignment horizontal="center"/>
    </xf>
    <xf numFmtId="165" fontId="1" fillId="0" borderId="0" xfId="2" applyNumberFormat="1" applyFont="1" applyFill="1" applyAlignment="1">
      <alignment horizontal="left" vertical="center" wrapText="1"/>
    </xf>
    <xf numFmtId="166" fontId="1" fillId="0" borderId="0" xfId="3" applyNumberFormat="1" applyFont="1" applyFill="1"/>
    <xf numFmtId="165" fontId="1" fillId="0" borderId="0" xfId="2" applyNumberFormat="1" applyFont="1" applyFill="1"/>
    <xf numFmtId="165" fontId="1" fillId="0" borderId="1" xfId="2" applyNumberFormat="1" applyFont="1" applyFill="1" applyBorder="1" applyAlignment="1">
      <alignment vertical="center" wrapText="1"/>
    </xf>
    <xf numFmtId="43" fontId="1" fillId="0" borderId="0" xfId="2" applyFont="1" applyFill="1" applyAlignment="1">
      <alignment horizontal="center"/>
    </xf>
    <xf numFmtId="165" fontId="1" fillId="0" borderId="0" xfId="2" applyNumberFormat="1" applyFont="1"/>
    <xf numFmtId="43" fontId="1" fillId="0" borderId="0" xfId="2" applyNumberFormat="1" applyFont="1" applyFill="1" applyAlignment="1">
      <alignment horizontal="left" vertical="center" wrapText="1"/>
    </xf>
    <xf numFmtId="165" fontId="0" fillId="0" borderId="0" xfId="2" applyNumberFormat="1" applyFont="1" applyAlignment="1">
      <alignment horizontal="left" vertical="center" wrapText="1"/>
    </xf>
    <xf numFmtId="165" fontId="17" fillId="0" borderId="0" xfId="2" applyNumberFormat="1" applyFont="1" applyFill="1" applyBorder="1"/>
    <xf numFmtId="166" fontId="18" fillId="0" borderId="0" xfId="3" applyNumberFormat="1" applyFont="1" applyAlignment="1">
      <alignment vertical="center" wrapText="1"/>
    </xf>
    <xf numFmtId="166" fontId="19" fillId="0" borderId="10" xfId="3" applyNumberFormat="1" applyFont="1" applyBorder="1"/>
    <xf numFmtId="166" fontId="18" fillId="0" borderId="11" xfId="3" applyNumberFormat="1" applyFont="1" applyBorder="1"/>
    <xf numFmtId="166" fontId="7" fillId="0" borderId="0" xfId="0" applyNumberFormat="1" applyFont="1"/>
    <xf numFmtId="165" fontId="7" fillId="0" borderId="0" xfId="2" applyNumberFormat="1" applyFont="1" applyFill="1" applyAlignment="1">
      <alignment horizontal="left" vertical="center" wrapText="1"/>
    </xf>
    <xf numFmtId="43" fontId="7" fillId="0" borderId="0" xfId="2" applyNumberFormat="1" applyFont="1" applyFill="1" applyAlignment="1">
      <alignment horizontal="left" vertical="center" wrapText="1"/>
    </xf>
    <xf numFmtId="10" fontId="7" fillId="0" borderId="0" xfId="4" applyNumberFormat="1" applyFont="1" applyAlignment="1">
      <alignment horizontal="right" vertical="center" wrapText="1"/>
    </xf>
    <xf numFmtId="165" fontId="18" fillId="0" borderId="0" xfId="2" applyNumberFormat="1" applyFont="1"/>
    <xf numFmtId="0" fontId="0" fillId="0" borderId="4" xfId="0" applyBorder="1"/>
    <xf numFmtId="165" fontId="0" fillId="0" borderId="5" xfId="2" applyNumberFormat="1" applyFont="1" applyBorder="1"/>
    <xf numFmtId="165" fontId="12" fillId="0" borderId="5" xfId="2" applyNumberFormat="1" applyFont="1" applyBorder="1"/>
    <xf numFmtId="165" fontId="12" fillId="0" borderId="0" xfId="2" applyNumberFormat="1" applyFont="1" applyBorder="1"/>
    <xf numFmtId="165" fontId="0" fillId="0" borderId="5" xfId="2" applyNumberFormat="1" applyFont="1" applyBorder="1" applyAlignment="1">
      <alignment horizontal="left"/>
    </xf>
    <xf numFmtId="165" fontId="0" fillId="0" borderId="0" xfId="2" applyNumberFormat="1" applyFont="1" applyBorder="1" applyAlignment="1">
      <alignment horizontal="left"/>
    </xf>
    <xf numFmtId="165" fontId="1" fillId="0" borderId="0" xfId="2" applyNumberFormat="1" applyFont="1" applyBorder="1"/>
    <xf numFmtId="166" fontId="1" fillId="0" borderId="0" xfId="3" applyNumberFormat="1" applyFont="1" applyFill="1" applyBorder="1"/>
    <xf numFmtId="165" fontId="1" fillId="0" borderId="0" xfId="2" applyNumberFormat="1" applyFont="1" applyFill="1" applyBorder="1"/>
    <xf numFmtId="165" fontId="0" fillId="0" borderId="0" xfId="2" applyNumberFormat="1" applyFont="1" applyBorder="1" applyAlignment="1">
      <alignment vertical="center" wrapText="1"/>
    </xf>
    <xf numFmtId="165" fontId="12" fillId="0" borderId="0" xfId="2" applyNumberFormat="1" applyFont="1" applyBorder="1" applyAlignment="1">
      <alignment horizontal="left" vertical="center" wrapText="1"/>
    </xf>
    <xf numFmtId="165" fontId="12" fillId="0" borderId="0" xfId="2" applyNumberFormat="1" applyFont="1" applyBorder="1" applyAlignment="1">
      <alignment vertical="center" wrapText="1"/>
    </xf>
    <xf numFmtId="165" fontId="12" fillId="0" borderId="5" xfId="2" applyNumberFormat="1" applyFont="1" applyBorder="1" applyAlignment="1">
      <alignment horizontal="left" vertical="center" wrapText="1"/>
    </xf>
    <xf numFmtId="166" fontId="18" fillId="0" borderId="0" xfId="3" applyNumberFormat="1" applyFont="1" applyBorder="1" applyAlignment="1">
      <alignment vertical="center" wrapText="1"/>
    </xf>
    <xf numFmtId="165" fontId="14" fillId="0" borderId="5" xfId="2" applyNumberFormat="1" applyFont="1" applyBorder="1" applyAlignment="1">
      <alignment horizontal="left" vertical="center" wrapText="1"/>
    </xf>
    <xf numFmtId="165" fontId="14" fillId="0" borderId="0" xfId="2" applyNumberFormat="1" applyFont="1" applyBorder="1" applyAlignment="1">
      <alignment horizontal="left" vertical="center" wrapText="1"/>
    </xf>
    <xf numFmtId="165" fontId="13" fillId="0" borderId="0" xfId="2" applyNumberFormat="1" applyFont="1" applyBorder="1" applyAlignment="1">
      <alignment horizontal="left" vertical="center" wrapText="1"/>
    </xf>
    <xf numFmtId="165" fontId="0" fillId="0" borderId="0" xfId="2" applyNumberFormat="1" applyFont="1" applyBorder="1" applyAlignment="1">
      <alignment horizontal="left" vertical="center" wrapText="1"/>
    </xf>
    <xf numFmtId="165" fontId="0" fillId="0" borderId="5" xfId="2" applyNumberFormat="1" applyFont="1" applyBorder="1" applyAlignment="1">
      <alignment horizontal="left" vertical="center"/>
    </xf>
    <xf numFmtId="165" fontId="15" fillId="0" borderId="0" xfId="2" applyNumberFormat="1" applyFont="1" applyFill="1" applyBorder="1" applyAlignment="1">
      <alignment horizontal="center"/>
    </xf>
    <xf numFmtId="165" fontId="0" fillId="0" borderId="0" xfId="2" applyNumberFormat="1" applyFont="1" applyFill="1" applyBorder="1" applyAlignment="1">
      <alignment horizontal="left" vertical="center" wrapText="1"/>
    </xf>
    <xf numFmtId="165" fontId="1" fillId="0" borderId="0" xfId="2" applyNumberFormat="1" applyFont="1" applyFill="1" applyBorder="1" applyAlignment="1">
      <alignment horizontal="left" vertical="center" wrapText="1"/>
    </xf>
    <xf numFmtId="165" fontId="13" fillId="0" borderId="5" xfId="2" applyNumberFormat="1" applyFont="1" applyBorder="1" applyAlignment="1">
      <alignment horizontal="left" vertical="center"/>
    </xf>
    <xf numFmtId="43" fontId="11" fillId="0" borderId="0" xfId="2" applyFont="1" applyFill="1" applyBorder="1" applyAlignment="1">
      <alignment horizontal="center"/>
    </xf>
    <xf numFmtId="43" fontId="1" fillId="0" borderId="0" xfId="2" applyFont="1" applyFill="1" applyBorder="1" applyAlignment="1">
      <alignment horizontal="center"/>
    </xf>
    <xf numFmtId="165" fontId="7" fillId="0" borderId="0" xfId="2" applyNumberFormat="1" applyFont="1" applyFill="1" applyBorder="1" applyAlignment="1">
      <alignment horizontal="left" vertical="center" wrapText="1"/>
    </xf>
    <xf numFmtId="43" fontId="7" fillId="0" borderId="0" xfId="2" applyNumberFormat="1" applyFont="1" applyFill="1" applyBorder="1" applyAlignment="1">
      <alignment horizontal="left" vertical="center" wrapText="1"/>
    </xf>
    <xf numFmtId="165" fontId="0" fillId="0" borderId="5" xfId="2" applyNumberFormat="1" applyFont="1" applyBorder="1" applyAlignment="1">
      <alignment horizontal="left" vertical="center" indent="2"/>
    </xf>
    <xf numFmtId="10" fontId="0" fillId="0" borderId="0" xfId="4" applyNumberFormat="1" applyFont="1" applyBorder="1" applyAlignment="1">
      <alignment horizontal="right" vertical="center" wrapText="1"/>
    </xf>
    <xf numFmtId="10" fontId="7" fillId="4" borderId="0" xfId="4" applyNumberFormat="1" applyFont="1" applyFill="1" applyBorder="1" applyAlignment="1">
      <alignment horizontal="right" vertical="center" wrapText="1"/>
    </xf>
    <xf numFmtId="165" fontId="18" fillId="4" borderId="0" xfId="2" applyNumberFormat="1" applyFont="1" applyFill="1" applyBorder="1"/>
    <xf numFmtId="0" fontId="0" fillId="4" borderId="0" xfId="0" applyFill="1" applyBorder="1"/>
    <xf numFmtId="0" fontId="0" fillId="4" borderId="6" xfId="0" applyFill="1" applyBorder="1"/>
    <xf numFmtId="165" fontId="14" fillId="0" borderId="5" xfId="2" applyNumberFormat="1" applyFont="1" applyBorder="1"/>
    <xf numFmtId="165" fontId="11" fillId="0" borderId="5" xfId="2" applyNumberFormat="1" applyFont="1" applyBorder="1"/>
    <xf numFmtId="165" fontId="13" fillId="0" borderId="5" xfId="2" applyNumberFormat="1" applyFont="1" applyBorder="1"/>
    <xf numFmtId="166" fontId="7" fillId="0" borderId="0" xfId="0" applyNumberFormat="1" applyFont="1" applyBorder="1"/>
    <xf numFmtId="165" fontId="0" fillId="0" borderId="0" xfId="2" applyNumberFormat="1" applyFont="1" applyBorder="1" applyAlignment="1">
      <alignment vertical="center"/>
    </xf>
    <xf numFmtId="43" fontId="1" fillId="0" borderId="0" xfId="2" applyNumberFormat="1" applyFont="1" applyFill="1" applyBorder="1" applyAlignment="1">
      <alignment horizontal="left" vertical="center" wrapText="1"/>
    </xf>
    <xf numFmtId="165" fontId="13" fillId="0" borderId="5" xfId="2" applyNumberFormat="1" applyFont="1" applyBorder="1" applyAlignment="1">
      <alignment horizontal="center"/>
    </xf>
    <xf numFmtId="165" fontId="13" fillId="0" borderId="0" xfId="2" applyNumberFormat="1" applyFont="1" applyBorder="1" applyAlignment="1">
      <alignment horizontal="center"/>
    </xf>
    <xf numFmtId="165" fontId="0" fillId="0" borderId="5" xfId="2" applyNumberFormat="1" applyFont="1" applyBorder="1" applyAlignment="1">
      <alignment horizontal="left" vertical="center" wrapText="1"/>
    </xf>
    <xf numFmtId="165" fontId="0" fillId="0" borderId="0" xfId="2" applyNumberFormat="1" applyFont="1" applyBorder="1" applyAlignment="1">
      <alignment horizontal="left" vertical="center" wrapText="1"/>
    </xf>
    <xf numFmtId="165" fontId="16" fillId="0" borderId="5" xfId="2" applyNumberFormat="1" applyFont="1" applyBorder="1" applyAlignment="1">
      <alignment horizontal="left" vertical="center"/>
    </xf>
    <xf numFmtId="165" fontId="16" fillId="0" borderId="0" xfId="2" applyNumberFormat="1" applyFont="1" applyBorder="1" applyAlignment="1">
      <alignment horizontal="left" vertical="center"/>
    </xf>
    <xf numFmtId="165" fontId="16" fillId="0" borderId="5" xfId="2" applyNumberFormat="1" applyFont="1" applyBorder="1" applyAlignment="1">
      <alignment horizontal="left" vertical="center" wrapText="1"/>
    </xf>
    <xf numFmtId="165" fontId="16" fillId="0" borderId="0" xfId="2" applyNumberFormat="1" applyFont="1" applyBorder="1" applyAlignment="1">
      <alignment horizontal="left" vertical="center" wrapText="1"/>
    </xf>
    <xf numFmtId="165" fontId="0" fillId="4" borderId="0" xfId="2" applyNumberFormat="1" applyFont="1" applyFill="1" applyBorder="1" applyAlignment="1">
      <alignment horizontal="center" vertical="center" wrapText="1"/>
    </xf>
    <xf numFmtId="0" fontId="0" fillId="0" borderId="0" xfId="0" applyBorder="1" applyAlignment="1">
      <alignment horizontal="left" vertical="center" wrapText="1"/>
    </xf>
    <xf numFmtId="165" fontId="13" fillId="4" borderId="5" xfId="2" applyNumberFormat="1" applyFont="1" applyFill="1" applyBorder="1" applyAlignment="1">
      <alignment horizontal="center" vertical="center" wrapText="1"/>
    </xf>
    <xf numFmtId="165" fontId="13" fillId="4" borderId="0" xfId="2" applyNumberFormat="1" applyFont="1" applyFill="1" applyBorder="1" applyAlignment="1">
      <alignment horizontal="center" vertical="center" wrapText="1"/>
    </xf>
    <xf numFmtId="165" fontId="13" fillId="0" borderId="5"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165" fontId="16" fillId="0" borderId="0" xfId="2" applyNumberFormat="1" applyFont="1" applyAlignment="1">
      <alignment horizontal="left" vertical="center"/>
    </xf>
    <xf numFmtId="165" fontId="16" fillId="0" borderId="0" xfId="2" applyNumberFormat="1" applyFont="1" applyAlignment="1">
      <alignment horizontal="left" vertical="center" wrapText="1"/>
    </xf>
    <xf numFmtId="165" fontId="12" fillId="0" borderId="0" xfId="2" applyNumberFormat="1" applyFont="1" applyAlignment="1">
      <alignment horizontal="left" vertical="center" wrapText="1"/>
    </xf>
    <xf numFmtId="0" fontId="0" fillId="0" borderId="0" xfId="0" applyAlignment="1"/>
    <xf numFmtId="165" fontId="14" fillId="0" borderId="0" xfId="2" applyNumberFormat="1" applyFont="1" applyAlignment="1">
      <alignment horizontal="left" vertical="center" wrapText="1"/>
    </xf>
    <xf numFmtId="165" fontId="13" fillId="0" borderId="0" xfId="2" applyNumberFormat="1" applyFont="1" applyAlignment="1">
      <alignment horizontal="center"/>
    </xf>
    <xf numFmtId="165" fontId="0" fillId="0" borderId="0" xfId="2" applyNumberFormat="1" applyFont="1" applyAlignment="1">
      <alignment horizontal="left" vertical="center" wrapText="1"/>
    </xf>
    <xf numFmtId="165" fontId="0" fillId="0" borderId="0" xfId="2" applyNumberFormat="1" applyFont="1" applyAlignment="1">
      <alignment horizontal="center" vertical="center" wrapText="1"/>
    </xf>
    <xf numFmtId="165" fontId="13" fillId="0" borderId="0" xfId="2" applyNumberFormat="1" applyFont="1" applyFill="1" applyAlignment="1">
      <alignment horizontal="center" vertical="center" wrapText="1"/>
    </xf>
    <xf numFmtId="0" fontId="0" fillId="0" borderId="0" xfId="0" applyAlignment="1">
      <alignment horizontal="left" vertical="center" wrapText="1"/>
    </xf>
    <xf numFmtId="165" fontId="13" fillId="4" borderId="0" xfId="2" applyNumberFormat="1" applyFont="1" applyFill="1" applyAlignment="1">
      <alignment horizontal="center" vertical="center" wrapText="1"/>
    </xf>
  </cellXfs>
  <cellStyles count="5">
    <cellStyle name="Comma" xfId="2" builtinId="3"/>
    <cellStyle name="Currency" xfId="3" builtinId="4"/>
    <cellStyle name="Hyperlink" xfId="1"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P%20Files/Client%20Files/Jeff's%20Plumbing/PPP%20Loan/Jeff's%20Plumbing%20PPP%20Payroll%20Cost%20Revised%20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sheetNames>
    <sheetDataSet>
      <sheetData sheetId="0">
        <row r="48">
          <cell r="W48">
            <v>44885.794000000002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gr-cpa.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gr-cpa.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gr-cp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4E05-15B1-462F-B5D7-BB5DB7736291}">
  <dimension ref="A1:AF50"/>
  <sheetViews>
    <sheetView topLeftCell="A10" workbookViewId="0">
      <selection activeCell="G42" sqref="G42"/>
    </sheetView>
  </sheetViews>
  <sheetFormatPr defaultRowHeight="15" x14ac:dyDescent="0.25"/>
  <cols>
    <col min="1" max="1" width="12.7109375" customWidth="1"/>
    <col min="6" max="6" width="12.140625" customWidth="1"/>
    <col min="8" max="8" width="2.42578125" customWidth="1"/>
    <col min="11" max="11" width="11.28515625" bestFit="1" customWidth="1"/>
    <col min="12" max="12" width="4.28515625" customWidth="1"/>
    <col min="18" max="18" width="9.140625" style="26"/>
    <col min="20" max="20" width="19" customWidth="1"/>
    <col min="25" max="25" width="16.5703125" customWidth="1"/>
    <col min="26" max="26" width="12.5703125" customWidth="1"/>
  </cols>
  <sheetData>
    <row r="1" spans="1:28" s="26" customFormat="1" ht="16.5" customHeight="1" x14ac:dyDescent="0.25">
      <c r="A1" s="44" t="s">
        <v>38</v>
      </c>
      <c r="B1" s="44"/>
      <c r="C1" s="6"/>
      <c r="D1" s="6"/>
      <c r="E1" s="6"/>
      <c r="F1" s="6"/>
      <c r="G1" s="6"/>
      <c r="H1" s="6"/>
      <c r="I1" s="6"/>
      <c r="J1" s="6"/>
      <c r="K1" s="6"/>
      <c r="R1" s="44" t="s">
        <v>38</v>
      </c>
      <c r="S1" s="44"/>
      <c r="T1" s="6"/>
      <c r="U1" s="6"/>
      <c r="V1" s="6"/>
      <c r="W1" s="6"/>
      <c r="X1" s="6"/>
      <c r="Y1" s="6"/>
      <c r="Z1" s="6"/>
      <c r="AA1" s="6"/>
      <c r="AB1" s="6"/>
    </row>
    <row r="2" spans="1:28" s="26" customFormat="1" ht="16.5" customHeight="1" x14ac:dyDescent="0.25">
      <c r="A2" s="45" t="s">
        <v>39</v>
      </c>
      <c r="B2" s="6"/>
      <c r="C2" s="6"/>
      <c r="D2" s="6"/>
      <c r="E2" s="6"/>
      <c r="F2" s="6"/>
      <c r="G2" s="6"/>
      <c r="H2" s="6"/>
      <c r="I2" s="6"/>
      <c r="J2" s="6"/>
      <c r="K2" s="6"/>
      <c r="R2" s="45" t="s">
        <v>39</v>
      </c>
      <c r="S2" s="6"/>
      <c r="T2" s="6"/>
      <c r="U2" s="6"/>
      <c r="V2" s="6"/>
      <c r="W2" s="6"/>
      <c r="X2" s="6"/>
      <c r="Y2" s="6"/>
      <c r="Z2" s="6"/>
      <c r="AA2" s="6"/>
      <c r="AB2" s="6"/>
    </row>
    <row r="3" spans="1:28" s="26" customFormat="1" ht="16.5" customHeight="1" x14ac:dyDescent="0.25">
      <c r="A3" s="6" t="s">
        <v>40</v>
      </c>
      <c r="B3" s="6"/>
      <c r="C3" s="6"/>
      <c r="D3" s="6"/>
      <c r="E3" s="6"/>
      <c r="F3" s="6"/>
      <c r="G3" s="6"/>
      <c r="H3" s="6"/>
      <c r="I3" s="6"/>
      <c r="J3" s="6"/>
      <c r="K3" s="6"/>
      <c r="R3" s="6" t="s">
        <v>40</v>
      </c>
      <c r="S3" s="6"/>
      <c r="T3" s="6"/>
      <c r="U3" s="6"/>
      <c r="V3" s="6"/>
      <c r="W3" s="6"/>
      <c r="X3" s="6"/>
      <c r="Y3" s="6"/>
      <c r="Z3" s="6"/>
      <c r="AA3" s="6"/>
      <c r="AB3" s="6"/>
    </row>
    <row r="4" spans="1:28" s="26" customFormat="1" ht="16.5" customHeight="1" x14ac:dyDescent="0.25">
      <c r="A4" s="6"/>
      <c r="B4" s="6"/>
      <c r="C4" s="6"/>
      <c r="D4" s="6"/>
      <c r="E4" s="6"/>
      <c r="F4" s="6"/>
      <c r="G4" s="6"/>
      <c r="H4" s="6"/>
      <c r="I4" s="6"/>
      <c r="J4" s="6"/>
      <c r="K4" s="6"/>
    </row>
    <row r="5" spans="1:28" s="26" customFormat="1" ht="16.5" customHeight="1" thickBot="1" x14ac:dyDescent="0.3"/>
    <row r="6" spans="1:28" x14ac:dyDescent="0.25">
      <c r="A6" t="s">
        <v>3</v>
      </c>
      <c r="S6" s="9" t="s">
        <v>20</v>
      </c>
      <c r="T6" s="10"/>
      <c r="U6" s="10"/>
      <c r="V6" s="10"/>
      <c r="W6" s="10"/>
      <c r="X6" s="11"/>
      <c r="Y6" s="11"/>
      <c r="Z6" s="12"/>
    </row>
    <row r="7" spans="1:28" x14ac:dyDescent="0.25">
      <c r="A7" t="s">
        <v>2</v>
      </c>
      <c r="F7" s="1"/>
      <c r="G7" s="1"/>
      <c r="H7" s="1"/>
      <c r="I7" s="1"/>
      <c r="J7" s="1"/>
      <c r="K7" s="1"/>
      <c r="L7" s="1"/>
      <c r="M7" s="1"/>
      <c r="N7" s="1"/>
      <c r="S7" s="13"/>
      <c r="T7" s="14"/>
      <c r="U7" s="7" t="s">
        <v>8</v>
      </c>
      <c r="V7" s="7"/>
      <c r="W7" s="14"/>
      <c r="X7" s="15"/>
      <c r="Y7" s="15"/>
      <c r="Z7" s="16"/>
    </row>
    <row r="8" spans="1:28" ht="17.25" x14ac:dyDescent="0.4">
      <c r="A8" t="s">
        <v>5</v>
      </c>
      <c r="B8" t="s">
        <v>7</v>
      </c>
      <c r="F8" s="1"/>
      <c r="G8" s="1" t="s">
        <v>6</v>
      </c>
      <c r="H8" s="1"/>
      <c r="I8" s="1"/>
      <c r="J8" s="1"/>
      <c r="K8" s="3" t="s">
        <v>59</v>
      </c>
      <c r="L8" s="1"/>
      <c r="M8" s="1"/>
      <c r="N8" s="1"/>
      <c r="S8" s="13"/>
      <c r="T8" s="14"/>
      <c r="U8" s="17" t="s">
        <v>9</v>
      </c>
      <c r="V8" s="17" t="s">
        <v>10</v>
      </c>
      <c r="W8" s="14"/>
      <c r="X8" s="14"/>
      <c r="Y8" s="14"/>
      <c r="Z8" s="18"/>
    </row>
    <row r="9" spans="1:28" x14ac:dyDescent="0.25">
      <c r="F9" s="1"/>
      <c r="G9" s="1"/>
      <c r="H9" s="1"/>
      <c r="I9" s="1"/>
      <c r="J9" s="1"/>
      <c r="L9" s="1"/>
      <c r="M9" s="1"/>
      <c r="N9" s="1"/>
      <c r="S9" s="35" t="s">
        <v>30</v>
      </c>
      <c r="T9" s="23"/>
      <c r="U9" s="31">
        <v>400000</v>
      </c>
      <c r="V9" s="31">
        <v>436000</v>
      </c>
      <c r="W9" s="23" t="s">
        <v>29</v>
      </c>
      <c r="X9" s="23"/>
      <c r="Y9" s="23"/>
      <c r="Z9" s="36"/>
    </row>
    <row r="10" spans="1:28" x14ac:dyDescent="0.25">
      <c r="B10" t="s">
        <v>21</v>
      </c>
      <c r="F10" s="37">
        <f>+V21</f>
        <v>434000</v>
      </c>
      <c r="G10" s="1"/>
      <c r="H10" s="1"/>
      <c r="I10" s="1"/>
      <c r="J10" s="1"/>
      <c r="K10" s="29">
        <v>8</v>
      </c>
      <c r="L10" s="1" t="s">
        <v>60</v>
      </c>
      <c r="M10" s="1"/>
      <c r="N10" s="1"/>
      <c r="S10" s="35" t="s">
        <v>19</v>
      </c>
      <c r="T10" s="23"/>
      <c r="U10" s="31">
        <v>43000</v>
      </c>
      <c r="V10" s="31"/>
      <c r="W10" s="23"/>
      <c r="X10" s="23"/>
      <c r="Y10" s="23"/>
      <c r="Z10" s="36"/>
    </row>
    <row r="11" spans="1:28" x14ac:dyDescent="0.25">
      <c r="B11" t="s">
        <v>6</v>
      </c>
      <c r="F11" s="1" t="s">
        <v>6</v>
      </c>
      <c r="G11" s="1"/>
      <c r="H11" s="1"/>
      <c r="I11" s="1"/>
      <c r="J11" s="1"/>
      <c r="K11" s="29">
        <v>5</v>
      </c>
      <c r="L11" s="1" t="s">
        <v>61</v>
      </c>
      <c r="M11" s="1"/>
      <c r="N11" s="1"/>
      <c r="S11" s="22" t="s">
        <v>18</v>
      </c>
      <c r="T11" s="23"/>
      <c r="U11" s="31"/>
      <c r="V11" s="31"/>
      <c r="W11" s="23"/>
      <c r="X11" s="23"/>
      <c r="Y11" s="23"/>
      <c r="Z11" s="36"/>
    </row>
    <row r="12" spans="1:28" x14ac:dyDescent="0.25">
      <c r="A12" s="34"/>
      <c r="B12" s="27" t="s">
        <v>0</v>
      </c>
      <c r="C12" s="27"/>
      <c r="D12" s="34"/>
      <c r="E12" s="34"/>
      <c r="F12" s="29"/>
      <c r="G12" s="1"/>
      <c r="H12" s="1"/>
      <c r="I12" s="1"/>
      <c r="J12" s="1"/>
      <c r="K12" s="41">
        <f>+K10-K11</f>
        <v>3</v>
      </c>
      <c r="L12" s="1" t="s">
        <v>62</v>
      </c>
      <c r="M12" s="1"/>
      <c r="N12" s="1"/>
      <c r="O12" s="1"/>
      <c r="P12" s="1"/>
      <c r="Q12" s="1"/>
      <c r="R12" s="1"/>
      <c r="S12" s="35" t="s">
        <v>25</v>
      </c>
      <c r="T12" s="23"/>
      <c r="U12" s="31">
        <v>10000</v>
      </c>
      <c r="V12" s="31">
        <v>10000</v>
      </c>
      <c r="W12" s="23" t="s">
        <v>24</v>
      </c>
      <c r="X12" s="23"/>
      <c r="Y12" s="23"/>
      <c r="Z12" s="36"/>
    </row>
    <row r="13" spans="1:28" x14ac:dyDescent="0.25">
      <c r="A13" s="34"/>
      <c r="B13" s="34" t="s">
        <v>41</v>
      </c>
      <c r="C13" s="34"/>
      <c r="D13" s="34"/>
      <c r="E13" s="34"/>
      <c r="F13" s="54">
        <f>-U14</f>
        <v>7000</v>
      </c>
      <c r="G13" s="1"/>
      <c r="H13" s="1"/>
      <c r="I13" s="1"/>
      <c r="K13" s="48" t="s">
        <v>6</v>
      </c>
      <c r="L13" s="47"/>
      <c r="M13" s="1"/>
      <c r="N13" s="1"/>
      <c r="O13" s="1"/>
      <c r="P13" s="1"/>
      <c r="Q13" s="1"/>
      <c r="R13" s="1"/>
      <c r="S13" s="35" t="s">
        <v>22</v>
      </c>
      <c r="T13" s="23"/>
      <c r="U13" s="31">
        <v>1000</v>
      </c>
      <c r="V13" s="31">
        <v>1000</v>
      </c>
      <c r="W13" s="23" t="s">
        <v>26</v>
      </c>
      <c r="X13" s="23"/>
      <c r="Y13" s="23"/>
      <c r="Z13" s="36"/>
    </row>
    <row r="14" spans="1:28" ht="17.25" x14ac:dyDescent="0.4">
      <c r="A14" s="34"/>
      <c r="B14" s="34" t="s">
        <v>42</v>
      </c>
      <c r="F14" s="29">
        <v>6000</v>
      </c>
      <c r="G14" s="1"/>
      <c r="H14" s="1"/>
      <c r="I14" s="1"/>
      <c r="J14" s="48">
        <v>0.5</v>
      </c>
      <c r="K14" s="49">
        <f>+K12*J14</f>
        <v>1.5</v>
      </c>
      <c r="L14" s="1" t="s">
        <v>63</v>
      </c>
      <c r="M14" s="1"/>
      <c r="N14" s="1"/>
      <c r="O14" s="1"/>
      <c r="P14" s="1"/>
      <c r="Q14" s="1"/>
      <c r="R14" s="1"/>
      <c r="S14" s="35" t="s">
        <v>23</v>
      </c>
      <c r="T14" s="23"/>
      <c r="U14" s="55">
        <v>-7000</v>
      </c>
      <c r="V14" s="31">
        <v>0</v>
      </c>
      <c r="W14" s="23" t="s">
        <v>68</v>
      </c>
      <c r="X14" s="23"/>
      <c r="Y14" s="23"/>
      <c r="Z14" s="36"/>
    </row>
    <row r="15" spans="1:28" s="26" customFormat="1" ht="17.25" x14ac:dyDescent="0.4">
      <c r="B15" s="34" t="s">
        <v>28</v>
      </c>
      <c r="C15" s="34"/>
      <c r="D15" s="34"/>
      <c r="E15" s="34"/>
      <c r="F15" s="29">
        <v>500</v>
      </c>
      <c r="J15" s="47"/>
      <c r="K15" s="48" t="s">
        <v>6</v>
      </c>
      <c r="L15" s="47" t="s">
        <v>6</v>
      </c>
      <c r="R15" s="1"/>
      <c r="S15" s="35" t="s">
        <v>27</v>
      </c>
      <c r="T15" s="23"/>
      <c r="U15" s="32">
        <v>2000</v>
      </c>
      <c r="V15" s="32">
        <v>2000</v>
      </c>
      <c r="W15" s="23" t="s">
        <v>24</v>
      </c>
      <c r="X15" s="23"/>
      <c r="Y15" s="23"/>
      <c r="Z15" s="36"/>
    </row>
    <row r="16" spans="1:28" ht="17.25" x14ac:dyDescent="0.4">
      <c r="A16" s="34"/>
      <c r="B16" s="34" t="s">
        <v>1</v>
      </c>
      <c r="C16" s="34"/>
      <c r="D16" s="34" t="s">
        <v>6</v>
      </c>
      <c r="E16" s="34" t="s">
        <v>6</v>
      </c>
      <c r="F16" s="29">
        <v>4727</v>
      </c>
      <c r="G16" s="1"/>
      <c r="H16" s="1"/>
      <c r="I16" s="1"/>
      <c r="J16" s="47"/>
      <c r="K16" s="50">
        <f>+K11+K14</f>
        <v>6.5</v>
      </c>
      <c r="L16" s="47" t="s">
        <v>64</v>
      </c>
      <c r="M16" s="1"/>
      <c r="N16" s="1"/>
      <c r="O16" s="1"/>
      <c r="P16" s="1"/>
      <c r="Q16" s="1"/>
      <c r="R16" s="2"/>
      <c r="S16" s="35"/>
      <c r="T16" s="23"/>
      <c r="U16" s="15"/>
      <c r="V16" s="15"/>
      <c r="W16" s="23"/>
      <c r="X16" s="23"/>
      <c r="Y16" s="23"/>
      <c r="Z16" s="36"/>
    </row>
    <row r="17" spans="1:32" x14ac:dyDescent="0.25">
      <c r="A17" s="34" t="s">
        <v>4</v>
      </c>
      <c r="B17" s="34" t="s">
        <v>31</v>
      </c>
      <c r="C17" s="34"/>
      <c r="D17" s="34"/>
      <c r="E17" s="34"/>
      <c r="F17" s="29">
        <v>1150</v>
      </c>
      <c r="G17" s="1"/>
      <c r="H17" s="1"/>
      <c r="I17" s="1"/>
      <c r="J17" s="47"/>
      <c r="K17" s="47"/>
      <c r="L17" s="47"/>
      <c r="M17" s="2"/>
      <c r="N17" s="2"/>
      <c r="O17" s="2"/>
      <c r="P17" s="2"/>
      <c r="Q17" s="2"/>
      <c r="R17" s="2"/>
      <c r="S17" s="35" t="s">
        <v>11</v>
      </c>
      <c r="T17" s="23"/>
      <c r="U17" s="39">
        <f>SUM(U9:U16)</f>
        <v>449000</v>
      </c>
      <c r="V17" s="39">
        <f>SUM(V9:V16)</f>
        <v>449000</v>
      </c>
      <c r="W17" s="23"/>
      <c r="X17" s="23"/>
      <c r="Y17" s="23"/>
      <c r="Z17" s="36"/>
    </row>
    <row r="18" spans="1:32" ht="17.25" x14ac:dyDescent="0.4">
      <c r="A18" s="34"/>
      <c r="B18" s="34" t="s">
        <v>32</v>
      </c>
      <c r="C18" s="34"/>
      <c r="D18" s="34"/>
      <c r="E18" s="34"/>
      <c r="F18" s="30">
        <v>0</v>
      </c>
      <c r="G18" s="1"/>
      <c r="H18" s="1"/>
      <c r="I18" s="1"/>
      <c r="J18" s="47"/>
      <c r="K18" s="47"/>
      <c r="L18" s="47"/>
      <c r="M18" s="2"/>
      <c r="N18" s="2"/>
      <c r="O18" s="2"/>
      <c r="P18" s="2"/>
      <c r="Q18" s="2"/>
      <c r="R18" s="2"/>
      <c r="S18" s="35"/>
      <c r="T18" s="23"/>
      <c r="U18" s="15"/>
      <c r="V18" s="15"/>
      <c r="W18" s="23"/>
      <c r="X18" s="23"/>
      <c r="Y18" s="23"/>
      <c r="Z18" s="36"/>
    </row>
    <row r="19" spans="1:32" ht="17.25" x14ac:dyDescent="0.4">
      <c r="B19" t="s">
        <v>6</v>
      </c>
      <c r="F19" s="1"/>
      <c r="G19" s="1"/>
      <c r="H19" s="1"/>
      <c r="I19" s="1"/>
      <c r="J19" s="47"/>
      <c r="K19" s="47"/>
      <c r="L19" s="47"/>
      <c r="M19" s="2"/>
      <c r="N19" s="2"/>
      <c r="O19" s="2"/>
      <c r="P19" s="2"/>
      <c r="Q19" s="2"/>
      <c r="R19" s="2"/>
      <c r="S19" s="35" t="s">
        <v>16</v>
      </c>
      <c r="T19" s="23"/>
      <c r="U19" s="32">
        <v>-15000</v>
      </c>
      <c r="V19" s="32">
        <f>+U19</f>
        <v>-15000</v>
      </c>
      <c r="W19" s="23" t="s">
        <v>55</v>
      </c>
      <c r="X19" s="23"/>
      <c r="Y19" s="23"/>
      <c r="Z19" s="36"/>
    </row>
    <row r="20" spans="1:32" x14ac:dyDescent="0.25">
      <c r="A20" t="s">
        <v>6</v>
      </c>
      <c r="C20" t="s">
        <v>12</v>
      </c>
      <c r="F20" s="41">
        <f>SUM(F10:F19)</f>
        <v>453377</v>
      </c>
      <c r="G20" s="1" t="s">
        <v>6</v>
      </c>
      <c r="H20" s="1"/>
      <c r="I20" s="1" t="s">
        <v>17</v>
      </c>
      <c r="J20" s="47" t="s">
        <v>6</v>
      </c>
      <c r="K20" s="47" t="s">
        <v>6</v>
      </c>
      <c r="L20" s="47"/>
      <c r="M20" s="2"/>
      <c r="N20" s="2"/>
      <c r="O20" s="2"/>
      <c r="P20" s="2"/>
      <c r="Q20" s="2"/>
      <c r="R20" s="2"/>
      <c r="S20" s="13"/>
      <c r="T20" s="15"/>
      <c r="U20" s="15"/>
      <c r="V20" s="15"/>
      <c r="W20" s="23"/>
      <c r="X20" s="23"/>
      <c r="Y20" s="23"/>
      <c r="Z20" s="36"/>
    </row>
    <row r="21" spans="1:32" ht="17.25" x14ac:dyDescent="0.4">
      <c r="F21" s="1"/>
      <c r="G21" s="1"/>
      <c r="H21" s="1"/>
      <c r="I21" s="1"/>
      <c r="J21" s="47"/>
      <c r="K21" s="47"/>
      <c r="L21" s="47"/>
      <c r="M21" s="2"/>
      <c r="N21" s="2"/>
      <c r="O21" s="2"/>
      <c r="P21" s="2"/>
      <c r="Q21" s="2"/>
      <c r="S21" s="13"/>
      <c r="T21" s="15"/>
      <c r="U21" s="40">
        <f>SUM(U17:U20)</f>
        <v>434000</v>
      </c>
      <c r="V21" s="38">
        <f>SUM(V17:V20)</f>
        <v>434000</v>
      </c>
      <c r="W21" s="15" t="s">
        <v>56</v>
      </c>
      <c r="X21" s="15"/>
      <c r="Y21" s="15"/>
      <c r="Z21" s="16"/>
    </row>
    <row r="22" spans="1:32" ht="15.75" thickBot="1" x14ac:dyDescent="0.3">
      <c r="B22" s="24" t="s">
        <v>13</v>
      </c>
      <c r="F22" s="1">
        <v>12</v>
      </c>
      <c r="G22" s="1"/>
      <c r="H22" s="1"/>
      <c r="I22" s="1"/>
      <c r="J22" s="47"/>
      <c r="K22" s="47"/>
      <c r="L22" s="47"/>
      <c r="S22" s="19"/>
      <c r="T22" s="20"/>
      <c r="U22" s="20"/>
      <c r="V22" s="20"/>
      <c r="W22" s="20"/>
      <c r="X22" s="20"/>
      <c r="Y22" s="20"/>
      <c r="Z22" s="21"/>
    </row>
    <row r="23" spans="1:32" x14ac:dyDescent="0.25">
      <c r="B23" s="25" t="s">
        <v>14</v>
      </c>
      <c r="F23" s="41">
        <f>+F20/F22</f>
        <v>37781.416666666664</v>
      </c>
      <c r="G23" s="1"/>
      <c r="H23" s="1"/>
      <c r="I23" s="1"/>
      <c r="J23" s="47"/>
      <c r="K23" s="47"/>
      <c r="L23" s="47"/>
    </row>
    <row r="24" spans="1:32" x14ac:dyDescent="0.25">
      <c r="F24" s="1"/>
      <c r="G24" s="1"/>
      <c r="H24" s="1"/>
      <c r="I24" s="1"/>
      <c r="J24" s="2"/>
      <c r="R24" s="2"/>
      <c r="S24" s="2"/>
      <c r="T24" s="2"/>
      <c r="V24" s="26" t="s">
        <v>37</v>
      </c>
    </row>
    <row r="25" spans="1:32" x14ac:dyDescent="0.25">
      <c r="B25" s="26" t="s">
        <v>15</v>
      </c>
      <c r="F25" s="2">
        <v>2.5</v>
      </c>
      <c r="G25" s="1"/>
      <c r="H25" s="1"/>
      <c r="I25" s="1"/>
      <c r="J25" s="2"/>
      <c r="K25" s="2"/>
      <c r="L25" s="2"/>
      <c r="M25" s="2"/>
      <c r="N25" s="2"/>
      <c r="O25" s="2"/>
      <c r="P25" s="2"/>
      <c r="Q25" s="2"/>
      <c r="R25" s="2"/>
      <c r="S25" s="2"/>
      <c r="T25" s="2"/>
      <c r="V25" s="26" t="s">
        <v>54</v>
      </c>
    </row>
    <row r="26" spans="1:32" x14ac:dyDescent="0.25">
      <c r="B26" s="26" t="s">
        <v>45</v>
      </c>
      <c r="C26" s="4"/>
      <c r="F26" s="41">
        <f>+F23*F25</f>
        <v>94453.541666666657</v>
      </c>
      <c r="G26" s="1"/>
      <c r="Q26" s="2"/>
      <c r="R26" s="2"/>
      <c r="S26" s="2"/>
      <c r="T26" s="2"/>
      <c r="V26" s="26" t="s">
        <v>51</v>
      </c>
    </row>
    <row r="27" spans="1:32" s="26" customFormat="1" x14ac:dyDescent="0.25">
      <c r="B27" s="26" t="s">
        <v>43</v>
      </c>
      <c r="F27" s="41"/>
      <c r="G27" s="1"/>
      <c r="H27" s="1"/>
      <c r="I27" s="1"/>
      <c r="J27" s="2"/>
      <c r="K27" s="2"/>
      <c r="L27" s="2"/>
      <c r="M27" s="2"/>
      <c r="N27" s="2"/>
      <c r="O27" s="2"/>
      <c r="P27" s="2"/>
      <c r="Q27" s="2"/>
      <c r="R27" s="2"/>
      <c r="S27" s="2"/>
      <c r="T27" s="2"/>
      <c r="V27" s="26" t="s">
        <v>52</v>
      </c>
      <c r="AF27" s="1"/>
    </row>
    <row r="28" spans="1:32" s="26" customFormat="1" x14ac:dyDescent="0.25">
      <c r="B28" s="26" t="s">
        <v>44</v>
      </c>
      <c r="F28" s="29">
        <v>5000</v>
      </c>
      <c r="G28" s="1"/>
      <c r="H28" s="1"/>
      <c r="I28" s="1"/>
      <c r="J28" s="2"/>
      <c r="K28" s="2"/>
      <c r="L28" s="2"/>
      <c r="M28" s="2"/>
      <c r="N28" s="2"/>
      <c r="O28" s="2"/>
      <c r="P28" s="2"/>
      <c r="Q28" s="2"/>
      <c r="R28" s="2"/>
      <c r="S28" s="2"/>
      <c r="T28" s="2"/>
      <c r="AF28" s="1"/>
    </row>
    <row r="29" spans="1:32" s="26" customFormat="1" x14ac:dyDescent="0.25">
      <c r="B29" s="26" t="s">
        <v>46</v>
      </c>
      <c r="F29" s="29" t="s">
        <v>6</v>
      </c>
      <c r="G29" s="1"/>
      <c r="H29" s="1"/>
      <c r="I29" s="1"/>
      <c r="J29" s="2"/>
      <c r="K29" s="2"/>
      <c r="L29" s="2"/>
      <c r="M29" s="2"/>
      <c r="N29" s="2"/>
      <c r="O29" s="2"/>
      <c r="P29" s="2"/>
      <c r="Q29" s="2"/>
      <c r="R29" s="2"/>
      <c r="S29" s="2"/>
      <c r="T29" s="2"/>
      <c r="AF29" s="1"/>
    </row>
    <row r="30" spans="1:32" ht="17.25" x14ac:dyDescent="0.4">
      <c r="B30" t="s">
        <v>47</v>
      </c>
      <c r="F30" s="30">
        <v>-6000</v>
      </c>
      <c r="Q30" s="2"/>
      <c r="R30" s="2"/>
      <c r="S30" s="26" t="s">
        <v>70</v>
      </c>
      <c r="T30" s="26"/>
      <c r="U30" s="26"/>
      <c r="V30" s="26"/>
      <c r="W30" s="26"/>
      <c r="X30" s="26"/>
      <c r="Y30" s="26"/>
      <c r="Z30" s="26"/>
      <c r="AF30" s="1"/>
    </row>
    <row r="31" spans="1:32" s="26" customFormat="1" x14ac:dyDescent="0.25">
      <c r="F31" s="1">
        <f>SUM(F26:F30)</f>
        <v>93453.541666666657</v>
      </c>
      <c r="H31" s="1" t="s">
        <v>53</v>
      </c>
      <c r="I31" s="1"/>
      <c r="J31" s="2"/>
      <c r="K31" s="2"/>
      <c r="L31" s="2"/>
      <c r="M31" s="2"/>
      <c r="N31" s="2"/>
      <c r="O31" s="2"/>
      <c r="P31" s="2"/>
      <c r="Q31" s="2"/>
      <c r="R31" s="2"/>
      <c r="S31" s="26" t="s">
        <v>71</v>
      </c>
      <c r="AF31" s="1"/>
    </row>
    <row r="32" spans="1:32" x14ac:dyDescent="0.25">
      <c r="Q32" s="2"/>
      <c r="R32" s="1"/>
      <c r="S32" s="1"/>
      <c r="T32" s="1"/>
    </row>
    <row r="33" spans="1:32" x14ac:dyDescent="0.25">
      <c r="F33" s="41">
        <f>-F26*G33</f>
        <v>-70840.15625</v>
      </c>
      <c r="G33" s="5">
        <v>0.75</v>
      </c>
      <c r="H33" s="2" t="s">
        <v>50</v>
      </c>
      <c r="I33" s="2"/>
      <c r="J33" s="2"/>
      <c r="K33" s="2"/>
      <c r="L33" s="2"/>
      <c r="M33" s="2"/>
      <c r="N33" s="2"/>
      <c r="Q33" s="1"/>
      <c r="AF33" s="1"/>
    </row>
    <row r="34" spans="1:32" x14ac:dyDescent="0.25">
      <c r="F34" s="41"/>
      <c r="G34" s="2"/>
      <c r="H34" s="2"/>
      <c r="I34" s="2"/>
      <c r="J34" s="2"/>
      <c r="K34" s="2"/>
      <c r="L34" s="2"/>
      <c r="M34" s="2"/>
      <c r="N34" s="2"/>
      <c r="AF34" s="1"/>
    </row>
    <row r="35" spans="1:32" ht="17.25" x14ac:dyDescent="0.4">
      <c r="F35" s="42">
        <f>-F26-F33</f>
        <v>-23613.385416666657</v>
      </c>
      <c r="G35" s="5">
        <v>0.25</v>
      </c>
      <c r="H35" s="2" t="s">
        <v>48</v>
      </c>
      <c r="I35" s="2"/>
      <c r="J35" s="2"/>
      <c r="K35" s="2"/>
      <c r="L35" s="2"/>
      <c r="M35" s="2"/>
      <c r="N35" s="2"/>
      <c r="AF35" s="1"/>
    </row>
    <row r="36" spans="1:32" x14ac:dyDescent="0.25">
      <c r="F36" s="1"/>
      <c r="H36" s="2" t="s">
        <v>49</v>
      </c>
      <c r="AF36" s="1"/>
    </row>
    <row r="37" spans="1:32" ht="17.25" x14ac:dyDescent="0.4">
      <c r="A37" t="s">
        <v>6</v>
      </c>
      <c r="F37" s="8">
        <f>+F33+F35+F26</f>
        <v>0</v>
      </c>
      <c r="J37" s="1"/>
      <c r="K37" s="1"/>
      <c r="L37" s="1"/>
      <c r="M37" s="1"/>
      <c r="N37" s="1"/>
      <c r="O37" s="1"/>
      <c r="AF37" s="1"/>
    </row>
    <row r="38" spans="1:32" x14ac:dyDescent="0.25">
      <c r="F38" s="1"/>
      <c r="H38" s="2" t="s">
        <v>6</v>
      </c>
      <c r="I38" t="s">
        <v>6</v>
      </c>
      <c r="J38" s="1"/>
      <c r="K38" s="1"/>
      <c r="L38" s="1"/>
      <c r="M38" s="1"/>
      <c r="N38" s="1"/>
      <c r="O38" s="1"/>
      <c r="AF38" s="1"/>
    </row>
    <row r="39" spans="1:32" x14ac:dyDescent="0.25">
      <c r="A39" s="26" t="s">
        <v>36</v>
      </c>
      <c r="B39" s="26"/>
      <c r="C39" s="26"/>
      <c r="D39" s="26"/>
      <c r="F39" s="1"/>
      <c r="J39" s="1"/>
      <c r="K39" s="1"/>
      <c r="L39" s="1"/>
      <c r="M39" s="1"/>
      <c r="N39" s="1"/>
      <c r="O39" s="1"/>
      <c r="AF39" s="1"/>
    </row>
    <row r="40" spans="1:32" x14ac:dyDescent="0.25">
      <c r="A40" s="33" t="s">
        <v>34</v>
      </c>
      <c r="B40" s="33"/>
      <c r="C40" s="33"/>
      <c r="D40" s="33"/>
      <c r="F40" s="1"/>
      <c r="J40" s="1"/>
      <c r="K40" s="1"/>
      <c r="L40" s="1"/>
      <c r="M40" s="1"/>
      <c r="N40" s="1"/>
      <c r="O40" s="1"/>
      <c r="AF40" s="1"/>
    </row>
    <row r="41" spans="1:32" x14ac:dyDescent="0.25">
      <c r="A41" s="28" t="s">
        <v>33</v>
      </c>
      <c r="B41" s="28"/>
      <c r="C41" s="26"/>
      <c r="D41" s="26"/>
      <c r="J41" s="1"/>
      <c r="K41" s="1"/>
      <c r="L41" s="1"/>
      <c r="M41" s="1"/>
      <c r="N41" s="1"/>
      <c r="O41" s="1"/>
      <c r="AF41" s="1"/>
    </row>
    <row r="42" spans="1:32" x14ac:dyDescent="0.25">
      <c r="A42" s="43" t="s">
        <v>35</v>
      </c>
      <c r="B42" s="43"/>
      <c r="C42" s="26"/>
      <c r="D42" s="26"/>
      <c r="J42" s="1"/>
      <c r="K42" s="1"/>
      <c r="L42" s="1"/>
      <c r="M42" s="1"/>
      <c r="N42" s="1"/>
      <c r="O42" s="1"/>
      <c r="AF42" s="1"/>
    </row>
    <row r="43" spans="1:32" x14ac:dyDescent="0.25">
      <c r="J43" s="1"/>
      <c r="K43" s="1"/>
      <c r="L43" s="1"/>
      <c r="M43" s="1"/>
      <c r="N43" s="1"/>
      <c r="O43" s="1"/>
      <c r="Y43" s="1"/>
      <c r="Z43" s="1"/>
      <c r="AA43" s="1"/>
      <c r="AB43" s="1"/>
      <c r="AC43" s="1"/>
      <c r="AD43" s="1"/>
      <c r="AE43" s="1"/>
      <c r="AF43" s="1"/>
    </row>
    <row r="44" spans="1:32" x14ac:dyDescent="0.25">
      <c r="A44" t="s">
        <v>58</v>
      </c>
      <c r="J44" s="1"/>
      <c r="K44" s="1"/>
      <c r="L44" s="1"/>
      <c r="M44" s="1"/>
      <c r="N44" s="1"/>
      <c r="O44" s="1"/>
    </row>
    <row r="45" spans="1:32" x14ac:dyDescent="0.25">
      <c r="A45" s="46" t="s">
        <v>57</v>
      </c>
      <c r="I45" s="1"/>
      <c r="J45" s="1"/>
      <c r="K45" s="1"/>
      <c r="L45" s="1"/>
      <c r="M45" s="1"/>
      <c r="N45" s="1"/>
      <c r="O45" s="1"/>
    </row>
    <row r="46" spans="1:32" x14ac:dyDescent="0.25">
      <c r="I46" s="1"/>
      <c r="J46" s="1"/>
      <c r="K46" s="1"/>
      <c r="L46" s="1"/>
      <c r="M46" s="1"/>
      <c r="N46" s="1"/>
      <c r="O46" s="1"/>
    </row>
    <row r="47" spans="1:32" x14ac:dyDescent="0.25">
      <c r="I47" s="1"/>
      <c r="J47" s="1"/>
      <c r="K47" s="1"/>
      <c r="L47" s="1"/>
      <c r="M47" s="1"/>
      <c r="N47" s="1"/>
      <c r="O47" s="1"/>
    </row>
    <row r="48" spans="1:32" x14ac:dyDescent="0.25">
      <c r="I48" s="1"/>
      <c r="J48" s="1"/>
      <c r="K48" s="1"/>
      <c r="L48" s="1"/>
      <c r="M48" s="1"/>
      <c r="N48" s="1"/>
      <c r="O48" s="1"/>
    </row>
    <row r="49" spans="9:15" x14ac:dyDescent="0.25">
      <c r="I49" s="1"/>
      <c r="J49" s="1"/>
      <c r="K49" s="1"/>
      <c r="L49" s="1"/>
      <c r="M49" s="1"/>
      <c r="N49" s="1"/>
      <c r="O49" s="1"/>
    </row>
    <row r="50" spans="9:15" x14ac:dyDescent="0.25">
      <c r="I50" s="1"/>
      <c r="J50" s="1"/>
      <c r="K50" s="1"/>
      <c r="L50" s="1"/>
      <c r="M50" s="1"/>
      <c r="N50" s="1"/>
      <c r="O50" s="1"/>
    </row>
  </sheetData>
  <hyperlinks>
    <hyperlink ref="A45" r:id="rId1" xr:uid="{A6D25C61-9C2F-4EDD-B141-0BA0A799C16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D9EC2-47B4-40F2-A544-7EB54A4151F0}">
  <sheetPr>
    <tabColor theme="9" tint="-0.249977111117893"/>
  </sheetPr>
  <dimension ref="A1:AF96"/>
  <sheetViews>
    <sheetView tabSelected="1" workbookViewId="0">
      <selection activeCell="I57" sqref="I57"/>
    </sheetView>
  </sheetViews>
  <sheetFormatPr defaultColWidth="9.140625" defaultRowHeight="15" x14ac:dyDescent="0.25"/>
  <cols>
    <col min="1" max="1" width="27.42578125" style="26" customWidth="1"/>
    <col min="2" max="3" width="9.140625" style="26" customWidth="1"/>
    <col min="4" max="4" width="41.5703125" style="26" customWidth="1"/>
    <col min="5" max="5" width="10.85546875" style="26" customWidth="1"/>
    <col min="6" max="6" width="12.140625" style="26" customWidth="1"/>
    <col min="7" max="7" width="9.140625" style="26"/>
    <col min="8" max="8" width="2.42578125" style="26" customWidth="1"/>
    <col min="9" max="10" width="11.5703125" style="26" bestFit="1" customWidth="1"/>
    <col min="11" max="11" width="11.28515625" style="26" bestFit="1" customWidth="1"/>
    <col min="12" max="12" width="4.28515625" style="26" customWidth="1"/>
    <col min="13" max="19" width="9.140625" style="26"/>
    <col min="20" max="20" width="19" style="26" customWidth="1"/>
    <col min="21" max="21" width="10.5703125" style="26" bestFit="1" customWidth="1"/>
    <col min="22" max="22" width="11.5703125" style="26" bestFit="1" customWidth="1"/>
    <col min="23" max="24" width="9.140625" style="26"/>
    <col min="25" max="25" width="16.5703125" style="26" customWidth="1"/>
    <col min="26" max="26" width="12.5703125" style="26" customWidth="1"/>
    <col min="27" max="16384" width="9.140625" style="26"/>
  </cols>
  <sheetData>
    <row r="1" spans="1:28" ht="16.5" customHeight="1" x14ac:dyDescent="0.25">
      <c r="A1" s="44" t="s">
        <v>38</v>
      </c>
      <c r="B1" s="44"/>
      <c r="C1" s="6"/>
      <c r="D1" s="6"/>
      <c r="E1" s="6"/>
      <c r="F1" s="6"/>
      <c r="G1" s="6"/>
      <c r="H1" s="6"/>
      <c r="I1" s="6"/>
      <c r="J1" s="6"/>
      <c r="K1" s="6"/>
      <c r="R1" s="44" t="s">
        <v>38</v>
      </c>
      <c r="S1" s="44"/>
      <c r="T1" s="6"/>
      <c r="U1" s="6"/>
      <c r="V1" s="6"/>
      <c r="W1" s="6"/>
      <c r="X1" s="6"/>
      <c r="Y1" s="6"/>
      <c r="Z1" s="6"/>
      <c r="AA1" s="6"/>
      <c r="AB1" s="6"/>
    </row>
    <row r="2" spans="1:28" ht="16.5" customHeight="1" x14ac:dyDescent="0.25">
      <c r="A2" s="45" t="s">
        <v>39</v>
      </c>
      <c r="B2" s="6"/>
      <c r="C2" s="6"/>
      <c r="D2" s="6"/>
      <c r="E2" s="6"/>
      <c r="F2" s="6"/>
      <c r="G2" s="6"/>
      <c r="H2" s="6"/>
      <c r="I2" s="6"/>
      <c r="J2" s="6"/>
      <c r="K2" s="6"/>
      <c r="R2" s="45" t="s">
        <v>39</v>
      </c>
      <c r="S2" s="6"/>
      <c r="T2" s="6"/>
      <c r="U2" s="6"/>
      <c r="V2" s="6"/>
      <c r="W2" s="6"/>
      <c r="X2" s="6"/>
      <c r="Y2" s="6"/>
      <c r="Z2" s="6"/>
      <c r="AA2" s="6"/>
      <c r="AB2" s="6"/>
    </row>
    <row r="3" spans="1:28" ht="16.5" customHeight="1" x14ac:dyDescent="0.25">
      <c r="A3" s="6" t="s">
        <v>40</v>
      </c>
      <c r="B3" s="6"/>
      <c r="C3" s="6"/>
      <c r="D3" s="6"/>
      <c r="E3" s="6"/>
      <c r="F3" s="6"/>
      <c r="G3" s="6"/>
      <c r="H3" s="6"/>
      <c r="I3" s="6"/>
      <c r="J3" s="6"/>
      <c r="K3" s="6"/>
      <c r="R3" s="6" t="s">
        <v>40</v>
      </c>
      <c r="S3" s="6"/>
      <c r="T3" s="6"/>
      <c r="U3" s="6"/>
      <c r="V3" s="6"/>
      <c r="W3" s="6"/>
      <c r="X3" s="6"/>
      <c r="Y3" s="6"/>
      <c r="Z3" s="6"/>
      <c r="AA3" s="6"/>
      <c r="AB3" s="6"/>
    </row>
    <row r="4" spans="1:28" ht="16.5" customHeight="1" x14ac:dyDescent="0.25">
      <c r="A4" s="6"/>
      <c r="B4" s="6"/>
      <c r="C4" s="6"/>
      <c r="D4" s="6"/>
      <c r="E4" s="6"/>
      <c r="F4" s="6"/>
      <c r="G4" s="6"/>
      <c r="H4" s="6"/>
      <c r="I4" s="6"/>
      <c r="J4" s="6"/>
      <c r="K4" s="6"/>
    </row>
    <row r="5" spans="1:28" ht="16.5" customHeight="1" thickBot="1" x14ac:dyDescent="0.3"/>
    <row r="6" spans="1:28" x14ac:dyDescent="0.25">
      <c r="A6" s="26" t="s">
        <v>3</v>
      </c>
      <c r="S6" s="9" t="s">
        <v>20</v>
      </c>
      <c r="T6" s="10"/>
      <c r="U6" s="10"/>
      <c r="V6" s="10"/>
      <c r="W6" s="10"/>
      <c r="X6" s="11"/>
      <c r="Y6" s="11"/>
      <c r="Z6" s="12"/>
    </row>
    <row r="7" spans="1:28" x14ac:dyDescent="0.25">
      <c r="A7" s="26" t="s">
        <v>2</v>
      </c>
      <c r="F7" s="1"/>
      <c r="G7" s="1"/>
      <c r="H7" s="1"/>
      <c r="I7" s="1"/>
      <c r="J7" s="1"/>
      <c r="K7" s="1"/>
      <c r="L7" s="1"/>
      <c r="M7" s="1"/>
      <c r="N7" s="1"/>
      <c r="S7" s="13"/>
      <c r="U7" s="7" t="s">
        <v>8</v>
      </c>
      <c r="V7" s="7"/>
      <c r="X7" s="1"/>
      <c r="Y7" s="1"/>
      <c r="Z7" s="16"/>
    </row>
    <row r="8" spans="1:28" ht="17.25" x14ac:dyDescent="0.4">
      <c r="A8" s="26" t="s">
        <v>5</v>
      </c>
      <c r="B8" s="26" t="s">
        <v>7</v>
      </c>
      <c r="F8" s="1"/>
      <c r="G8" s="1" t="s">
        <v>6</v>
      </c>
      <c r="H8" s="1"/>
      <c r="I8" s="1"/>
      <c r="J8" s="1"/>
      <c r="K8" s="3" t="s">
        <v>59</v>
      </c>
      <c r="L8" s="1"/>
      <c r="M8" s="1"/>
      <c r="N8" s="1"/>
      <c r="S8" s="13"/>
      <c r="U8" s="51" t="s">
        <v>9</v>
      </c>
      <c r="V8" s="51" t="s">
        <v>10</v>
      </c>
      <c r="Z8" s="18"/>
    </row>
    <row r="9" spans="1:28" x14ac:dyDescent="0.25">
      <c r="F9" s="1"/>
      <c r="G9" s="1"/>
      <c r="H9" s="1"/>
      <c r="I9" s="1"/>
      <c r="J9" s="1"/>
      <c r="L9" s="1"/>
      <c r="M9" s="1"/>
      <c r="N9" s="1"/>
      <c r="S9" s="13" t="s">
        <v>30</v>
      </c>
      <c r="T9" s="1"/>
      <c r="U9" s="29">
        <v>50000</v>
      </c>
      <c r="V9" s="29">
        <v>50000</v>
      </c>
      <c r="W9" s="1" t="s">
        <v>29</v>
      </c>
      <c r="X9" s="1"/>
      <c r="Y9" s="1"/>
      <c r="Z9" s="16"/>
    </row>
    <row r="10" spans="1:28" x14ac:dyDescent="0.25">
      <c r="B10" s="26" t="s">
        <v>21</v>
      </c>
      <c r="F10" s="37">
        <f>+V27</f>
        <v>62700</v>
      </c>
      <c r="G10" s="1"/>
      <c r="H10" s="1"/>
      <c r="I10" s="1"/>
      <c r="J10" s="1"/>
      <c r="K10" s="29">
        <v>5</v>
      </c>
      <c r="L10" s="1" t="s">
        <v>128</v>
      </c>
      <c r="M10" s="1"/>
      <c r="N10" s="1"/>
      <c r="S10" s="13" t="s">
        <v>19</v>
      </c>
      <c r="T10" s="1"/>
      <c r="U10" s="31">
        <v>4300</v>
      </c>
      <c r="V10" s="31"/>
      <c r="W10" s="1"/>
      <c r="X10" s="1"/>
      <c r="Y10" s="1"/>
      <c r="Z10" s="16"/>
    </row>
    <row r="11" spans="1:28" x14ac:dyDescent="0.25">
      <c r="B11" s="26" t="s">
        <v>6</v>
      </c>
      <c r="F11" s="1" t="s">
        <v>6</v>
      </c>
      <c r="G11" s="1"/>
      <c r="H11" s="1"/>
      <c r="I11" s="1"/>
      <c r="J11" s="1"/>
      <c r="K11" s="29">
        <v>4</v>
      </c>
      <c r="L11" s="1" t="s">
        <v>61</v>
      </c>
      <c r="M11" s="1"/>
      <c r="N11" s="1"/>
      <c r="S11" s="13" t="s">
        <v>85</v>
      </c>
      <c r="V11" s="29">
        <v>1200</v>
      </c>
      <c r="W11" s="26" t="s">
        <v>86</v>
      </c>
      <c r="Z11" s="18"/>
    </row>
    <row r="12" spans="1:28" x14ac:dyDescent="0.25">
      <c r="B12" s="26" t="s">
        <v>65</v>
      </c>
      <c r="F12" s="1">
        <v>0</v>
      </c>
      <c r="J12" s="1"/>
      <c r="K12" s="41">
        <f>+K10-K11</f>
        <v>1</v>
      </c>
      <c r="L12" s="1" t="s">
        <v>62</v>
      </c>
      <c r="M12" s="1"/>
      <c r="N12" s="1"/>
      <c r="O12" s="1"/>
      <c r="P12" s="1"/>
      <c r="Q12" s="1"/>
      <c r="R12" s="1"/>
      <c r="S12" s="22" t="s">
        <v>18</v>
      </c>
      <c r="T12" s="1"/>
      <c r="U12" s="31"/>
      <c r="V12" s="31"/>
      <c r="W12" s="1"/>
      <c r="X12" s="1"/>
      <c r="Y12" s="1"/>
      <c r="Z12" s="16"/>
    </row>
    <row r="13" spans="1:28" x14ac:dyDescent="0.25">
      <c r="K13" s="48" t="s">
        <v>6</v>
      </c>
      <c r="L13" s="47"/>
      <c r="M13" s="1"/>
      <c r="N13" s="1"/>
      <c r="O13" s="1"/>
      <c r="P13" s="1"/>
      <c r="Q13" s="1"/>
      <c r="R13" s="1"/>
      <c r="S13" s="13" t="s">
        <v>25</v>
      </c>
      <c r="T13" s="1"/>
      <c r="U13" s="31">
        <v>10000</v>
      </c>
      <c r="V13" s="31">
        <f>+U13</f>
        <v>10000</v>
      </c>
      <c r="W13" s="1" t="s">
        <v>24</v>
      </c>
      <c r="X13" s="1"/>
      <c r="Y13" s="1"/>
      <c r="Z13" s="16"/>
    </row>
    <row r="14" spans="1:28" ht="17.25" x14ac:dyDescent="0.4">
      <c r="B14" s="27" t="s">
        <v>0</v>
      </c>
      <c r="C14" s="27"/>
      <c r="F14" s="29"/>
      <c r="G14" s="1"/>
      <c r="H14" s="1"/>
      <c r="I14" s="1"/>
      <c r="J14" s="48">
        <v>0.5</v>
      </c>
      <c r="K14" s="49">
        <f>+K12*J14</f>
        <v>0.5</v>
      </c>
      <c r="L14" s="1" t="s">
        <v>63</v>
      </c>
      <c r="M14" s="1"/>
      <c r="N14" s="1"/>
      <c r="O14" s="1"/>
      <c r="P14" s="1"/>
      <c r="Q14" s="1"/>
      <c r="R14" s="1"/>
      <c r="S14" s="13" t="s">
        <v>22</v>
      </c>
      <c r="T14" s="1"/>
      <c r="U14" s="31">
        <v>1000</v>
      </c>
      <c r="V14" s="31">
        <f>+U14</f>
        <v>1000</v>
      </c>
      <c r="W14" s="1" t="s">
        <v>26</v>
      </c>
      <c r="X14" s="1"/>
      <c r="Y14" s="1"/>
      <c r="Z14" s="16"/>
    </row>
    <row r="15" spans="1:28" x14ac:dyDescent="0.25">
      <c r="B15" s="26" t="s">
        <v>41</v>
      </c>
      <c r="F15" s="54">
        <f>-U15</f>
        <v>7000</v>
      </c>
      <c r="G15" s="1"/>
      <c r="H15" s="1"/>
      <c r="I15" s="1"/>
      <c r="J15" s="47"/>
      <c r="K15" s="48" t="s">
        <v>6</v>
      </c>
      <c r="L15" s="47" t="s">
        <v>6</v>
      </c>
      <c r="R15" s="1"/>
      <c r="S15" s="13" t="s">
        <v>23</v>
      </c>
      <c r="T15" s="1"/>
      <c r="U15" s="56">
        <v>-7000</v>
      </c>
      <c r="V15" s="31">
        <v>0</v>
      </c>
      <c r="W15" s="23" t="s">
        <v>69</v>
      </c>
      <c r="X15" s="1"/>
      <c r="Y15" s="1"/>
      <c r="Z15" s="16"/>
    </row>
    <row r="16" spans="1:28" ht="17.25" x14ac:dyDescent="0.4">
      <c r="B16" s="26" t="s">
        <v>42</v>
      </c>
      <c r="F16" s="29">
        <v>6000</v>
      </c>
      <c r="G16" s="1"/>
      <c r="H16" s="1"/>
      <c r="I16" s="1"/>
      <c r="J16" s="47"/>
      <c r="K16" s="50">
        <f>+K11+K14</f>
        <v>4.5</v>
      </c>
      <c r="L16" s="47" t="s">
        <v>64</v>
      </c>
      <c r="M16" s="1"/>
      <c r="N16" s="1"/>
      <c r="O16" s="1"/>
      <c r="P16" s="1"/>
      <c r="Q16" s="1"/>
      <c r="R16" s="2"/>
      <c r="S16" s="13" t="s">
        <v>87</v>
      </c>
      <c r="T16" s="1"/>
      <c r="U16" s="31">
        <v>2000</v>
      </c>
      <c r="V16" s="31">
        <f>+U16</f>
        <v>2000</v>
      </c>
      <c r="W16" s="1" t="s">
        <v>24</v>
      </c>
      <c r="X16" s="1"/>
      <c r="Y16" s="1"/>
      <c r="Z16" s="16"/>
    </row>
    <row r="17" spans="1:32" x14ac:dyDescent="0.25">
      <c r="B17" s="26" t="s">
        <v>28</v>
      </c>
      <c r="F17" s="29">
        <v>500</v>
      </c>
      <c r="J17" s="47"/>
      <c r="K17" s="47"/>
      <c r="L17" s="47"/>
      <c r="M17" s="2"/>
      <c r="N17" s="2"/>
      <c r="O17" s="2"/>
      <c r="P17" s="2"/>
      <c r="Q17" s="2"/>
      <c r="R17" s="2"/>
      <c r="S17" s="13" t="s">
        <v>84</v>
      </c>
      <c r="Z17" s="18"/>
    </row>
    <row r="18" spans="1:32" ht="17.25" x14ac:dyDescent="0.4">
      <c r="B18" s="26" t="s">
        <v>1</v>
      </c>
      <c r="D18" s="26" t="s">
        <v>6</v>
      </c>
      <c r="E18" s="26" t="s">
        <v>6</v>
      </c>
      <c r="F18" s="29">
        <f>1737+2000+2100</f>
        <v>5837</v>
      </c>
      <c r="G18" s="1"/>
      <c r="H18" s="1"/>
      <c r="I18" s="1"/>
      <c r="J18" s="47"/>
      <c r="K18" s="47">
        <v>0</v>
      </c>
      <c r="L18" s="47" t="s">
        <v>66</v>
      </c>
      <c r="M18" s="2"/>
      <c r="N18" s="2"/>
      <c r="O18" s="2"/>
      <c r="P18" s="2"/>
      <c r="Q18" s="2"/>
      <c r="R18" s="2"/>
      <c r="S18" s="13" t="s">
        <v>84</v>
      </c>
      <c r="T18" s="1"/>
      <c r="U18" s="32">
        <v>0</v>
      </c>
      <c r="V18" s="32">
        <f>+U18</f>
        <v>0</v>
      </c>
      <c r="W18" s="1" t="s">
        <v>6</v>
      </c>
      <c r="X18" s="1"/>
      <c r="Y18" s="1"/>
      <c r="Z18" s="16"/>
    </row>
    <row r="19" spans="1:32" x14ac:dyDescent="0.25">
      <c r="A19" s="26" t="s">
        <v>4</v>
      </c>
      <c r="B19" s="26" t="s">
        <v>31</v>
      </c>
      <c r="F19" s="29">
        <v>2454.0300000000002</v>
      </c>
      <c r="G19" s="1"/>
      <c r="H19" s="1"/>
      <c r="I19" s="1"/>
      <c r="J19" s="47"/>
      <c r="K19" s="47"/>
      <c r="L19" s="47"/>
      <c r="M19" s="2"/>
      <c r="N19" s="2"/>
      <c r="O19" s="2"/>
      <c r="P19" s="2"/>
      <c r="Q19" s="2"/>
      <c r="R19" s="2"/>
      <c r="S19" s="13"/>
      <c r="T19" s="1"/>
      <c r="U19" s="1"/>
      <c r="V19" s="1"/>
      <c r="W19" s="1"/>
      <c r="X19" s="1"/>
      <c r="Y19" s="1"/>
      <c r="Z19" s="16"/>
    </row>
    <row r="20" spans="1:32" ht="17.25" x14ac:dyDescent="0.4">
      <c r="B20" s="26" t="s">
        <v>32</v>
      </c>
      <c r="F20" s="30">
        <v>0</v>
      </c>
      <c r="G20" s="1"/>
      <c r="H20" s="1"/>
      <c r="I20" s="1"/>
      <c r="J20" s="47" t="s">
        <v>6</v>
      </c>
      <c r="K20" s="47" t="s">
        <v>6</v>
      </c>
      <c r="L20" s="47"/>
      <c r="M20" s="2"/>
      <c r="N20" s="2"/>
      <c r="O20" s="2"/>
      <c r="P20" s="2"/>
      <c r="Q20" s="2"/>
      <c r="R20" s="2"/>
      <c r="S20" s="13" t="s">
        <v>11</v>
      </c>
      <c r="T20" s="1"/>
      <c r="U20" s="41">
        <f>SUM(U9:U19)</f>
        <v>60300</v>
      </c>
      <c r="V20" s="41">
        <f>SUM(V9:V19)</f>
        <v>64200</v>
      </c>
      <c r="W20" s="1"/>
      <c r="X20" s="1"/>
      <c r="Y20" s="1"/>
      <c r="Z20" s="16"/>
    </row>
    <row r="21" spans="1:32" x14ac:dyDescent="0.25">
      <c r="B21" s="26" t="s">
        <v>6</v>
      </c>
      <c r="F21" s="1"/>
      <c r="G21" s="1"/>
      <c r="H21" s="1"/>
      <c r="I21" s="1"/>
      <c r="J21" s="47"/>
      <c r="K21" s="47"/>
      <c r="L21" s="47"/>
      <c r="M21" s="2"/>
      <c r="N21" s="2"/>
      <c r="O21" s="2"/>
      <c r="P21" s="2"/>
      <c r="Q21" s="2"/>
      <c r="S21" s="13"/>
      <c r="T21" s="1"/>
      <c r="U21" s="1"/>
      <c r="V21" s="1"/>
      <c r="W21" s="1"/>
      <c r="X21" s="1"/>
      <c r="Y21" s="1"/>
      <c r="Z21" s="16"/>
    </row>
    <row r="22" spans="1:32" x14ac:dyDescent="0.25">
      <c r="A22" s="26" t="s">
        <v>6</v>
      </c>
      <c r="C22" s="26" t="s">
        <v>12</v>
      </c>
      <c r="F22" s="41">
        <f>SUM(F10:F21)</f>
        <v>84491.03</v>
      </c>
      <c r="G22" s="1" t="s">
        <v>6</v>
      </c>
      <c r="H22" s="1"/>
      <c r="I22" s="1" t="s">
        <v>17</v>
      </c>
      <c r="J22" s="47"/>
      <c r="K22" s="47"/>
      <c r="L22" s="47"/>
      <c r="S22" s="13" t="s">
        <v>72</v>
      </c>
      <c r="U22" s="29">
        <v>-1000</v>
      </c>
      <c r="V22" s="29">
        <f>+U22</f>
        <v>-1000</v>
      </c>
      <c r="W22" s="26" t="s">
        <v>73</v>
      </c>
      <c r="Z22" s="16"/>
    </row>
    <row r="23" spans="1:32" x14ac:dyDescent="0.25">
      <c r="F23" s="1"/>
      <c r="G23" s="1"/>
      <c r="H23" s="1"/>
      <c r="I23" s="1"/>
      <c r="J23" s="47"/>
      <c r="K23" s="47"/>
      <c r="L23" s="47"/>
      <c r="S23" s="13"/>
      <c r="T23" s="1"/>
      <c r="U23" s="1"/>
      <c r="V23" s="1"/>
      <c r="W23" s="1"/>
      <c r="X23" s="1"/>
      <c r="Y23" s="1"/>
      <c r="Z23" s="16"/>
    </row>
    <row r="24" spans="1:32" x14ac:dyDescent="0.25">
      <c r="B24" s="26" t="s">
        <v>13</v>
      </c>
      <c r="F24" s="1">
        <v>12</v>
      </c>
      <c r="G24" s="1"/>
      <c r="H24" s="1"/>
      <c r="I24" s="1"/>
      <c r="J24" s="2"/>
      <c r="R24" s="2"/>
      <c r="S24" s="13"/>
      <c r="U24" s="1"/>
      <c r="V24" s="1"/>
      <c r="Z24" s="16"/>
    </row>
    <row r="25" spans="1:32" ht="17.25" x14ac:dyDescent="0.4">
      <c r="B25" s="26" t="s">
        <v>14</v>
      </c>
      <c r="F25" s="41">
        <f>+F22/F24</f>
        <v>7040.9191666666666</v>
      </c>
      <c r="G25" s="1"/>
      <c r="H25" s="1"/>
      <c r="I25" s="1"/>
      <c r="J25" s="2"/>
      <c r="K25" s="2"/>
      <c r="L25" s="2"/>
      <c r="M25" s="2"/>
      <c r="N25" s="2"/>
      <c r="O25" s="2"/>
      <c r="P25" s="2"/>
      <c r="Q25" s="2"/>
      <c r="R25" s="2"/>
      <c r="S25" s="13" t="s">
        <v>123</v>
      </c>
      <c r="T25" s="1"/>
      <c r="U25" s="30">
        <v>-500</v>
      </c>
      <c r="V25" s="30">
        <f>+U25</f>
        <v>-500</v>
      </c>
      <c r="W25" s="1" t="s">
        <v>124</v>
      </c>
      <c r="X25" s="1"/>
      <c r="Y25" s="1"/>
      <c r="Z25" s="16"/>
    </row>
    <row r="26" spans="1:32" x14ac:dyDescent="0.25">
      <c r="F26" s="1"/>
      <c r="G26" s="1"/>
      <c r="H26" s="1"/>
      <c r="I26" s="1"/>
      <c r="Q26" s="2"/>
      <c r="R26" s="2"/>
      <c r="S26" s="13"/>
      <c r="Z26" s="16"/>
    </row>
    <row r="27" spans="1:32" ht="17.25" x14ac:dyDescent="0.4">
      <c r="B27" s="26" t="s">
        <v>15</v>
      </c>
      <c r="F27" s="2">
        <v>2.5</v>
      </c>
      <c r="G27" s="1"/>
      <c r="H27" s="1"/>
      <c r="I27" s="1"/>
      <c r="J27" s="2"/>
      <c r="K27" s="2"/>
      <c r="L27" s="2"/>
      <c r="M27" s="2"/>
      <c r="N27" s="2"/>
      <c r="O27" s="2"/>
      <c r="P27" s="2"/>
      <c r="Q27" s="2"/>
      <c r="R27" s="2"/>
      <c r="S27" s="13"/>
      <c r="T27" s="1"/>
      <c r="U27" s="52">
        <f>+U20+U21+U22+U23+U24+U25</f>
        <v>58800</v>
      </c>
      <c r="V27" s="53">
        <f>+V25+V24+V23+V22+V21+V20</f>
        <v>62700</v>
      </c>
      <c r="W27" s="1" t="s">
        <v>56</v>
      </c>
      <c r="X27" s="1"/>
      <c r="Y27" s="1"/>
      <c r="Z27" s="16"/>
      <c r="AF27" s="1"/>
    </row>
    <row r="28" spans="1:32" ht="15.75" thickBot="1" x14ac:dyDescent="0.3">
      <c r="B28" s="26" t="s">
        <v>45</v>
      </c>
      <c r="C28" s="4"/>
      <c r="F28" s="41">
        <f>+F25*F27</f>
        <v>17602.297916666666</v>
      </c>
      <c r="G28" s="1"/>
      <c r="J28" s="2"/>
      <c r="K28" s="2"/>
      <c r="L28" s="2"/>
      <c r="M28" s="2"/>
      <c r="N28" s="2"/>
      <c r="O28" s="2"/>
      <c r="P28" s="2"/>
      <c r="Q28" s="2"/>
      <c r="R28" s="2"/>
      <c r="S28" s="19"/>
      <c r="T28" s="20"/>
      <c r="U28" s="20"/>
      <c r="V28" s="20"/>
      <c r="W28" s="20"/>
      <c r="X28" s="20"/>
      <c r="Y28" s="20"/>
      <c r="Z28" s="21"/>
      <c r="AF28" s="1"/>
    </row>
    <row r="29" spans="1:32" x14ac:dyDescent="0.25">
      <c r="B29" s="26" t="s">
        <v>43</v>
      </c>
      <c r="F29" s="41"/>
      <c r="G29" s="1"/>
      <c r="H29" s="1"/>
      <c r="I29" s="1"/>
      <c r="J29" s="2"/>
      <c r="K29" s="2"/>
      <c r="L29" s="2"/>
      <c r="M29" s="2"/>
      <c r="N29" s="2"/>
      <c r="O29" s="2"/>
      <c r="P29" s="2"/>
      <c r="Q29" s="2"/>
      <c r="R29" s="2"/>
      <c r="AF29" s="1"/>
    </row>
    <row r="30" spans="1:32" x14ac:dyDescent="0.25">
      <c r="B30" s="26" t="s">
        <v>44</v>
      </c>
      <c r="F30" s="29">
        <v>5000</v>
      </c>
      <c r="G30" s="1"/>
      <c r="H30" s="1"/>
      <c r="I30" s="1"/>
      <c r="Q30" s="2"/>
      <c r="R30" s="2"/>
      <c r="AF30" s="1"/>
    </row>
    <row r="31" spans="1:32" x14ac:dyDescent="0.25">
      <c r="B31" s="26" t="s">
        <v>46</v>
      </c>
      <c r="F31" s="29" t="s">
        <v>6</v>
      </c>
      <c r="G31" s="1"/>
      <c r="H31" s="1"/>
      <c r="I31" s="1"/>
      <c r="J31" s="2"/>
      <c r="K31" s="2"/>
      <c r="L31" s="2"/>
      <c r="M31" s="2"/>
      <c r="N31" s="2"/>
      <c r="O31" s="2"/>
      <c r="P31" s="2"/>
      <c r="Q31" s="2"/>
      <c r="R31" s="2"/>
      <c r="S31" s="26" t="s">
        <v>74</v>
      </c>
      <c r="AF31" s="1"/>
    </row>
    <row r="32" spans="1:32" ht="17.25" x14ac:dyDescent="0.4">
      <c r="B32" s="26" t="s">
        <v>47</v>
      </c>
      <c r="F32" s="30">
        <v>-6000</v>
      </c>
      <c r="Q32" s="2"/>
      <c r="R32" s="1"/>
      <c r="Y32" s="2"/>
    </row>
    <row r="33" spans="1:32" x14ac:dyDescent="0.25">
      <c r="F33" s="1">
        <f>SUM(F28:F32)</f>
        <v>16602.297916666666</v>
      </c>
      <c r="H33" s="1" t="s">
        <v>125</v>
      </c>
      <c r="I33" s="1"/>
      <c r="J33" s="2"/>
      <c r="K33" s="2"/>
      <c r="L33" s="2"/>
      <c r="M33" s="2"/>
      <c r="N33" s="2"/>
      <c r="Q33" s="1"/>
      <c r="AF33" s="1"/>
    </row>
    <row r="34" spans="1:32" x14ac:dyDescent="0.25">
      <c r="J34" s="2"/>
      <c r="K34" s="2"/>
      <c r="L34" s="2"/>
      <c r="M34" s="2"/>
      <c r="N34" s="2"/>
      <c r="S34" s="26" t="s">
        <v>6</v>
      </c>
      <c r="AF34" s="1"/>
    </row>
    <row r="35" spans="1:32" x14ac:dyDescent="0.25">
      <c r="F35" s="41">
        <f>-F33*G35</f>
        <v>-12451.723437500001</v>
      </c>
      <c r="G35" s="5">
        <v>0.75</v>
      </c>
      <c r="H35" s="2" t="s">
        <v>126</v>
      </c>
      <c r="I35" s="2"/>
      <c r="J35" s="2"/>
      <c r="K35" s="2"/>
      <c r="L35" s="2"/>
      <c r="M35" s="2"/>
      <c r="N35" s="2"/>
      <c r="AF35" s="1"/>
    </row>
    <row r="36" spans="1:32" x14ac:dyDescent="0.25">
      <c r="F36" s="41"/>
      <c r="G36" s="2"/>
      <c r="H36" s="2"/>
      <c r="I36" s="2"/>
      <c r="AF36" s="1"/>
    </row>
    <row r="37" spans="1:32" ht="17.25" x14ac:dyDescent="0.4">
      <c r="F37" s="42">
        <f>-G37*F33</f>
        <v>-4150.5744791666666</v>
      </c>
      <c r="G37" s="5">
        <v>0.25</v>
      </c>
      <c r="H37" s="2" t="s">
        <v>48</v>
      </c>
      <c r="I37" s="2"/>
      <c r="J37" s="1"/>
      <c r="K37" s="1"/>
      <c r="L37" s="1"/>
      <c r="M37" s="1"/>
      <c r="N37" s="1"/>
      <c r="O37" s="1"/>
      <c r="AF37" s="1"/>
    </row>
    <row r="38" spans="1:32" x14ac:dyDescent="0.25">
      <c r="F38" s="1"/>
      <c r="H38" s="2" t="s">
        <v>127</v>
      </c>
      <c r="J38" s="1"/>
      <c r="K38" s="1"/>
      <c r="L38" s="1"/>
      <c r="M38" s="1"/>
      <c r="N38" s="1"/>
      <c r="O38" s="1"/>
      <c r="AF38" s="1"/>
    </row>
    <row r="39" spans="1:32" ht="17.25" x14ac:dyDescent="0.4">
      <c r="A39" s="26" t="s">
        <v>6</v>
      </c>
      <c r="F39" s="8">
        <f>+F33+F35+F37</f>
        <v>0</v>
      </c>
      <c r="J39" s="1"/>
      <c r="K39" s="1"/>
      <c r="L39" s="1"/>
      <c r="M39" s="1"/>
      <c r="N39" s="1"/>
      <c r="O39" s="1"/>
      <c r="AF39" s="1"/>
    </row>
    <row r="40" spans="1:32" x14ac:dyDescent="0.25">
      <c r="F40" s="1"/>
      <c r="H40" s="2" t="s">
        <v>6</v>
      </c>
      <c r="I40" s="26" t="s">
        <v>6</v>
      </c>
      <c r="J40" s="1"/>
      <c r="K40" s="1"/>
      <c r="L40" s="1"/>
      <c r="M40" s="1"/>
      <c r="N40" s="1"/>
      <c r="O40" s="1"/>
      <c r="AF40" s="1"/>
    </row>
    <row r="41" spans="1:32" x14ac:dyDescent="0.25">
      <c r="A41" s="26" t="s">
        <v>36</v>
      </c>
      <c r="F41" s="1"/>
      <c r="J41" s="1"/>
      <c r="K41" s="1"/>
      <c r="L41" s="1"/>
      <c r="M41" s="1"/>
      <c r="N41" s="1"/>
      <c r="O41" s="1"/>
      <c r="AF41" s="1"/>
    </row>
    <row r="42" spans="1:32" x14ac:dyDescent="0.25">
      <c r="A42" s="26" t="s">
        <v>81</v>
      </c>
      <c r="F42" s="1"/>
      <c r="J42" s="1"/>
      <c r="K42" s="1"/>
      <c r="L42" s="1"/>
      <c r="M42" s="1"/>
      <c r="N42" s="1"/>
      <c r="O42" s="1"/>
      <c r="AF42" s="1"/>
    </row>
    <row r="43" spans="1:32" x14ac:dyDescent="0.25">
      <c r="A43" s="28" t="s">
        <v>33</v>
      </c>
      <c r="B43" s="28"/>
      <c r="J43" s="1"/>
      <c r="K43" s="1"/>
      <c r="L43" s="1"/>
      <c r="M43" s="1"/>
      <c r="N43" s="1"/>
      <c r="O43" s="1"/>
      <c r="Y43" s="1"/>
      <c r="Z43" s="1"/>
      <c r="AA43" s="1"/>
      <c r="AB43" s="1"/>
      <c r="AC43" s="1"/>
      <c r="AD43" s="1"/>
      <c r="AE43" s="1"/>
      <c r="AF43" s="1"/>
    </row>
    <row r="44" spans="1:32" x14ac:dyDescent="0.25">
      <c r="A44" s="43" t="s">
        <v>82</v>
      </c>
      <c r="B44" s="43"/>
      <c r="J44" s="1"/>
      <c r="K44" s="1"/>
      <c r="L44" s="1"/>
      <c r="M44" s="1"/>
      <c r="N44" s="1"/>
      <c r="O44" s="1"/>
    </row>
    <row r="45" spans="1:32" x14ac:dyDescent="0.25">
      <c r="J45" s="1"/>
      <c r="K45" s="1"/>
      <c r="L45" s="1"/>
      <c r="M45" s="1"/>
      <c r="N45" s="1"/>
      <c r="O45" s="1"/>
    </row>
    <row r="46" spans="1:32" x14ac:dyDescent="0.25">
      <c r="A46" s="26" t="s">
        <v>58</v>
      </c>
      <c r="J46" s="1"/>
      <c r="K46" s="1"/>
      <c r="L46" s="1"/>
      <c r="M46" s="1"/>
      <c r="N46" s="1"/>
      <c r="O46" s="1"/>
    </row>
    <row r="47" spans="1:32" x14ac:dyDescent="0.25">
      <c r="A47" s="46" t="s">
        <v>57</v>
      </c>
      <c r="I47" s="1"/>
      <c r="J47" s="1"/>
      <c r="K47" s="1"/>
      <c r="L47" s="1"/>
      <c r="M47" s="1"/>
      <c r="N47" s="1"/>
      <c r="O47" s="1"/>
    </row>
    <row r="48" spans="1:32" x14ac:dyDescent="0.25">
      <c r="I48" s="1"/>
      <c r="J48" s="1"/>
      <c r="K48" s="1"/>
      <c r="L48" s="1"/>
      <c r="M48" s="1"/>
      <c r="N48" s="1"/>
      <c r="O48" s="1"/>
    </row>
    <row r="49" spans="1:15" x14ac:dyDescent="0.25">
      <c r="J49" s="1"/>
      <c r="K49" s="1"/>
      <c r="L49" s="1"/>
      <c r="M49" s="1"/>
      <c r="N49" s="1"/>
      <c r="O49" s="1"/>
    </row>
    <row r="50" spans="1:15" x14ac:dyDescent="0.25">
      <c r="J50" s="1"/>
      <c r="K50" s="1"/>
      <c r="L50" s="1"/>
      <c r="M50" s="1"/>
      <c r="N50" s="1"/>
      <c r="O50" s="1"/>
    </row>
    <row r="52" spans="1:15" ht="15.75" thickBot="1" x14ac:dyDescent="0.3"/>
    <row r="53" spans="1:15" x14ac:dyDescent="0.25">
      <c r="A53" s="9"/>
      <c r="B53" s="10"/>
      <c r="C53" s="10"/>
      <c r="D53" s="10"/>
      <c r="E53" s="10"/>
      <c r="F53" s="10"/>
      <c r="G53" s="10"/>
      <c r="H53" s="10"/>
      <c r="I53" s="10"/>
      <c r="J53" s="10"/>
      <c r="K53" s="127"/>
    </row>
    <row r="54" spans="1:15" x14ac:dyDescent="0.25">
      <c r="A54" s="166" t="s">
        <v>88</v>
      </c>
      <c r="B54" s="167"/>
      <c r="C54" s="167"/>
      <c r="D54" s="167"/>
      <c r="E54" s="103"/>
      <c r="F54" s="14"/>
      <c r="G54" s="14"/>
      <c r="H54" s="14"/>
      <c r="I54" s="14"/>
      <c r="J54" s="14"/>
      <c r="K54" s="18"/>
    </row>
    <row r="55" spans="1:15" x14ac:dyDescent="0.25">
      <c r="A55" s="128"/>
      <c r="B55" s="103"/>
      <c r="C55" s="103"/>
      <c r="D55" s="103"/>
      <c r="E55" s="103"/>
      <c r="F55" s="14"/>
      <c r="G55" s="14"/>
      <c r="H55" s="14"/>
      <c r="I55" s="14"/>
      <c r="J55" s="14"/>
      <c r="K55" s="18"/>
    </row>
    <row r="56" spans="1:15" x14ac:dyDescent="0.25">
      <c r="A56" s="129" t="s">
        <v>89</v>
      </c>
      <c r="B56" s="130"/>
      <c r="C56" s="103"/>
      <c r="D56" s="14"/>
      <c r="E56" s="103"/>
      <c r="F56" s="14"/>
      <c r="G56" s="14"/>
      <c r="H56" s="14"/>
      <c r="I56" s="14"/>
      <c r="J56" s="14"/>
      <c r="K56" s="18"/>
    </row>
    <row r="57" spans="1:15" ht="15" customHeight="1" x14ac:dyDescent="0.25">
      <c r="A57" s="131" t="s">
        <v>90</v>
      </c>
      <c r="B57" s="132"/>
      <c r="C57" s="103"/>
      <c r="D57" s="14"/>
      <c r="E57" s="103"/>
      <c r="F57" s="14"/>
      <c r="G57" s="14"/>
      <c r="H57" s="14"/>
      <c r="I57" s="133">
        <v>65000</v>
      </c>
      <c r="J57" s="14"/>
      <c r="K57" s="18"/>
    </row>
    <row r="58" spans="1:15" x14ac:dyDescent="0.25">
      <c r="A58" s="131" t="s">
        <v>91</v>
      </c>
      <c r="B58" s="132"/>
      <c r="C58" s="103"/>
      <c r="D58" s="14"/>
      <c r="E58" s="103"/>
      <c r="F58" s="14"/>
      <c r="G58" s="14"/>
      <c r="H58" s="14"/>
      <c r="I58" s="134">
        <v>0</v>
      </c>
      <c r="J58" s="14"/>
      <c r="K58" s="18"/>
    </row>
    <row r="59" spans="1:15" x14ac:dyDescent="0.25">
      <c r="A59" s="131" t="s">
        <v>92</v>
      </c>
      <c r="B59" s="132"/>
      <c r="C59" s="103"/>
      <c r="D59" s="14"/>
      <c r="E59" s="103" t="s">
        <v>6</v>
      </c>
      <c r="F59" s="14"/>
      <c r="G59" s="14"/>
      <c r="H59" s="14"/>
      <c r="I59" s="134">
        <v>10000</v>
      </c>
      <c r="J59" s="14"/>
      <c r="K59" s="18"/>
    </row>
    <row r="60" spans="1:15" x14ac:dyDescent="0.25">
      <c r="A60" s="131" t="s">
        <v>93</v>
      </c>
      <c r="B60" s="132"/>
      <c r="C60" s="103"/>
      <c r="D60" s="14"/>
      <c r="E60" s="103"/>
      <c r="F60" s="14"/>
      <c r="G60" s="14"/>
      <c r="H60" s="14"/>
      <c r="I60" s="135">
        <v>1500</v>
      </c>
      <c r="J60" s="14"/>
      <c r="K60" s="18"/>
    </row>
    <row r="61" spans="1:15" x14ac:dyDescent="0.25">
      <c r="A61" s="168" t="s">
        <v>94</v>
      </c>
      <c r="B61" s="169"/>
      <c r="C61" s="136"/>
      <c r="D61" s="14"/>
      <c r="E61" s="136"/>
      <c r="F61" s="14"/>
      <c r="G61" s="14"/>
      <c r="H61" s="14"/>
      <c r="I61" s="135">
        <v>750</v>
      </c>
      <c r="J61" s="14"/>
      <c r="K61" s="18"/>
    </row>
    <row r="62" spans="1:15" ht="14.25" customHeight="1" x14ac:dyDescent="0.25">
      <c r="A62" s="13"/>
      <c r="B62" s="137"/>
      <c r="C62" s="138"/>
      <c r="D62" s="14"/>
      <c r="E62" s="138"/>
      <c r="F62" s="14"/>
      <c r="G62" s="14"/>
      <c r="H62" s="14"/>
      <c r="I62" s="113" t="s">
        <v>6</v>
      </c>
      <c r="J62" s="14"/>
      <c r="K62" s="18"/>
    </row>
    <row r="63" spans="1:15" ht="15" customHeight="1" x14ac:dyDescent="0.25">
      <c r="A63" s="139" t="s">
        <v>95</v>
      </c>
      <c r="B63" s="137"/>
      <c r="C63" s="138"/>
      <c r="D63" s="14"/>
      <c r="E63" s="138"/>
      <c r="F63" s="14"/>
      <c r="G63" s="14"/>
      <c r="H63" s="14"/>
      <c r="I63" s="140">
        <f>SUM(I57:I62)</f>
        <v>77250</v>
      </c>
      <c r="J63" s="14"/>
      <c r="K63" s="18"/>
    </row>
    <row r="64" spans="1:15" ht="11.45" customHeight="1" x14ac:dyDescent="0.25">
      <c r="A64" s="141" t="s">
        <v>96</v>
      </c>
      <c r="B64" s="142"/>
      <c r="C64" s="136"/>
      <c r="D64" s="14"/>
      <c r="E64" s="136"/>
      <c r="F64" s="14"/>
      <c r="G64" s="14"/>
      <c r="H64" s="14"/>
      <c r="I64" s="137"/>
      <c r="J64" s="14"/>
      <c r="K64" s="18"/>
    </row>
    <row r="65" spans="1:11" ht="56.45" customHeight="1" x14ac:dyDescent="0.25">
      <c r="A65" s="141" t="s">
        <v>97</v>
      </c>
      <c r="B65" s="143"/>
      <c r="C65" s="136"/>
      <c r="D65" s="14"/>
      <c r="E65" s="136"/>
      <c r="F65" s="14"/>
      <c r="G65" s="14"/>
      <c r="H65" s="14"/>
      <c r="I65" s="144"/>
      <c r="J65" s="14"/>
      <c r="K65" s="18"/>
    </row>
    <row r="66" spans="1:11" ht="15" customHeight="1" x14ac:dyDescent="0.25">
      <c r="A66" s="145" t="s">
        <v>98</v>
      </c>
      <c r="B66" s="144"/>
      <c r="C66" s="136"/>
      <c r="D66" s="14"/>
      <c r="E66" s="136"/>
      <c r="F66" s="14"/>
      <c r="G66" s="14"/>
      <c r="H66" s="14"/>
      <c r="I66" s="144"/>
      <c r="J66" s="14"/>
      <c r="K66" s="18"/>
    </row>
    <row r="67" spans="1:11" ht="15" customHeight="1" x14ac:dyDescent="0.25">
      <c r="A67" s="145" t="s">
        <v>117</v>
      </c>
      <c r="B67" s="146"/>
      <c r="C67" s="147"/>
      <c r="D67" s="14"/>
      <c r="E67" s="136"/>
      <c r="F67" s="146"/>
      <c r="G67" s="148">
        <v>32</v>
      </c>
      <c r="H67" s="14"/>
      <c r="I67" s="144"/>
      <c r="J67" s="14"/>
      <c r="K67" s="18"/>
    </row>
    <row r="68" spans="1:11" ht="15" customHeight="1" x14ac:dyDescent="0.25">
      <c r="A68" s="149" t="s">
        <v>118</v>
      </c>
      <c r="B68" s="146"/>
      <c r="C68" s="147"/>
      <c r="D68" s="14"/>
      <c r="E68" s="136"/>
      <c r="F68" s="146"/>
      <c r="G68" s="147"/>
      <c r="H68" s="14"/>
      <c r="I68" s="136"/>
      <c r="J68" s="14"/>
      <c r="K68" s="18"/>
    </row>
    <row r="69" spans="1:11" ht="15" customHeight="1" x14ac:dyDescent="0.25">
      <c r="A69" s="145" t="s">
        <v>116</v>
      </c>
      <c r="B69" s="150"/>
      <c r="C69" s="147"/>
      <c r="D69" s="14"/>
      <c r="E69" s="136"/>
      <c r="F69" s="151">
        <v>41</v>
      </c>
      <c r="G69" s="147"/>
      <c r="H69" s="14"/>
      <c r="I69" s="136"/>
      <c r="J69" s="14"/>
      <c r="K69" s="18"/>
    </row>
    <row r="70" spans="1:11" ht="15" customHeight="1" x14ac:dyDescent="0.25">
      <c r="A70" s="145" t="s">
        <v>119</v>
      </c>
      <c r="B70" s="150"/>
      <c r="C70" s="147"/>
      <c r="D70" s="14"/>
      <c r="E70" s="136"/>
      <c r="F70" s="151">
        <v>38</v>
      </c>
      <c r="G70" s="152">
        <f>IF(F70&lt;F69,F70,F69)</f>
        <v>38</v>
      </c>
      <c r="H70" s="14"/>
      <c r="I70" s="136"/>
      <c r="J70" s="14"/>
      <c r="K70" s="18"/>
    </row>
    <row r="71" spans="1:11" ht="15" hidden="1" customHeight="1" x14ac:dyDescent="0.25">
      <c r="A71" s="145"/>
      <c r="B71" s="150"/>
      <c r="C71" s="147"/>
      <c r="D71" s="14"/>
      <c r="E71" s="136"/>
      <c r="F71" s="151"/>
      <c r="G71" s="153"/>
      <c r="H71" s="14"/>
      <c r="I71" s="136"/>
      <c r="J71" s="14"/>
      <c r="K71" s="18"/>
    </row>
    <row r="72" spans="1:11" ht="15" customHeight="1" x14ac:dyDescent="0.25">
      <c r="A72" s="154" t="s">
        <v>6</v>
      </c>
      <c r="B72" s="136"/>
      <c r="C72" s="155" t="s">
        <v>6</v>
      </c>
      <c r="D72" s="14"/>
      <c r="E72" s="174" t="s">
        <v>121</v>
      </c>
      <c r="F72" s="174"/>
      <c r="G72" s="156">
        <f>1-(G67/G70)</f>
        <v>0.15789473684210531</v>
      </c>
      <c r="H72" s="14"/>
      <c r="I72" s="157">
        <f>I63*-G72</f>
        <v>-12197.368421052635</v>
      </c>
      <c r="J72" s="158" t="s">
        <v>122</v>
      </c>
      <c r="K72" s="159"/>
    </row>
    <row r="73" spans="1:11" ht="15" customHeight="1" x14ac:dyDescent="0.25">
      <c r="A73" s="13"/>
      <c r="B73" s="14"/>
      <c r="C73" s="14"/>
      <c r="D73" s="14"/>
      <c r="E73" s="14"/>
      <c r="F73" s="14"/>
      <c r="G73" s="14"/>
      <c r="H73" s="14"/>
      <c r="I73" s="14"/>
      <c r="J73" s="14"/>
      <c r="K73" s="18"/>
    </row>
    <row r="74" spans="1:11" ht="15" customHeight="1" x14ac:dyDescent="0.25">
      <c r="A74" s="160" t="s">
        <v>104</v>
      </c>
      <c r="B74" s="100"/>
      <c r="C74" s="103"/>
      <c r="D74" s="14"/>
      <c r="E74" s="103"/>
      <c r="F74" s="14"/>
      <c r="G74" s="14"/>
      <c r="H74" s="14"/>
      <c r="I74" s="103"/>
      <c r="J74" s="14"/>
      <c r="K74" s="18"/>
    </row>
    <row r="75" spans="1:11" ht="15" customHeight="1" x14ac:dyDescent="0.25">
      <c r="A75" s="161" t="s">
        <v>120</v>
      </c>
      <c r="B75" s="130"/>
      <c r="C75" s="130"/>
      <c r="D75" s="14"/>
      <c r="E75" s="130"/>
      <c r="F75" s="14"/>
      <c r="G75" s="14"/>
      <c r="H75" s="14"/>
      <c r="I75" s="130"/>
      <c r="J75" s="14"/>
      <c r="K75" s="18"/>
    </row>
    <row r="76" spans="1:11" ht="15" customHeight="1" x14ac:dyDescent="0.25">
      <c r="A76" s="128" t="s">
        <v>106</v>
      </c>
      <c r="B76" s="97"/>
      <c r="C76" s="98"/>
      <c r="D76" s="14"/>
      <c r="E76" s="130"/>
      <c r="F76" s="14"/>
      <c r="G76" s="14"/>
      <c r="H76" s="14"/>
      <c r="I76" s="118">
        <v>-750</v>
      </c>
      <c r="J76" s="14" t="s">
        <v>6</v>
      </c>
      <c r="K76" s="18"/>
    </row>
    <row r="77" spans="1:11" ht="15" customHeight="1" x14ac:dyDescent="0.25">
      <c r="A77" s="162" t="s">
        <v>107</v>
      </c>
      <c r="B77" s="103"/>
      <c r="C77" s="14"/>
      <c r="D77" s="14"/>
      <c r="E77" s="103"/>
      <c r="F77" s="14"/>
      <c r="G77" s="101" t="s">
        <v>108</v>
      </c>
      <c r="H77" s="14"/>
      <c r="I77" s="120">
        <f>SUM(I63:I76)</f>
        <v>64302.631578947367</v>
      </c>
      <c r="J77" s="14"/>
      <c r="K77" s="18" t="s">
        <v>6</v>
      </c>
    </row>
    <row r="78" spans="1:11" ht="15" customHeight="1" x14ac:dyDescent="0.25">
      <c r="A78" s="13"/>
      <c r="B78" s="14"/>
      <c r="C78" s="14"/>
      <c r="D78" s="14"/>
      <c r="E78" s="14"/>
      <c r="F78" s="14"/>
      <c r="G78" s="103"/>
      <c r="H78" s="14"/>
      <c r="I78" s="103"/>
      <c r="J78" s="14"/>
      <c r="K78" s="18"/>
    </row>
    <row r="79" spans="1:11" ht="15" customHeight="1" thickBot="1" x14ac:dyDescent="0.3">
      <c r="A79" s="129" t="s">
        <v>109</v>
      </c>
      <c r="B79" s="130"/>
      <c r="C79" s="14"/>
      <c r="D79" s="14"/>
      <c r="E79" s="130"/>
      <c r="F79" s="14"/>
      <c r="G79" s="101" t="s">
        <v>110</v>
      </c>
      <c r="H79" s="14"/>
      <c r="I79" s="121">
        <f>IF(I77&lt;F33,I77,F33)</f>
        <v>16602.297916666666</v>
      </c>
      <c r="J79" s="14"/>
      <c r="K79" s="18"/>
    </row>
    <row r="80" spans="1:11" ht="15" customHeight="1" thickTop="1" x14ac:dyDescent="0.25">
      <c r="A80" s="13"/>
      <c r="B80" s="14"/>
      <c r="C80" s="14"/>
      <c r="D80" s="14"/>
      <c r="E80" s="130"/>
      <c r="F80" s="14"/>
      <c r="G80" s="14"/>
      <c r="H80" s="14"/>
      <c r="I80" s="106"/>
      <c r="J80" s="14"/>
      <c r="K80" s="18"/>
    </row>
    <row r="81" spans="1:11" ht="15" customHeight="1" thickBot="1" x14ac:dyDescent="0.3">
      <c r="A81" s="129" t="s">
        <v>111</v>
      </c>
      <c r="B81" s="130"/>
      <c r="C81" s="130"/>
      <c r="D81" s="14"/>
      <c r="E81" s="103"/>
      <c r="F81" s="14"/>
      <c r="G81" s="14"/>
      <c r="H81" s="14"/>
      <c r="I81" s="121">
        <f>IF(F33&gt;I79,F33-I79,0)</f>
        <v>0</v>
      </c>
      <c r="J81" s="163">
        <f>+I81+I79</f>
        <v>16602.297916666666</v>
      </c>
      <c r="K81" s="18"/>
    </row>
    <row r="82" spans="1:11" ht="15" customHeight="1" thickTop="1" x14ac:dyDescent="0.25">
      <c r="A82" s="170"/>
      <c r="B82" s="171"/>
      <c r="C82" s="171"/>
      <c r="D82" s="171"/>
      <c r="E82" s="164"/>
      <c r="F82" s="14"/>
      <c r="G82" s="14"/>
      <c r="H82" s="14"/>
      <c r="I82" s="103"/>
      <c r="J82" s="14"/>
      <c r="K82" s="18"/>
    </row>
    <row r="83" spans="1:11" ht="15" customHeight="1" x14ac:dyDescent="0.25">
      <c r="A83" s="172"/>
      <c r="B83" s="173"/>
      <c r="C83" s="173"/>
      <c r="D83" s="173"/>
      <c r="E83" s="103"/>
      <c r="F83" s="14"/>
      <c r="G83" s="14"/>
      <c r="H83" s="14"/>
      <c r="I83" s="14"/>
      <c r="J83" s="14"/>
      <c r="K83" s="18"/>
    </row>
    <row r="84" spans="1:11" ht="15" customHeight="1" x14ac:dyDescent="0.25">
      <c r="A84" s="172"/>
      <c r="B84" s="173"/>
      <c r="C84" s="173"/>
      <c r="D84" s="173"/>
      <c r="E84" s="164"/>
      <c r="F84" s="14"/>
      <c r="G84" s="14"/>
      <c r="H84" s="14"/>
      <c r="I84" s="14"/>
      <c r="J84" s="14"/>
      <c r="K84" s="18"/>
    </row>
    <row r="85" spans="1:11" ht="15" customHeight="1" x14ac:dyDescent="0.25">
      <c r="A85" s="128"/>
      <c r="B85" s="103"/>
      <c r="C85" s="103"/>
      <c r="D85" s="103"/>
      <c r="E85" s="103"/>
      <c r="F85" s="14"/>
      <c r="G85" s="14"/>
      <c r="H85" s="14"/>
      <c r="I85" s="14"/>
      <c r="J85" s="14"/>
      <c r="K85" s="18"/>
    </row>
    <row r="86" spans="1:11" ht="15" customHeight="1" x14ac:dyDescent="0.25">
      <c r="A86" s="178"/>
      <c r="B86" s="179"/>
      <c r="C86" s="179"/>
      <c r="D86" s="179"/>
      <c r="E86" s="103"/>
      <c r="F86" s="14"/>
      <c r="G86" s="14"/>
      <c r="H86" s="14"/>
      <c r="I86" s="14"/>
      <c r="J86" s="14"/>
      <c r="K86" s="18"/>
    </row>
    <row r="87" spans="1:11" ht="15" customHeight="1" x14ac:dyDescent="0.25">
      <c r="A87" s="13"/>
      <c r="B87" s="14"/>
      <c r="C87" s="14"/>
      <c r="D87" s="14"/>
      <c r="E87" s="14"/>
      <c r="F87" s="14"/>
      <c r="G87" s="14"/>
      <c r="H87" s="14"/>
      <c r="I87" s="14"/>
      <c r="J87" s="14"/>
      <c r="K87" s="18"/>
    </row>
    <row r="88" spans="1:11" ht="15" customHeight="1" x14ac:dyDescent="0.25">
      <c r="A88" s="13"/>
      <c r="B88" s="14"/>
      <c r="C88" s="14"/>
      <c r="D88" s="14"/>
      <c r="E88" s="14"/>
      <c r="F88" s="14"/>
      <c r="G88" s="14"/>
      <c r="H88" s="14"/>
      <c r="I88" s="14"/>
      <c r="J88" s="14"/>
      <c r="K88" s="18"/>
    </row>
    <row r="89" spans="1:11" x14ac:dyDescent="0.25">
      <c r="A89" s="13"/>
      <c r="B89" s="14"/>
      <c r="C89" s="14"/>
      <c r="D89" s="14"/>
      <c r="E89" s="14"/>
      <c r="F89" s="14"/>
      <c r="G89" s="14"/>
      <c r="H89" s="14"/>
      <c r="I89" s="14"/>
      <c r="J89" s="14"/>
      <c r="K89" s="18"/>
    </row>
    <row r="90" spans="1:11" ht="15" customHeight="1" x14ac:dyDescent="0.25">
      <c r="A90" s="145"/>
      <c r="B90" s="150"/>
      <c r="C90" s="147"/>
      <c r="D90" s="14"/>
      <c r="E90" s="136"/>
      <c r="F90" s="151"/>
      <c r="G90" s="165"/>
      <c r="H90" s="14"/>
      <c r="I90" s="136"/>
      <c r="J90" s="14"/>
      <c r="K90" s="18"/>
    </row>
    <row r="91" spans="1:11" ht="60.75" customHeight="1" x14ac:dyDescent="0.25">
      <c r="A91" s="172" t="s">
        <v>112</v>
      </c>
      <c r="B91" s="175"/>
      <c r="C91" s="175"/>
      <c r="D91" s="175"/>
      <c r="E91" s="14"/>
      <c r="F91" s="14"/>
      <c r="G91" s="14"/>
      <c r="H91" s="14"/>
      <c r="I91" s="14"/>
      <c r="J91" s="14"/>
      <c r="K91" s="18"/>
    </row>
    <row r="92" spans="1:11" ht="47.25" customHeight="1" x14ac:dyDescent="0.25">
      <c r="A92" s="172" t="s">
        <v>113</v>
      </c>
      <c r="B92" s="173"/>
      <c r="C92" s="173"/>
      <c r="D92" s="173"/>
      <c r="E92" s="14"/>
      <c r="F92" s="14"/>
      <c r="G92" s="14"/>
      <c r="H92" s="14"/>
      <c r="I92" s="14"/>
      <c r="J92" s="14"/>
      <c r="K92" s="18"/>
    </row>
    <row r="93" spans="1:11" ht="67.5" customHeight="1" x14ac:dyDescent="0.25">
      <c r="A93" s="172" t="s">
        <v>114</v>
      </c>
      <c r="B93" s="173"/>
      <c r="C93" s="173"/>
      <c r="D93" s="173"/>
      <c r="E93" s="14"/>
      <c r="F93" s="14"/>
      <c r="G93" s="14"/>
      <c r="H93" s="14"/>
      <c r="I93" s="14"/>
      <c r="J93" s="14"/>
      <c r="K93" s="18"/>
    </row>
    <row r="94" spans="1:11" ht="21" customHeight="1" x14ac:dyDescent="0.25">
      <c r="A94" s="128"/>
      <c r="B94" s="103"/>
      <c r="C94" s="103"/>
      <c r="D94" s="103"/>
      <c r="E94" s="14"/>
      <c r="F94" s="14"/>
      <c r="G94" s="14"/>
      <c r="H94" s="14"/>
      <c r="I94" s="14"/>
      <c r="J94" s="14"/>
      <c r="K94" s="18"/>
    </row>
    <row r="95" spans="1:11" ht="54.75" customHeight="1" x14ac:dyDescent="0.25">
      <c r="A95" s="176" t="s">
        <v>115</v>
      </c>
      <c r="B95" s="177"/>
      <c r="C95" s="177"/>
      <c r="D95" s="177"/>
      <c r="E95" s="14"/>
      <c r="F95" s="14"/>
      <c r="G95" s="14"/>
      <c r="H95" s="14"/>
      <c r="I95" s="14"/>
      <c r="J95" s="14"/>
      <c r="K95" s="18"/>
    </row>
    <row r="96" spans="1:11" ht="21" customHeight="1" thickBot="1" x14ac:dyDescent="0.3">
      <c r="A96" s="19"/>
      <c r="B96" s="72"/>
      <c r="C96" s="72"/>
      <c r="D96" s="72"/>
      <c r="E96" s="72"/>
      <c r="F96" s="72"/>
      <c r="G96" s="72"/>
      <c r="H96" s="72"/>
      <c r="I96" s="72"/>
      <c r="J96" s="72"/>
      <c r="K96" s="73"/>
    </row>
  </sheetData>
  <mergeCells count="11">
    <mergeCell ref="E72:F72"/>
    <mergeCell ref="A91:D91"/>
    <mergeCell ref="A92:D92"/>
    <mergeCell ref="A93:D93"/>
    <mergeCell ref="A95:D95"/>
    <mergeCell ref="A86:D86"/>
    <mergeCell ref="A54:D54"/>
    <mergeCell ref="A61:B61"/>
    <mergeCell ref="A82:D82"/>
    <mergeCell ref="A83:D83"/>
    <mergeCell ref="A84:D84"/>
  </mergeCells>
  <hyperlinks>
    <hyperlink ref="A47" r:id="rId1" xr:uid="{1FD3459E-9974-4A9D-A0B3-75C76FEE3422}"/>
  </hyperlinks>
  <pageMargins left="0.7" right="0.7" top="0.75" bottom="0.75" header="0.3" footer="0.3"/>
  <pageSetup orientation="portrait" horizontalDpi="4294967295" verticalDpi="4294967295"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02307-86E7-4BE5-8D0A-032D9B800865}">
  <sheetPr>
    <tabColor theme="8" tint="0.39997558519241921"/>
    <pageSetUpPr fitToPage="1"/>
  </sheetPr>
  <dimension ref="A1:AF95"/>
  <sheetViews>
    <sheetView topLeftCell="A46" workbookViewId="0">
      <selection activeCell="L63" sqref="L63"/>
    </sheetView>
  </sheetViews>
  <sheetFormatPr defaultColWidth="9.140625" defaultRowHeight="15" x14ac:dyDescent="0.25"/>
  <cols>
    <col min="1" max="1" width="12.7109375" style="26" customWidth="1"/>
    <col min="2" max="4" width="9.140625" style="26"/>
    <col min="5" max="5" width="10.85546875" style="26" customWidth="1"/>
    <col min="6" max="6" width="12.140625" style="26" customWidth="1"/>
    <col min="7" max="7" width="16.5703125" style="26" customWidth="1"/>
    <col min="8" max="8" width="2" style="26" customWidth="1"/>
    <col min="9" max="9" width="11.5703125" style="26" customWidth="1"/>
    <col min="10" max="10" width="14" style="26" customWidth="1"/>
    <col min="11" max="11" width="11.28515625" style="26" bestFit="1" customWidth="1"/>
    <col min="12" max="12" width="4.28515625" style="26" customWidth="1"/>
    <col min="13" max="18" width="9.140625" style="26"/>
    <col min="19" max="19" width="11" style="26" customWidth="1"/>
    <col min="20" max="20" width="19" style="26" customWidth="1"/>
    <col min="21" max="21" width="15.28515625" style="26" bestFit="1" customWidth="1"/>
    <col min="22" max="22" width="13.28515625" style="26" bestFit="1" customWidth="1"/>
    <col min="23" max="24" width="9.140625" style="26"/>
    <col min="25" max="25" width="16.5703125" style="26" customWidth="1"/>
    <col min="26" max="26" width="12.5703125" style="26" customWidth="1"/>
    <col min="27" max="16384" width="9.140625" style="26"/>
  </cols>
  <sheetData>
    <row r="1" spans="1:28" ht="16.5" customHeight="1" x14ac:dyDescent="0.25">
      <c r="A1" s="44" t="s">
        <v>83</v>
      </c>
      <c r="B1" s="44"/>
      <c r="C1" s="6"/>
      <c r="D1" s="6"/>
      <c r="E1" s="6"/>
      <c r="F1" s="6"/>
      <c r="G1" s="6"/>
      <c r="H1" s="6"/>
      <c r="I1" s="6"/>
      <c r="J1" s="6"/>
      <c r="K1" s="6"/>
      <c r="R1" s="44" t="s">
        <v>83</v>
      </c>
      <c r="S1" s="44"/>
      <c r="T1" s="6"/>
      <c r="U1" s="6"/>
      <c r="V1" s="6"/>
      <c r="W1" s="6"/>
      <c r="X1" s="6"/>
      <c r="Y1" s="6"/>
      <c r="Z1" s="6"/>
      <c r="AA1" s="6"/>
      <c r="AB1" s="6"/>
    </row>
    <row r="2" spans="1:28" ht="16.5" customHeight="1" x14ac:dyDescent="0.25">
      <c r="A2" s="45" t="s">
        <v>39</v>
      </c>
      <c r="B2" s="6"/>
      <c r="C2" s="6"/>
      <c r="D2" s="6"/>
      <c r="E2" s="6"/>
      <c r="F2" s="6"/>
      <c r="G2" s="6"/>
      <c r="H2" s="6"/>
      <c r="I2" s="6"/>
      <c r="J2" s="6"/>
      <c r="K2" s="6"/>
      <c r="R2" s="45" t="s">
        <v>39</v>
      </c>
      <c r="S2" s="6"/>
      <c r="T2" s="6"/>
      <c r="U2" s="6"/>
      <c r="V2" s="6"/>
      <c r="W2" s="6"/>
      <c r="X2" s="6"/>
      <c r="Y2" s="6"/>
      <c r="Z2" s="6"/>
      <c r="AA2" s="6"/>
      <c r="AB2" s="6"/>
    </row>
    <row r="3" spans="1:28" ht="16.5" customHeight="1" x14ac:dyDescent="0.25">
      <c r="A3" s="6" t="s">
        <v>40</v>
      </c>
      <c r="B3" s="6"/>
      <c r="C3" s="6"/>
      <c r="D3" s="6"/>
      <c r="E3" s="6"/>
      <c r="F3" s="6"/>
      <c r="G3" s="6"/>
      <c r="H3" s="6"/>
      <c r="I3" s="6"/>
      <c r="J3" s="6"/>
      <c r="K3" s="6"/>
      <c r="R3" s="6" t="s">
        <v>40</v>
      </c>
      <c r="S3" s="6"/>
      <c r="T3" s="6"/>
      <c r="U3" s="6"/>
      <c r="V3" s="6"/>
      <c r="W3" s="6"/>
      <c r="X3" s="6"/>
      <c r="Y3" s="6"/>
      <c r="Z3" s="6"/>
      <c r="AA3" s="6"/>
      <c r="AB3" s="6"/>
    </row>
    <row r="4" spans="1:28" ht="16.5" customHeight="1" x14ac:dyDescent="0.25">
      <c r="A4" s="6"/>
      <c r="B4" s="6"/>
      <c r="C4" s="6"/>
      <c r="D4" s="6"/>
      <c r="E4" s="6"/>
      <c r="F4" s="6"/>
      <c r="G4" s="6"/>
      <c r="H4" s="6"/>
      <c r="I4" s="6"/>
      <c r="J4" s="6"/>
      <c r="K4" s="6"/>
    </row>
    <row r="5" spans="1:28" ht="16.5" customHeight="1" thickBot="1" x14ac:dyDescent="0.3"/>
    <row r="6" spans="1:28" x14ac:dyDescent="0.25">
      <c r="A6" s="26" t="s">
        <v>3</v>
      </c>
      <c r="S6" s="9" t="s">
        <v>20</v>
      </c>
      <c r="T6" s="10"/>
      <c r="U6" s="10"/>
      <c r="V6" s="10"/>
      <c r="W6" s="10"/>
      <c r="X6" s="11"/>
      <c r="Y6" s="11"/>
      <c r="Z6" s="12"/>
    </row>
    <row r="7" spans="1:28" x14ac:dyDescent="0.25">
      <c r="A7" s="26" t="s">
        <v>2</v>
      </c>
      <c r="F7" s="1"/>
      <c r="G7" s="1"/>
      <c r="H7" s="1"/>
      <c r="I7" s="1"/>
      <c r="J7" s="1"/>
      <c r="K7" s="1"/>
      <c r="L7" s="1"/>
      <c r="M7" s="1"/>
      <c r="N7" s="1"/>
      <c r="S7" s="13"/>
      <c r="U7" s="7" t="s">
        <v>8</v>
      </c>
      <c r="V7" s="7"/>
      <c r="X7" s="1"/>
      <c r="Y7" s="1"/>
      <c r="Z7" s="16"/>
    </row>
    <row r="8" spans="1:28" ht="17.25" x14ac:dyDescent="0.4">
      <c r="A8" s="26" t="s">
        <v>5</v>
      </c>
      <c r="B8" s="26" t="s">
        <v>7</v>
      </c>
      <c r="F8" s="1"/>
      <c r="G8" s="1" t="s">
        <v>6</v>
      </c>
      <c r="H8" s="1"/>
      <c r="I8" s="1"/>
      <c r="J8" s="1"/>
      <c r="K8" s="3" t="s">
        <v>59</v>
      </c>
      <c r="L8" s="1"/>
      <c r="M8" s="1"/>
      <c r="N8" s="1"/>
      <c r="S8" s="13"/>
      <c r="U8" s="51" t="s">
        <v>9</v>
      </c>
      <c r="V8" s="51" t="s">
        <v>10</v>
      </c>
      <c r="Z8" s="18"/>
    </row>
    <row r="9" spans="1:28" x14ac:dyDescent="0.25">
      <c r="F9" s="1"/>
      <c r="G9" s="1"/>
      <c r="H9" s="1"/>
      <c r="I9" s="1"/>
      <c r="J9" s="1"/>
      <c r="L9" s="1"/>
      <c r="M9" s="1"/>
      <c r="N9" s="1"/>
      <c r="S9" s="13" t="s">
        <v>30</v>
      </c>
      <c r="T9" s="1"/>
      <c r="U9" s="29">
        <v>18047</v>
      </c>
      <c r="V9" s="29">
        <v>18047</v>
      </c>
      <c r="W9" s="1" t="s">
        <v>29</v>
      </c>
      <c r="X9" s="1"/>
      <c r="Y9" s="1"/>
      <c r="Z9" s="16"/>
    </row>
    <row r="10" spans="1:28" x14ac:dyDescent="0.25">
      <c r="B10" s="26" t="s">
        <v>21</v>
      </c>
      <c r="F10" s="37">
        <f>+V27</f>
        <v>18047</v>
      </c>
      <c r="G10" s="1"/>
      <c r="H10" s="1"/>
      <c r="I10" s="1"/>
      <c r="J10" s="1"/>
      <c r="K10" s="29">
        <v>1</v>
      </c>
      <c r="L10" s="1" t="s">
        <v>60</v>
      </c>
      <c r="M10" s="1"/>
      <c r="N10" s="1"/>
      <c r="S10" s="13" t="s">
        <v>19</v>
      </c>
      <c r="T10" s="1"/>
      <c r="U10" s="31">
        <v>0</v>
      </c>
      <c r="V10" s="31"/>
      <c r="W10" s="1"/>
      <c r="X10" s="1"/>
      <c r="Y10" s="1"/>
      <c r="Z10" s="16"/>
    </row>
    <row r="11" spans="1:28" x14ac:dyDescent="0.25">
      <c r="B11" s="26" t="s">
        <v>6</v>
      </c>
      <c r="F11" s="1" t="s">
        <v>6</v>
      </c>
      <c r="G11" s="1"/>
      <c r="H11" s="1"/>
      <c r="I11" s="1"/>
      <c r="J11" s="1"/>
      <c r="K11" s="29">
        <v>1</v>
      </c>
      <c r="L11" s="1" t="s">
        <v>61</v>
      </c>
      <c r="M11" s="1"/>
      <c r="N11" s="1"/>
      <c r="S11" s="13" t="s">
        <v>85</v>
      </c>
      <c r="V11" s="29">
        <v>0</v>
      </c>
      <c r="W11" s="26" t="s">
        <v>86</v>
      </c>
      <c r="Z11" s="18"/>
    </row>
    <row r="12" spans="1:28" x14ac:dyDescent="0.25">
      <c r="B12" s="26" t="s">
        <v>65</v>
      </c>
      <c r="F12" s="57">
        <f>+[1]Sample!W48</f>
        <v>44885.794000000002</v>
      </c>
      <c r="J12" s="1"/>
      <c r="K12" s="41">
        <f>+K10-K11</f>
        <v>0</v>
      </c>
      <c r="L12" s="1" t="s">
        <v>62</v>
      </c>
      <c r="M12" s="1"/>
      <c r="N12" s="1"/>
      <c r="O12" s="1"/>
      <c r="P12" s="1"/>
      <c r="Q12" s="1"/>
      <c r="R12" s="1"/>
      <c r="S12" s="22" t="s">
        <v>18</v>
      </c>
      <c r="T12" s="1"/>
      <c r="U12" s="31"/>
      <c r="V12" s="31"/>
      <c r="W12" s="1"/>
      <c r="X12" s="1"/>
      <c r="Y12" s="1"/>
      <c r="Z12" s="16"/>
    </row>
    <row r="13" spans="1:28" x14ac:dyDescent="0.25">
      <c r="K13" s="48" t="s">
        <v>6</v>
      </c>
      <c r="L13" s="47"/>
      <c r="M13" s="1"/>
      <c r="N13" s="1"/>
      <c r="O13" s="1"/>
      <c r="P13" s="1"/>
      <c r="Q13" s="1"/>
      <c r="R13" s="1"/>
      <c r="S13" s="13" t="s">
        <v>25</v>
      </c>
      <c r="T13" s="1"/>
      <c r="U13" s="31">
        <v>0</v>
      </c>
      <c r="V13" s="31">
        <f>+U13</f>
        <v>0</v>
      </c>
      <c r="W13" s="1" t="s">
        <v>24</v>
      </c>
      <c r="X13" s="1"/>
      <c r="Y13" s="1"/>
      <c r="Z13" s="16"/>
    </row>
    <row r="14" spans="1:28" ht="17.25" x14ac:dyDescent="0.4">
      <c r="B14" s="27" t="s">
        <v>0</v>
      </c>
      <c r="C14" s="27"/>
      <c r="F14" s="29"/>
      <c r="G14" s="1"/>
      <c r="H14" s="1"/>
      <c r="I14" s="1"/>
      <c r="J14" s="48">
        <v>0.5</v>
      </c>
      <c r="K14" s="49">
        <f>+K12*J14</f>
        <v>0</v>
      </c>
      <c r="L14" s="1" t="s">
        <v>63</v>
      </c>
      <c r="M14" s="1"/>
      <c r="N14" s="1"/>
      <c r="O14" s="1"/>
      <c r="P14" s="1"/>
      <c r="Q14" s="1"/>
      <c r="R14" s="1"/>
      <c r="S14" s="13" t="s">
        <v>22</v>
      </c>
      <c r="T14" s="1"/>
      <c r="U14" s="31">
        <v>0</v>
      </c>
      <c r="V14" s="31">
        <f>+U14</f>
        <v>0</v>
      </c>
      <c r="W14" s="1" t="s">
        <v>26</v>
      </c>
      <c r="X14" s="1"/>
      <c r="Y14" s="1"/>
      <c r="Z14" s="16"/>
    </row>
    <row r="15" spans="1:28" x14ac:dyDescent="0.25">
      <c r="B15" s="26" t="s">
        <v>41</v>
      </c>
      <c r="F15" s="54">
        <f>-U15</f>
        <v>0</v>
      </c>
      <c r="G15" s="1"/>
      <c r="H15" s="1"/>
      <c r="I15" s="1"/>
      <c r="J15" s="47"/>
      <c r="K15" s="48" t="s">
        <v>6</v>
      </c>
      <c r="L15" s="47" t="s">
        <v>6</v>
      </c>
      <c r="R15" s="1"/>
      <c r="S15" s="13" t="s">
        <v>23</v>
      </c>
      <c r="T15" s="1"/>
      <c r="U15" s="56">
        <v>0</v>
      </c>
      <c r="V15" s="31">
        <v>0</v>
      </c>
      <c r="W15" s="23" t="s">
        <v>69</v>
      </c>
      <c r="X15" s="1"/>
      <c r="Y15" s="1"/>
      <c r="Z15" s="16"/>
    </row>
    <row r="16" spans="1:28" ht="17.25" x14ac:dyDescent="0.4">
      <c r="B16" s="26" t="s">
        <v>42</v>
      </c>
      <c r="F16" s="29">
        <v>0</v>
      </c>
      <c r="G16" s="1"/>
      <c r="H16" s="1"/>
      <c r="I16" s="1"/>
      <c r="J16" s="47"/>
      <c r="K16" s="50">
        <f>+K11+K14</f>
        <v>1</v>
      </c>
      <c r="L16" s="47" t="s">
        <v>64</v>
      </c>
      <c r="M16" s="1"/>
      <c r="N16" s="1"/>
      <c r="O16" s="1"/>
      <c r="P16" s="1"/>
      <c r="Q16" s="1"/>
      <c r="R16" s="2"/>
      <c r="S16" s="13" t="s">
        <v>87</v>
      </c>
      <c r="T16" s="1"/>
      <c r="U16" s="31">
        <v>0</v>
      </c>
      <c r="V16" s="31">
        <f>+U16</f>
        <v>0</v>
      </c>
      <c r="W16" s="1" t="s">
        <v>24</v>
      </c>
      <c r="X16" s="1"/>
      <c r="Y16" s="1"/>
      <c r="Z16" s="16"/>
    </row>
    <row r="17" spans="1:32" x14ac:dyDescent="0.25">
      <c r="B17" s="26" t="s">
        <v>28</v>
      </c>
      <c r="F17" s="29">
        <v>0</v>
      </c>
      <c r="J17" s="47"/>
      <c r="K17" s="47"/>
      <c r="L17" s="47"/>
      <c r="M17" s="2"/>
      <c r="N17" s="2"/>
      <c r="O17" s="2"/>
      <c r="P17" s="2"/>
      <c r="Q17" s="2"/>
      <c r="R17" s="2"/>
      <c r="S17" s="13" t="s">
        <v>84</v>
      </c>
      <c r="Z17" s="18"/>
    </row>
    <row r="18" spans="1:32" ht="17.25" x14ac:dyDescent="0.4">
      <c r="B18" s="26" t="s">
        <v>1</v>
      </c>
      <c r="D18" s="26" t="s">
        <v>6</v>
      </c>
      <c r="E18" s="26" t="s">
        <v>6</v>
      </c>
      <c r="F18" s="29">
        <v>0</v>
      </c>
      <c r="G18" s="1"/>
      <c r="H18" s="1"/>
      <c r="I18" s="1"/>
      <c r="J18" s="47"/>
      <c r="K18" s="47">
        <v>2</v>
      </c>
      <c r="L18" s="47" t="s">
        <v>75</v>
      </c>
      <c r="M18" s="2"/>
      <c r="N18" s="2"/>
      <c r="O18" s="2"/>
      <c r="P18" s="2"/>
      <c r="Q18" s="2"/>
      <c r="R18" s="2"/>
      <c r="S18" s="13" t="s">
        <v>84</v>
      </c>
      <c r="T18" s="1"/>
      <c r="U18" s="32">
        <v>0</v>
      </c>
      <c r="V18" s="32">
        <f>+U18</f>
        <v>0</v>
      </c>
      <c r="W18" s="1" t="s">
        <v>6</v>
      </c>
      <c r="X18" s="1"/>
      <c r="Y18" s="1"/>
      <c r="Z18" s="16"/>
    </row>
    <row r="19" spans="1:32" ht="15.75" thickBot="1" x14ac:dyDescent="0.3">
      <c r="A19" s="26" t="s">
        <v>4</v>
      </c>
      <c r="B19" s="26" t="s">
        <v>31</v>
      </c>
      <c r="F19" s="29">
        <v>525</v>
      </c>
      <c r="G19" s="1"/>
      <c r="H19" s="1"/>
      <c r="I19" s="1"/>
      <c r="J19" s="47"/>
      <c r="K19" s="47"/>
      <c r="L19" s="47"/>
      <c r="M19" s="2"/>
      <c r="N19" s="2"/>
      <c r="O19" s="2"/>
      <c r="P19" s="2"/>
      <c r="Q19" s="2"/>
      <c r="R19" s="2"/>
      <c r="S19" s="13"/>
      <c r="T19" s="1"/>
      <c r="U19" s="1"/>
      <c r="V19" s="1"/>
      <c r="W19" s="1"/>
      <c r="X19" s="1"/>
      <c r="Y19" s="1"/>
      <c r="Z19" s="16"/>
    </row>
    <row r="20" spans="1:32" ht="17.25" x14ac:dyDescent="0.4">
      <c r="B20" s="26" t="s">
        <v>32</v>
      </c>
      <c r="F20" s="30">
        <v>0</v>
      </c>
      <c r="G20" s="1"/>
      <c r="H20" s="1"/>
      <c r="I20" s="58"/>
      <c r="J20" s="59" t="s">
        <v>6</v>
      </c>
      <c r="K20" s="59" t="s">
        <v>6</v>
      </c>
      <c r="L20" s="59"/>
      <c r="M20" s="60"/>
      <c r="N20" s="60"/>
      <c r="O20" s="60"/>
      <c r="P20" s="60"/>
      <c r="Q20" s="61"/>
      <c r="R20" s="2"/>
      <c r="S20" s="13" t="s">
        <v>11</v>
      </c>
      <c r="T20" s="1"/>
      <c r="U20" s="41">
        <f>SUM(U9:U19)</f>
        <v>18047</v>
      </c>
      <c r="V20" s="41">
        <f>SUM(V9:V19)</f>
        <v>18047</v>
      </c>
      <c r="W20" s="1"/>
      <c r="X20" s="1"/>
      <c r="Y20" s="1"/>
      <c r="Z20" s="16"/>
    </row>
    <row r="21" spans="1:32" x14ac:dyDescent="0.25">
      <c r="B21" s="26" t="s">
        <v>6</v>
      </c>
      <c r="F21" s="1"/>
      <c r="G21" s="1"/>
      <c r="H21" s="1"/>
      <c r="I21" s="13" t="s">
        <v>76</v>
      </c>
      <c r="J21" s="14"/>
      <c r="K21" s="14"/>
      <c r="L21" s="14"/>
      <c r="M21" s="14"/>
      <c r="N21" s="14"/>
      <c r="O21" s="62"/>
      <c r="P21" s="62"/>
      <c r="Q21" s="63"/>
      <c r="S21" s="13"/>
      <c r="T21" s="1"/>
      <c r="U21" s="1"/>
      <c r="V21" s="1"/>
      <c r="W21" s="1"/>
      <c r="X21" s="1"/>
      <c r="Y21" s="1"/>
      <c r="Z21" s="16"/>
    </row>
    <row r="22" spans="1:32" x14ac:dyDescent="0.25">
      <c r="A22" s="26" t="s">
        <v>6</v>
      </c>
      <c r="C22" s="26" t="s">
        <v>12</v>
      </c>
      <c r="F22" s="41">
        <f>SUM(F10:F21)</f>
        <v>63457.794000000002</v>
      </c>
      <c r="G22" s="1" t="s">
        <v>6</v>
      </c>
      <c r="H22" s="1"/>
      <c r="I22" s="13" t="s">
        <v>77</v>
      </c>
      <c r="J22" s="14"/>
      <c r="K22" s="14"/>
      <c r="L22" s="14"/>
      <c r="M22" s="14"/>
      <c r="N22" s="14"/>
      <c r="O22" s="14"/>
      <c r="P22" s="14"/>
      <c r="Q22" s="18"/>
      <c r="S22" s="13" t="s">
        <v>72</v>
      </c>
      <c r="U22" s="1">
        <v>0</v>
      </c>
      <c r="V22" s="1">
        <f>+U22</f>
        <v>0</v>
      </c>
      <c r="W22" s="26" t="s">
        <v>73</v>
      </c>
      <c r="Z22" s="16"/>
    </row>
    <row r="23" spans="1:32" x14ac:dyDescent="0.25">
      <c r="F23" s="1"/>
      <c r="G23" s="1"/>
      <c r="H23" s="1"/>
      <c r="I23" s="13" t="s">
        <v>78</v>
      </c>
      <c r="J23" s="14"/>
      <c r="K23" s="14"/>
      <c r="L23" s="14"/>
      <c r="M23" s="14"/>
      <c r="N23" s="14"/>
      <c r="O23" s="14"/>
      <c r="P23" s="14"/>
      <c r="Q23" s="18"/>
      <c r="S23" s="13"/>
      <c r="T23" s="1"/>
      <c r="U23" s="1"/>
      <c r="V23" s="1"/>
      <c r="W23" s="1"/>
      <c r="X23" s="1"/>
      <c r="Y23" s="1"/>
      <c r="Z23" s="16"/>
    </row>
    <row r="24" spans="1:32" x14ac:dyDescent="0.25">
      <c r="B24" s="26" t="s">
        <v>13</v>
      </c>
      <c r="F24" s="1">
        <v>12</v>
      </c>
      <c r="G24" s="1"/>
      <c r="H24" s="1"/>
      <c r="I24" s="13" t="s">
        <v>67</v>
      </c>
      <c r="J24" s="14"/>
      <c r="K24" s="14"/>
      <c r="L24" s="14"/>
      <c r="M24" s="14"/>
      <c r="N24" s="14"/>
      <c r="O24" s="14"/>
      <c r="P24" s="14"/>
      <c r="Q24" s="18"/>
      <c r="R24" s="2"/>
      <c r="S24" s="13"/>
      <c r="U24" s="1"/>
      <c r="V24" s="1"/>
      <c r="Z24" s="16"/>
    </row>
    <row r="25" spans="1:32" ht="17.25" x14ac:dyDescent="0.4">
      <c r="B25" s="26" t="s">
        <v>14</v>
      </c>
      <c r="F25" s="41">
        <f>+F22/F24</f>
        <v>5288.1495000000004</v>
      </c>
      <c r="G25" s="1"/>
      <c r="H25" s="1"/>
      <c r="I25" s="13" t="s">
        <v>79</v>
      </c>
      <c r="J25" s="14"/>
      <c r="K25" s="14"/>
      <c r="L25" s="14"/>
      <c r="M25" s="14"/>
      <c r="N25" s="14"/>
      <c r="O25" s="62"/>
      <c r="P25" s="62"/>
      <c r="Q25" s="63"/>
      <c r="R25" s="2"/>
      <c r="S25" s="13" t="s">
        <v>16</v>
      </c>
      <c r="T25" s="1"/>
      <c r="U25" s="30">
        <v>0</v>
      </c>
      <c r="V25" s="30">
        <f>+U25</f>
        <v>0</v>
      </c>
      <c r="W25" s="1" t="s">
        <v>55</v>
      </c>
      <c r="X25" s="1"/>
      <c r="Y25" s="1"/>
      <c r="Z25" s="16"/>
    </row>
    <row r="26" spans="1:32" x14ac:dyDescent="0.25">
      <c r="F26" s="1"/>
      <c r="G26" s="1"/>
      <c r="H26" s="1"/>
      <c r="I26" s="64"/>
      <c r="J26" s="14"/>
      <c r="K26" s="14"/>
      <c r="L26" s="14"/>
      <c r="M26" s="14"/>
      <c r="N26" s="14"/>
      <c r="O26" s="14"/>
      <c r="P26" s="14"/>
      <c r="Q26" s="63"/>
      <c r="R26" s="2"/>
      <c r="S26" s="13"/>
      <c r="Z26" s="16"/>
    </row>
    <row r="27" spans="1:32" ht="17.25" x14ac:dyDescent="0.4">
      <c r="B27" s="26" t="s">
        <v>15</v>
      </c>
      <c r="F27" s="2">
        <v>2.5</v>
      </c>
      <c r="G27" s="1"/>
      <c r="H27" s="1"/>
      <c r="I27" s="64"/>
      <c r="J27" s="62"/>
      <c r="K27" s="62"/>
      <c r="L27" s="62"/>
      <c r="M27" s="62"/>
      <c r="N27" s="62"/>
      <c r="O27" s="62"/>
      <c r="P27" s="62"/>
      <c r="Q27" s="63"/>
      <c r="R27" s="2"/>
      <c r="S27" s="13"/>
      <c r="T27" s="1"/>
      <c r="U27" s="52">
        <f>+U20+U21+U22+U23+U24+U25</f>
        <v>18047</v>
      </c>
      <c r="V27" s="53">
        <f>+V25+V24+V23+V22+V21+V20</f>
        <v>18047</v>
      </c>
      <c r="W27" s="1" t="s">
        <v>56</v>
      </c>
      <c r="X27" s="1"/>
      <c r="Y27" s="1"/>
      <c r="Z27" s="16"/>
      <c r="AF27" s="1"/>
    </row>
    <row r="28" spans="1:32" ht="15.75" thickBot="1" x14ac:dyDescent="0.3">
      <c r="B28" s="26" t="s">
        <v>45</v>
      </c>
      <c r="C28" s="4"/>
      <c r="F28" s="41">
        <f>+F25*F27</f>
        <v>13220.373750000001</v>
      </c>
      <c r="G28" s="1"/>
      <c r="I28" s="13" t="s">
        <v>74</v>
      </c>
      <c r="J28" s="62"/>
      <c r="K28" s="62"/>
      <c r="L28" s="62"/>
      <c r="M28" s="62"/>
      <c r="N28" s="62"/>
      <c r="O28" s="62"/>
      <c r="P28" s="62"/>
      <c r="Q28" s="63"/>
      <c r="R28" s="2"/>
      <c r="S28" s="19"/>
      <c r="T28" s="20"/>
      <c r="U28" s="20"/>
      <c r="V28" s="20"/>
      <c r="W28" s="20"/>
      <c r="X28" s="20"/>
      <c r="Y28" s="20"/>
      <c r="Z28" s="21"/>
      <c r="AF28" s="1"/>
    </row>
    <row r="29" spans="1:32" ht="15.75" thickBot="1" x14ac:dyDescent="0.3">
      <c r="B29" s="26" t="s">
        <v>43</v>
      </c>
      <c r="F29" s="41"/>
      <c r="G29" s="1"/>
      <c r="H29" s="1"/>
      <c r="I29" s="67"/>
      <c r="J29" s="65"/>
      <c r="K29" s="65"/>
      <c r="L29" s="65"/>
      <c r="M29" s="65"/>
      <c r="N29" s="65"/>
      <c r="O29" s="65"/>
      <c r="P29" s="65"/>
      <c r="Q29" s="66"/>
      <c r="R29" s="2"/>
      <c r="AF29" s="1"/>
    </row>
    <row r="30" spans="1:32" x14ac:dyDescent="0.25">
      <c r="B30" s="26" t="s">
        <v>44</v>
      </c>
      <c r="F30" s="29">
        <v>0</v>
      </c>
      <c r="G30" s="1"/>
      <c r="H30" s="1"/>
      <c r="I30" s="1"/>
      <c r="Q30" s="2"/>
      <c r="R30" s="2"/>
      <c r="AF30" s="1"/>
    </row>
    <row r="31" spans="1:32" x14ac:dyDescent="0.25">
      <c r="B31" s="26" t="s">
        <v>46</v>
      </c>
      <c r="F31" s="29">
        <v>0</v>
      </c>
      <c r="G31" s="1"/>
      <c r="H31" s="1"/>
      <c r="I31" s="1"/>
      <c r="J31" s="2"/>
      <c r="K31" s="2"/>
      <c r="L31" s="2"/>
      <c r="M31" s="2"/>
      <c r="N31" s="2"/>
      <c r="O31" s="2"/>
      <c r="P31" s="2"/>
      <c r="Q31" s="2"/>
      <c r="R31" s="2"/>
      <c r="AF31" s="1"/>
    </row>
    <row r="32" spans="1:32" ht="17.25" x14ac:dyDescent="0.4">
      <c r="B32" s="26" t="s">
        <v>47</v>
      </c>
      <c r="F32" s="30">
        <v>0</v>
      </c>
      <c r="Q32" s="2"/>
      <c r="R32" s="1"/>
    </row>
    <row r="33" spans="1:32" x14ac:dyDescent="0.25">
      <c r="F33" s="41">
        <f>SUM(F28:F32)</f>
        <v>13220.373750000001</v>
      </c>
      <c r="H33" s="1" t="s">
        <v>53</v>
      </c>
      <c r="I33" s="1"/>
      <c r="J33" s="2"/>
      <c r="K33" s="2"/>
      <c r="L33" s="2"/>
      <c r="M33" s="2"/>
      <c r="N33" s="2"/>
      <c r="Q33" s="1"/>
      <c r="AF33" s="1"/>
    </row>
    <row r="34" spans="1:32" x14ac:dyDescent="0.25">
      <c r="J34" s="2"/>
      <c r="K34" s="2"/>
      <c r="L34" s="2"/>
      <c r="M34" s="2"/>
      <c r="N34" s="2"/>
      <c r="AF34" s="1"/>
    </row>
    <row r="35" spans="1:32" x14ac:dyDescent="0.25">
      <c r="F35" s="41">
        <f>-F33*G35</f>
        <v>-9915.2803125000009</v>
      </c>
      <c r="G35" s="5">
        <v>0.75</v>
      </c>
      <c r="H35" s="2" t="s">
        <v>80</v>
      </c>
      <c r="I35" s="2"/>
      <c r="J35" s="2"/>
      <c r="K35" s="2"/>
      <c r="L35" s="2"/>
      <c r="M35" s="2"/>
      <c r="N35" s="2"/>
      <c r="AF35" s="1"/>
    </row>
    <row r="36" spans="1:32" x14ac:dyDescent="0.25">
      <c r="F36" s="41"/>
      <c r="G36" s="2"/>
      <c r="H36" s="2"/>
      <c r="I36" s="2"/>
      <c r="AF36" s="1"/>
    </row>
    <row r="37" spans="1:32" ht="17.25" x14ac:dyDescent="0.4">
      <c r="F37" s="42">
        <f>-G37*F33</f>
        <v>-3305.0934375000002</v>
      </c>
      <c r="G37" s="5">
        <v>0.25</v>
      </c>
      <c r="H37" s="2" t="s">
        <v>48</v>
      </c>
      <c r="I37" s="2"/>
      <c r="J37" s="1"/>
      <c r="K37" s="1"/>
      <c r="L37" s="1"/>
      <c r="M37" s="1"/>
      <c r="N37" s="1"/>
      <c r="O37" s="1"/>
      <c r="AF37" s="1"/>
    </row>
    <row r="38" spans="1:32" x14ac:dyDescent="0.25">
      <c r="F38" s="1"/>
      <c r="H38" s="2" t="s">
        <v>49</v>
      </c>
      <c r="J38" s="1"/>
      <c r="K38" s="1"/>
      <c r="L38" s="1"/>
      <c r="M38" s="1"/>
      <c r="N38" s="1"/>
      <c r="O38" s="1"/>
      <c r="AF38" s="1"/>
    </row>
    <row r="39" spans="1:32" ht="18" thickBot="1" x14ac:dyDescent="0.45">
      <c r="A39" s="26" t="s">
        <v>6</v>
      </c>
      <c r="F39" s="8">
        <f>+F33+F35+F37</f>
        <v>0</v>
      </c>
      <c r="J39" s="1"/>
      <c r="K39" s="1"/>
      <c r="L39" s="1"/>
      <c r="M39" s="1"/>
      <c r="N39" s="1"/>
      <c r="O39" s="1"/>
      <c r="AF39" s="1"/>
    </row>
    <row r="40" spans="1:32" x14ac:dyDescent="0.25">
      <c r="A40" s="9"/>
      <c r="B40" s="10"/>
      <c r="C40" s="10"/>
      <c r="D40" s="10"/>
      <c r="E40" s="10"/>
      <c r="F40" s="12"/>
      <c r="H40" s="2" t="s">
        <v>6</v>
      </c>
      <c r="I40" s="26" t="s">
        <v>6</v>
      </c>
      <c r="J40" s="1"/>
      <c r="K40" s="1"/>
      <c r="L40" s="1"/>
      <c r="M40" s="1"/>
      <c r="N40" s="1"/>
      <c r="O40" s="1"/>
      <c r="AF40" s="1"/>
    </row>
    <row r="41" spans="1:32" x14ac:dyDescent="0.25">
      <c r="A41" s="13" t="s">
        <v>36</v>
      </c>
      <c r="B41" s="14"/>
      <c r="C41" s="14"/>
      <c r="D41" s="14"/>
      <c r="E41" s="14"/>
      <c r="F41" s="16"/>
      <c r="J41" s="1"/>
      <c r="K41" s="1"/>
      <c r="L41" s="1"/>
      <c r="M41" s="1"/>
      <c r="N41" s="1"/>
      <c r="O41" s="1"/>
      <c r="AF41" s="1"/>
    </row>
    <row r="42" spans="1:32" x14ac:dyDescent="0.25">
      <c r="A42" s="13" t="s">
        <v>81</v>
      </c>
      <c r="B42" s="14"/>
      <c r="C42" s="14"/>
      <c r="D42" s="14"/>
      <c r="E42" s="14"/>
      <c r="F42" s="16"/>
      <c r="J42" s="1"/>
      <c r="K42" s="1"/>
      <c r="L42" s="1"/>
      <c r="M42" s="1"/>
      <c r="N42" s="1"/>
      <c r="O42" s="1"/>
      <c r="AF42" s="1"/>
    </row>
    <row r="43" spans="1:32" x14ac:dyDescent="0.25">
      <c r="A43" s="68" t="s">
        <v>33</v>
      </c>
      <c r="B43" s="69"/>
      <c r="C43" s="14"/>
      <c r="D43" s="14"/>
      <c r="E43" s="14"/>
      <c r="F43" s="18"/>
      <c r="J43" s="1"/>
      <c r="K43" s="1"/>
      <c r="L43" s="1"/>
      <c r="M43" s="1"/>
      <c r="N43" s="1"/>
      <c r="O43" s="1"/>
      <c r="AA43" s="1"/>
      <c r="AB43" s="1"/>
      <c r="AC43" s="1"/>
      <c r="AD43" s="1"/>
      <c r="AE43" s="1"/>
      <c r="AF43" s="1"/>
    </row>
    <row r="44" spans="1:32" x14ac:dyDescent="0.25">
      <c r="A44" s="70" t="s">
        <v>82</v>
      </c>
      <c r="B44" s="71"/>
      <c r="C44" s="14"/>
      <c r="D44" s="14"/>
      <c r="E44" s="14"/>
      <c r="F44" s="18"/>
      <c r="J44" s="1"/>
      <c r="K44" s="1"/>
      <c r="L44" s="1"/>
      <c r="M44" s="1"/>
      <c r="N44" s="1"/>
      <c r="O44" s="1"/>
    </row>
    <row r="45" spans="1:32" ht="15.75" thickBot="1" x14ac:dyDescent="0.3">
      <c r="A45" s="19"/>
      <c r="B45" s="72"/>
      <c r="C45" s="72"/>
      <c r="D45" s="72"/>
      <c r="E45" s="72"/>
      <c r="F45" s="73"/>
      <c r="J45" s="1"/>
      <c r="K45" s="1"/>
      <c r="L45" s="1"/>
      <c r="M45" s="1"/>
      <c r="N45" s="1"/>
      <c r="O45" s="1"/>
    </row>
    <row r="46" spans="1:32" x14ac:dyDescent="0.25">
      <c r="A46" s="26" t="s">
        <v>58</v>
      </c>
      <c r="J46" s="1"/>
      <c r="K46" s="1"/>
      <c r="L46" s="1"/>
      <c r="M46" s="1"/>
      <c r="N46" s="1"/>
      <c r="O46" s="1"/>
    </row>
    <row r="47" spans="1:32" x14ac:dyDescent="0.25">
      <c r="A47" s="46" t="s">
        <v>57</v>
      </c>
      <c r="I47" s="1"/>
      <c r="J47" s="1"/>
      <c r="K47" s="1"/>
      <c r="L47" s="1"/>
      <c r="M47" s="1"/>
      <c r="N47" s="1"/>
      <c r="O47" s="1"/>
    </row>
    <row r="48" spans="1:32" x14ac:dyDescent="0.25">
      <c r="I48" s="1"/>
      <c r="J48" s="1"/>
      <c r="K48" s="1"/>
      <c r="L48" s="1"/>
      <c r="M48" s="1"/>
      <c r="N48" s="1"/>
      <c r="O48" s="1"/>
    </row>
    <row r="49" spans="1:15" x14ac:dyDescent="0.25">
      <c r="J49" s="1"/>
      <c r="K49" s="1"/>
      <c r="L49" s="1"/>
      <c r="M49" s="1"/>
      <c r="N49" s="1"/>
      <c r="O49" s="1"/>
    </row>
    <row r="50" spans="1:15" x14ac:dyDescent="0.25">
      <c r="J50" s="1"/>
      <c r="K50" s="1"/>
      <c r="L50" s="1"/>
      <c r="M50" s="1"/>
      <c r="N50" s="1"/>
      <c r="O50" s="1"/>
    </row>
    <row r="54" spans="1:15" x14ac:dyDescent="0.25">
      <c r="A54" s="185" t="s">
        <v>88</v>
      </c>
      <c r="B54" s="185"/>
      <c r="C54" s="185"/>
      <c r="D54" s="185"/>
      <c r="E54" s="74"/>
    </row>
    <row r="55" spans="1:15" x14ac:dyDescent="0.25">
      <c r="A55" s="74"/>
      <c r="B55" s="74"/>
      <c r="C55" s="74"/>
      <c r="D55" s="74"/>
      <c r="E55" s="74"/>
    </row>
    <row r="56" spans="1:15" x14ac:dyDescent="0.25">
      <c r="A56" s="75" t="s">
        <v>89</v>
      </c>
      <c r="B56" s="75"/>
      <c r="C56" s="74"/>
      <c r="E56" s="74"/>
    </row>
    <row r="57" spans="1:15" x14ac:dyDescent="0.25">
      <c r="A57" s="76" t="s">
        <v>90</v>
      </c>
      <c r="B57" s="76"/>
      <c r="C57" s="74"/>
      <c r="E57" s="74"/>
      <c r="I57" s="115">
        <v>15000</v>
      </c>
    </row>
    <row r="58" spans="1:15" x14ac:dyDescent="0.25">
      <c r="A58" s="76" t="s">
        <v>91</v>
      </c>
      <c r="B58" s="76"/>
      <c r="C58" s="74"/>
      <c r="E58" s="74"/>
      <c r="I58" s="111">
        <v>31000</v>
      </c>
    </row>
    <row r="59" spans="1:15" x14ac:dyDescent="0.25">
      <c r="A59" s="76" t="s">
        <v>92</v>
      </c>
      <c r="B59" s="76"/>
      <c r="C59" s="74"/>
      <c r="E59" s="74" t="s">
        <v>6</v>
      </c>
      <c r="I59" s="111">
        <v>10000</v>
      </c>
    </row>
    <row r="60" spans="1:15" x14ac:dyDescent="0.25">
      <c r="A60" s="76" t="s">
        <v>93</v>
      </c>
      <c r="B60" s="76"/>
      <c r="C60" s="74"/>
      <c r="E60" s="74"/>
      <c r="I60" s="112">
        <v>1500</v>
      </c>
    </row>
    <row r="61" spans="1:15" x14ac:dyDescent="0.25">
      <c r="A61" s="186" t="s">
        <v>94</v>
      </c>
      <c r="B61" s="186"/>
      <c r="C61" s="79"/>
      <c r="E61" s="79"/>
      <c r="I61" s="112">
        <v>1000</v>
      </c>
    </row>
    <row r="62" spans="1:15" x14ac:dyDescent="0.25">
      <c r="B62" s="81"/>
      <c r="C62" s="82"/>
      <c r="E62" s="82"/>
      <c r="I62" s="113" t="s">
        <v>6</v>
      </c>
    </row>
    <row r="63" spans="1:15" ht="23.25" customHeight="1" x14ac:dyDescent="0.25">
      <c r="A63" s="182" t="s">
        <v>95</v>
      </c>
      <c r="B63" s="183"/>
      <c r="C63" s="183"/>
      <c r="D63" s="183"/>
      <c r="E63" s="183"/>
      <c r="F63" s="183"/>
      <c r="I63" s="119">
        <f>SUM(I57:I62)</f>
        <v>58500</v>
      </c>
    </row>
    <row r="64" spans="1:15" x14ac:dyDescent="0.25">
      <c r="A64" s="184" t="s">
        <v>96</v>
      </c>
      <c r="B64" s="183"/>
      <c r="C64" s="183"/>
      <c r="D64" s="183"/>
      <c r="E64" s="183"/>
      <c r="F64" s="183"/>
      <c r="G64" s="183"/>
      <c r="I64" s="81"/>
    </row>
    <row r="65" spans="1:10" ht="45" x14ac:dyDescent="0.25">
      <c r="A65" s="84" t="s">
        <v>97</v>
      </c>
      <c r="B65" s="85"/>
      <c r="C65" s="79"/>
      <c r="E65" s="79"/>
      <c r="I65" s="117"/>
    </row>
    <row r="66" spans="1:10" x14ac:dyDescent="0.25">
      <c r="A66" s="86" t="s">
        <v>98</v>
      </c>
      <c r="B66" s="117"/>
      <c r="C66" s="79"/>
      <c r="E66" s="79"/>
      <c r="I66" s="117"/>
    </row>
    <row r="67" spans="1:10" x14ac:dyDescent="0.25">
      <c r="A67" s="86" t="s">
        <v>117</v>
      </c>
      <c r="B67" s="108"/>
      <c r="C67" s="90"/>
      <c r="E67" s="79"/>
      <c r="F67" s="108"/>
      <c r="G67" s="110">
        <v>32</v>
      </c>
      <c r="I67" s="117"/>
    </row>
    <row r="68" spans="1:10" x14ac:dyDescent="0.25">
      <c r="A68" s="89" t="s">
        <v>118</v>
      </c>
      <c r="B68" s="108"/>
      <c r="C68" s="90"/>
      <c r="E68" s="79"/>
      <c r="F68" s="108"/>
      <c r="G68" s="90"/>
      <c r="I68" s="79"/>
    </row>
    <row r="69" spans="1:10" x14ac:dyDescent="0.25">
      <c r="A69" s="86" t="s">
        <v>116</v>
      </c>
      <c r="B69" s="109"/>
      <c r="C69" s="90"/>
      <c r="E69" s="79"/>
      <c r="F69" s="114">
        <v>41</v>
      </c>
      <c r="G69" s="90"/>
      <c r="I69" s="79"/>
    </row>
    <row r="70" spans="1:10" x14ac:dyDescent="0.25">
      <c r="A70" s="86" t="s">
        <v>119</v>
      </c>
      <c r="B70" s="109"/>
      <c r="C70" s="90"/>
      <c r="E70" s="79"/>
      <c r="F70" s="114">
        <v>38</v>
      </c>
      <c r="G70" s="123">
        <f>IF(F70&lt;F69,F70,F69)</f>
        <v>38</v>
      </c>
      <c r="I70" s="79"/>
    </row>
    <row r="71" spans="1:10" x14ac:dyDescent="0.25">
      <c r="A71" s="86"/>
      <c r="B71" s="109"/>
      <c r="C71" s="90"/>
      <c r="E71" s="79"/>
      <c r="F71" s="114"/>
      <c r="G71" s="124"/>
      <c r="I71" s="79"/>
    </row>
    <row r="72" spans="1:10" x14ac:dyDescent="0.25">
      <c r="A72" s="92" t="s">
        <v>6</v>
      </c>
      <c r="B72" s="79"/>
      <c r="C72" s="93" t="s">
        <v>6</v>
      </c>
      <c r="E72" s="187" t="s">
        <v>121</v>
      </c>
      <c r="F72" s="187"/>
      <c r="G72" s="125">
        <f>1-(G67/G70)</f>
        <v>0.15789473684210531</v>
      </c>
      <c r="I72" s="126">
        <f>I63*-G72</f>
        <v>-9236.8421052631602</v>
      </c>
      <c r="J72" s="26" t="s">
        <v>122</v>
      </c>
    </row>
    <row r="74" spans="1:10" x14ac:dyDescent="0.25">
      <c r="A74" s="94" t="s">
        <v>104</v>
      </c>
      <c r="B74" s="95"/>
      <c r="C74" s="74"/>
      <c r="E74" s="74"/>
      <c r="I74" s="74"/>
    </row>
    <row r="75" spans="1:10" x14ac:dyDescent="0.25">
      <c r="A75" s="96" t="s">
        <v>120</v>
      </c>
      <c r="B75" s="75"/>
      <c r="C75" s="75"/>
      <c r="E75" s="75"/>
      <c r="I75" s="75"/>
    </row>
    <row r="76" spans="1:10" x14ac:dyDescent="0.25">
      <c r="A76" s="74" t="s">
        <v>106</v>
      </c>
      <c r="B76" s="97"/>
      <c r="C76" s="98"/>
      <c r="E76" s="75"/>
      <c r="I76" s="118">
        <v>0</v>
      </c>
      <c r="J76" s="26" t="s">
        <v>6</v>
      </c>
    </row>
    <row r="77" spans="1:10" x14ac:dyDescent="0.25">
      <c r="A77" s="95" t="s">
        <v>107</v>
      </c>
      <c r="B77" s="103"/>
      <c r="E77" s="74"/>
      <c r="G77" s="101" t="s">
        <v>108</v>
      </c>
      <c r="I77" s="120">
        <f>SUM(I63:I76)</f>
        <v>49263.15789473684</v>
      </c>
    </row>
    <row r="78" spans="1:10" x14ac:dyDescent="0.25">
      <c r="G78" s="103"/>
      <c r="I78" s="74"/>
    </row>
    <row r="79" spans="1:10" ht="15.75" thickBot="1" x14ac:dyDescent="0.3">
      <c r="A79" s="75" t="s">
        <v>109</v>
      </c>
      <c r="B79" s="75"/>
      <c r="E79" s="75"/>
      <c r="G79" s="104" t="s">
        <v>110</v>
      </c>
      <c r="I79" s="121">
        <f>IF(I77&lt;F33,I77,F33)</f>
        <v>13220.373750000001</v>
      </c>
    </row>
    <row r="80" spans="1:10" ht="15.75" thickTop="1" x14ac:dyDescent="0.25">
      <c r="E80" s="75"/>
      <c r="I80" s="106"/>
    </row>
    <row r="81" spans="1:10" ht="15.75" thickBot="1" x14ac:dyDescent="0.3">
      <c r="A81" s="75" t="s">
        <v>111</v>
      </c>
      <c r="B81" s="75"/>
      <c r="C81" s="75"/>
      <c r="E81" s="74"/>
      <c r="I81" s="121">
        <f>IF(F33&gt;I79,F33-I79,0)</f>
        <v>0</v>
      </c>
      <c r="J81" s="122">
        <f>+I81+I79</f>
        <v>13220.373750000001</v>
      </c>
    </row>
    <row r="82" spans="1:10" ht="15.75" thickTop="1" x14ac:dyDescent="0.25">
      <c r="A82" s="180"/>
      <c r="B82" s="180"/>
      <c r="C82" s="180"/>
      <c r="D82" s="180"/>
      <c r="E82" s="107"/>
      <c r="I82" s="74"/>
    </row>
    <row r="83" spans="1:10" x14ac:dyDescent="0.25">
      <c r="A83" s="181"/>
      <c r="B83" s="181"/>
      <c r="C83" s="181"/>
      <c r="D83" s="181"/>
      <c r="E83" s="74"/>
    </row>
    <row r="84" spans="1:10" x14ac:dyDescent="0.25">
      <c r="A84" s="181"/>
      <c r="B84" s="181"/>
      <c r="C84" s="181"/>
      <c r="D84" s="181"/>
      <c r="E84" s="107"/>
    </row>
    <row r="85" spans="1:10" x14ac:dyDescent="0.25">
      <c r="A85" s="74"/>
      <c r="B85" s="74"/>
      <c r="C85" s="74"/>
      <c r="D85" s="74"/>
      <c r="E85" s="74"/>
    </row>
    <row r="86" spans="1:10" x14ac:dyDescent="0.25">
      <c r="A86" s="188"/>
      <c r="B86" s="188"/>
      <c r="C86" s="188"/>
      <c r="D86" s="188"/>
      <c r="E86" s="74"/>
    </row>
    <row r="90" spans="1:10" x14ac:dyDescent="0.25">
      <c r="A90" s="86"/>
      <c r="B90" s="109"/>
      <c r="C90" s="90"/>
      <c r="E90" s="79"/>
      <c r="F90" s="114"/>
      <c r="G90" s="116"/>
      <c r="I90" s="79"/>
    </row>
    <row r="91" spans="1:10" x14ac:dyDescent="0.25">
      <c r="A91" s="181" t="s">
        <v>112</v>
      </c>
      <c r="B91" s="189"/>
      <c r="C91" s="189"/>
      <c r="D91" s="189"/>
    </row>
    <row r="92" spans="1:10" x14ac:dyDescent="0.25">
      <c r="A92" s="181" t="s">
        <v>113</v>
      </c>
      <c r="B92" s="181"/>
      <c r="C92" s="181"/>
      <c r="D92" s="181"/>
    </row>
    <row r="93" spans="1:10" x14ac:dyDescent="0.25">
      <c r="A93" s="181" t="s">
        <v>114</v>
      </c>
      <c r="B93" s="181"/>
      <c r="C93" s="181"/>
      <c r="D93" s="181"/>
    </row>
    <row r="94" spans="1:10" x14ac:dyDescent="0.25">
      <c r="A94" s="74"/>
      <c r="B94" s="74"/>
      <c r="C94" s="74"/>
      <c r="D94" s="74"/>
    </row>
    <row r="95" spans="1:10" x14ac:dyDescent="0.25">
      <c r="A95" s="190" t="s">
        <v>115</v>
      </c>
      <c r="B95" s="190"/>
      <c r="C95" s="190"/>
      <c r="D95" s="190"/>
    </row>
  </sheetData>
  <mergeCells count="13">
    <mergeCell ref="A92:D92"/>
    <mergeCell ref="A93:D93"/>
    <mergeCell ref="A95:D95"/>
    <mergeCell ref="A54:D54"/>
    <mergeCell ref="A61:B61"/>
    <mergeCell ref="E72:F72"/>
    <mergeCell ref="A86:D86"/>
    <mergeCell ref="A91:D91"/>
    <mergeCell ref="A82:D82"/>
    <mergeCell ref="A83:D83"/>
    <mergeCell ref="A84:D84"/>
    <mergeCell ref="A63:F63"/>
    <mergeCell ref="A64:G64"/>
  </mergeCells>
  <hyperlinks>
    <hyperlink ref="A47" r:id="rId1" xr:uid="{78F59401-B0F0-4CA3-BB75-624A9E8D477D}"/>
  </hyperlinks>
  <pageMargins left="0.25" right="0.25" top="0.75" bottom="0.75" header="0.3" footer="0.3"/>
  <pageSetup scale="34" orientation="landscape"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9FA7E-03CE-4EDA-B56A-7C2E5FDB4B95}">
  <dimension ref="A1:E32"/>
  <sheetViews>
    <sheetView topLeftCell="A28" workbookViewId="0">
      <selection activeCell="B12" sqref="B12"/>
    </sheetView>
  </sheetViews>
  <sheetFormatPr defaultRowHeight="15" x14ac:dyDescent="0.25"/>
  <cols>
    <col min="1" max="1" width="73.85546875" style="26" customWidth="1"/>
    <col min="2" max="2" width="30" style="26" customWidth="1"/>
    <col min="3" max="16384" width="9.140625" style="26"/>
  </cols>
  <sheetData>
    <row r="1" spans="1:5" x14ac:dyDescent="0.25">
      <c r="A1" s="185" t="s">
        <v>88</v>
      </c>
      <c r="B1" s="185"/>
      <c r="C1" s="185"/>
      <c r="D1" s="185"/>
      <c r="E1" s="74"/>
    </row>
    <row r="2" spans="1:5" x14ac:dyDescent="0.25">
      <c r="A2" s="74"/>
      <c r="B2" s="74"/>
      <c r="C2" s="74"/>
      <c r="D2" s="74"/>
      <c r="E2" s="74"/>
    </row>
    <row r="3" spans="1:5" x14ac:dyDescent="0.25">
      <c r="A3" s="75" t="s">
        <v>89</v>
      </c>
      <c r="B3" s="75"/>
      <c r="C3" s="74"/>
      <c r="D3" s="74"/>
      <c r="E3" s="74"/>
    </row>
    <row r="4" spans="1:5" x14ac:dyDescent="0.25">
      <c r="A4" s="76" t="s">
        <v>90</v>
      </c>
      <c r="B4" s="76"/>
      <c r="C4" s="74"/>
      <c r="D4" s="77">
        <f>44826+1294+854+120</f>
        <v>47094</v>
      </c>
      <c r="E4" s="74"/>
    </row>
    <row r="5" spans="1:5" x14ac:dyDescent="0.25">
      <c r="A5" s="76" t="s">
        <v>91</v>
      </c>
      <c r="B5" s="76"/>
      <c r="C5" s="74"/>
      <c r="D5" s="77">
        <v>0</v>
      </c>
      <c r="E5" s="74"/>
    </row>
    <row r="6" spans="1:5" x14ac:dyDescent="0.25">
      <c r="A6" s="76" t="s">
        <v>92</v>
      </c>
      <c r="B6" s="76"/>
      <c r="C6" s="74"/>
      <c r="D6" s="78">
        <v>12950</v>
      </c>
      <c r="E6" s="74">
        <v>2500</v>
      </c>
    </row>
    <row r="7" spans="1:5" x14ac:dyDescent="0.25">
      <c r="A7" s="76" t="s">
        <v>93</v>
      </c>
      <c r="B7" s="76"/>
      <c r="C7" s="74"/>
      <c r="D7" s="78">
        <v>910</v>
      </c>
      <c r="E7" s="74"/>
    </row>
    <row r="8" spans="1:5" x14ac:dyDescent="0.25">
      <c r="A8" s="186" t="s">
        <v>94</v>
      </c>
      <c r="B8" s="186"/>
      <c r="C8" s="79"/>
      <c r="D8" s="80">
        <v>421</v>
      </c>
      <c r="E8" s="79"/>
    </row>
    <row r="9" spans="1:5" ht="30" customHeight="1" x14ac:dyDescent="0.25">
      <c r="A9" s="81" t="s">
        <v>95</v>
      </c>
      <c r="B9" s="81"/>
      <c r="C9" s="82"/>
      <c r="D9" s="83">
        <f>SUM(D4:D8)</f>
        <v>61375</v>
      </c>
      <c r="E9" s="82"/>
    </row>
    <row r="10" spans="1:5" x14ac:dyDescent="0.25">
      <c r="A10" s="81"/>
      <c r="B10" s="81"/>
      <c r="C10" s="82"/>
      <c r="D10" s="81"/>
      <c r="E10" s="82"/>
    </row>
    <row r="11" spans="1:5" x14ac:dyDescent="0.25">
      <c r="A11" s="84" t="s">
        <v>96</v>
      </c>
      <c r="B11" s="84"/>
      <c r="C11" s="79"/>
      <c r="D11" s="117"/>
      <c r="E11" s="79"/>
    </row>
    <row r="12" spans="1:5" x14ac:dyDescent="0.25">
      <c r="A12" s="84" t="s">
        <v>97</v>
      </c>
      <c r="B12" s="85"/>
      <c r="C12" s="79"/>
      <c r="D12" s="117"/>
      <c r="E12" s="79"/>
    </row>
    <row r="13" spans="1:5" x14ac:dyDescent="0.25">
      <c r="A13" s="86" t="s">
        <v>98</v>
      </c>
      <c r="B13" s="117"/>
      <c r="C13" s="79"/>
      <c r="D13" s="117"/>
      <c r="E13" s="79"/>
    </row>
    <row r="14" spans="1:5" x14ac:dyDescent="0.25">
      <c r="A14" s="86" t="s">
        <v>99</v>
      </c>
      <c r="B14" s="87"/>
      <c r="C14" s="88">
        <v>32</v>
      </c>
      <c r="D14" s="79"/>
      <c r="E14" s="79"/>
    </row>
    <row r="15" spans="1:5" x14ac:dyDescent="0.25">
      <c r="A15" s="89" t="s">
        <v>100</v>
      </c>
      <c r="B15" s="87"/>
      <c r="C15" s="90"/>
      <c r="D15" s="79"/>
      <c r="E15" s="79"/>
    </row>
    <row r="16" spans="1:5" x14ac:dyDescent="0.25">
      <c r="A16" s="86" t="s">
        <v>101</v>
      </c>
      <c r="B16" s="91">
        <v>41</v>
      </c>
      <c r="C16" s="90"/>
      <c r="D16" s="79"/>
      <c r="E16" s="79"/>
    </row>
    <row r="17" spans="1:5" x14ac:dyDescent="0.25">
      <c r="A17" s="86" t="s">
        <v>102</v>
      </c>
      <c r="B17" s="91">
        <v>38</v>
      </c>
      <c r="C17" s="90">
        <f>IF(B17&lt;B16,B17,B16)</f>
        <v>38</v>
      </c>
      <c r="D17" s="79"/>
      <c r="E17" s="79"/>
    </row>
    <row r="18" spans="1:5" x14ac:dyDescent="0.25">
      <c r="A18" s="92" t="s">
        <v>103</v>
      </c>
      <c r="B18" s="79"/>
      <c r="C18" s="93">
        <f>1-(C14/C17)</f>
        <v>0.15789473684210531</v>
      </c>
      <c r="D18" s="75">
        <f>D9*-C18</f>
        <v>-9690.7894736842136</v>
      </c>
      <c r="E18" s="79"/>
    </row>
    <row r="19" spans="1:5" x14ac:dyDescent="0.25">
      <c r="A19" s="94" t="s">
        <v>104</v>
      </c>
      <c r="B19" s="95"/>
      <c r="C19" s="74"/>
      <c r="D19" s="74"/>
      <c r="E19" s="74"/>
    </row>
    <row r="20" spans="1:5" x14ac:dyDescent="0.25">
      <c r="A20" s="96" t="s">
        <v>105</v>
      </c>
      <c r="B20" s="75"/>
      <c r="C20" s="75"/>
      <c r="D20" s="75"/>
      <c r="E20" s="75"/>
    </row>
    <row r="21" spans="1:5" x14ac:dyDescent="0.25">
      <c r="A21" s="74" t="s">
        <v>106</v>
      </c>
      <c r="B21" s="97"/>
      <c r="C21" s="98"/>
      <c r="D21" s="99">
        <v>-5832</v>
      </c>
      <c r="E21" s="75"/>
    </row>
    <row r="22" spans="1:5" x14ac:dyDescent="0.25">
      <c r="A22" s="95" t="s">
        <v>107</v>
      </c>
      <c r="B22" s="100"/>
      <c r="C22" s="101" t="s">
        <v>108</v>
      </c>
      <c r="D22" s="102">
        <f>SUM(D9:D21)</f>
        <v>45852.210526315786</v>
      </c>
      <c r="E22" s="95"/>
    </row>
    <row r="23" spans="1:5" x14ac:dyDescent="0.25">
      <c r="A23" s="74"/>
      <c r="B23" s="103"/>
      <c r="C23" s="103"/>
      <c r="D23" s="74"/>
      <c r="E23" s="74"/>
    </row>
    <row r="24" spans="1:5" ht="15.75" thickBot="1" x14ac:dyDescent="0.3">
      <c r="A24" s="75" t="s">
        <v>109</v>
      </c>
      <c r="B24" s="75"/>
      <c r="C24" s="104" t="s">
        <v>110</v>
      </c>
      <c r="D24" s="105" t="e">
        <f>IF(D22&lt;#REF!,D22,#REF!)</f>
        <v>#REF!</v>
      </c>
      <c r="E24" s="75"/>
    </row>
    <row r="25" spans="1:5" ht="15.75" thickTop="1" x14ac:dyDescent="0.25">
      <c r="A25" s="75"/>
      <c r="B25" s="75"/>
      <c r="C25" s="75"/>
      <c r="D25" s="106"/>
      <c r="E25" s="75"/>
    </row>
    <row r="26" spans="1:5" ht="15.75" thickBot="1" x14ac:dyDescent="0.3">
      <c r="A26" s="75" t="s">
        <v>111</v>
      </c>
      <c r="B26" s="75"/>
      <c r="C26" s="75"/>
      <c r="D26" s="105" t="e">
        <f>IF(#REF!&gt;D24,#REF!-D24,0)</f>
        <v>#REF!</v>
      </c>
      <c r="E26" s="75"/>
    </row>
    <row r="27" spans="1:5" ht="15.75" thickTop="1" x14ac:dyDescent="0.25">
      <c r="A27" s="74"/>
      <c r="B27" s="74"/>
      <c r="C27" s="74"/>
      <c r="D27" s="74"/>
      <c r="E27" s="74"/>
    </row>
    <row r="28" spans="1:5" ht="20.100000000000001" customHeight="1" x14ac:dyDescent="0.25">
      <c r="A28" s="180" t="s">
        <v>112</v>
      </c>
      <c r="B28" s="180"/>
      <c r="C28" s="180"/>
      <c r="D28" s="180"/>
      <c r="E28" s="107"/>
    </row>
    <row r="29" spans="1:5" ht="51" customHeight="1" x14ac:dyDescent="0.25">
      <c r="A29" s="181" t="s">
        <v>113</v>
      </c>
      <c r="B29" s="181"/>
      <c r="C29" s="181"/>
      <c r="D29" s="181"/>
      <c r="E29" s="74"/>
    </row>
    <row r="30" spans="1:5" ht="40.5" customHeight="1" x14ac:dyDescent="0.25">
      <c r="A30" s="181" t="s">
        <v>114</v>
      </c>
      <c r="B30" s="181"/>
      <c r="C30" s="181"/>
      <c r="D30" s="181"/>
      <c r="E30" s="107"/>
    </row>
    <row r="31" spans="1:5" ht="20.100000000000001" customHeight="1" x14ac:dyDescent="0.25">
      <c r="A31" s="74"/>
      <c r="B31" s="74"/>
      <c r="C31" s="74"/>
      <c r="D31" s="74"/>
      <c r="E31" s="74"/>
    </row>
    <row r="32" spans="1:5" ht="20.100000000000001" customHeight="1" x14ac:dyDescent="0.25">
      <c r="A32" s="190" t="s">
        <v>115</v>
      </c>
      <c r="B32" s="190"/>
      <c r="C32" s="190"/>
      <c r="D32" s="190"/>
      <c r="E32" s="74"/>
    </row>
  </sheetData>
  <mergeCells count="6">
    <mergeCell ref="A32:D32"/>
    <mergeCell ref="A1:D1"/>
    <mergeCell ref="A8:B8"/>
    <mergeCell ref="A28:D28"/>
    <mergeCell ref="A29:D29"/>
    <mergeCell ref="A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Diff Version Do not use</vt:lpstr>
      <vt:lpstr>Payroll Cost </vt:lpstr>
      <vt:lpstr>P'SHIP K1 &amp; W-2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Roth</dc:creator>
  <cp:lastModifiedBy>Roger G. Roth, CPA</cp:lastModifiedBy>
  <cp:lastPrinted>2020-04-10T17:40:32Z</cp:lastPrinted>
  <dcterms:created xsi:type="dcterms:W3CDTF">2015-06-05T18:17:20Z</dcterms:created>
  <dcterms:modified xsi:type="dcterms:W3CDTF">2020-04-13T19:31:27Z</dcterms:modified>
</cp:coreProperties>
</file>