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3ac0eb585b27d7f/Desktop/EDB Excel/Presbytery/"/>
    </mc:Choice>
  </mc:AlternateContent>
  <xr:revisionPtr revIDLastSave="43" documentId="8_{B9152183-AF7D-4F7D-AC86-6C5D982C3D51}" xr6:coauthVersionLast="47" xr6:coauthVersionMax="47" xr10:uidLastSave="{57DFC358-11B7-43C4-BF08-BF1E341407DA}"/>
  <bookViews>
    <workbookView xWindow="-108" yWindow="-108" windowWidth="23256" windowHeight="12456" xr2:uid="{BDFF8093-BB0B-4083-9AAB-E277CF48C25C}"/>
  </bookViews>
  <sheets>
    <sheet name="Sheet1" sheetId="1" r:id="rId1"/>
  </sheets>
  <definedNames>
    <definedName name="_xlnm.Print_Titles" localSheetId="0">Sheet1!$A:$A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5" i="1"/>
  <c r="D11" i="1"/>
  <c r="D12" i="1" s="1"/>
  <c r="D6" i="1"/>
  <c r="G6" i="1" s="1"/>
  <c r="M12" i="1"/>
  <c r="L12" i="1"/>
  <c r="K12" i="1"/>
  <c r="J12" i="1"/>
  <c r="H12" i="1"/>
  <c r="E12" i="1"/>
  <c r="G10" i="1"/>
  <c r="G5" i="1"/>
  <c r="K7" i="1"/>
  <c r="L7" i="1"/>
  <c r="M7" i="1"/>
  <c r="J7" i="1"/>
  <c r="H7" i="1"/>
  <c r="E7" i="1"/>
  <c r="D7" i="1" l="1"/>
  <c r="O5" i="1"/>
  <c r="F6" i="1"/>
  <c r="F7" i="1" s="1"/>
  <c r="G11" i="1"/>
  <c r="F11" i="1"/>
  <c r="F12" i="1" s="1"/>
  <c r="O11" i="1"/>
  <c r="G12" i="1"/>
  <c r="O6" i="1"/>
  <c r="O7" i="1" s="1"/>
  <c r="O10" i="1"/>
  <c r="G7" i="1"/>
  <c r="O12" i="1" l="1"/>
</calcChain>
</file>

<file path=xl/sharedStrings.xml><?xml version="1.0" encoding="utf-8"?>
<sst xmlns="http://schemas.openxmlformats.org/spreadsheetml/2006/main" count="39" uniqueCount="34">
  <si>
    <t>Cash Salary</t>
  </si>
  <si>
    <t>Housing Allowance</t>
  </si>
  <si>
    <t>Board of Pensions</t>
  </si>
  <si>
    <t>Social Security 7.65% (Salary + Housing)</t>
  </si>
  <si>
    <t>Continuing Ed</t>
  </si>
  <si>
    <t>Study Leave</t>
  </si>
  <si>
    <t>2 weeks</t>
  </si>
  <si>
    <t>Professional Expenses</t>
  </si>
  <si>
    <t>Travel Reimbursement</t>
  </si>
  <si>
    <t>Vacation Weeks</t>
  </si>
  <si>
    <t>Effective Salary</t>
  </si>
  <si>
    <t>HRA</t>
  </si>
  <si>
    <t>TOTAL</t>
  </si>
  <si>
    <t>PROPOSED COMPENSATION PACKAGES</t>
  </si>
  <si>
    <t>TOTAL:</t>
  </si>
  <si>
    <t>1 week</t>
  </si>
  <si>
    <r>
      <t xml:space="preserve">Covenant Package </t>
    </r>
    <r>
      <rPr>
        <vertAlign val="superscript"/>
        <sz val="12"/>
        <color theme="1"/>
        <rFont val="Aptos Narrow"/>
        <family val="2"/>
        <scheme val="minor"/>
      </rPr>
      <t>2</t>
    </r>
  </si>
  <si>
    <r>
      <t xml:space="preserve">Transitional Pastor's Participation </t>
    </r>
    <r>
      <rPr>
        <vertAlign val="superscript"/>
        <sz val="12"/>
        <color theme="1"/>
        <rFont val="Aptos Narrow"/>
        <family val="2"/>
        <scheme val="minor"/>
      </rPr>
      <t>1</t>
    </r>
  </si>
  <si>
    <t>HIGH POINT OF ASSISTANT RANGE</t>
  </si>
  <si>
    <t>LOW POINT OF ASSISTANT RANGE</t>
  </si>
  <si>
    <t>Coach</t>
  </si>
  <si>
    <t>Greg Garis - New Position</t>
  </si>
  <si>
    <r>
      <t>Greg Garis - New Position</t>
    </r>
    <r>
      <rPr>
        <vertAlign val="superscript"/>
        <sz val="12"/>
        <color theme="1"/>
        <rFont val="Aptos Narrow"/>
        <family val="2"/>
        <scheme val="minor"/>
      </rPr>
      <t>3</t>
    </r>
  </si>
  <si>
    <t>5 (FT Hrs)</t>
  </si>
  <si>
    <t>3 (PT Hrs)</t>
  </si>
  <si>
    <r>
      <rPr>
        <vertAlign val="superscript"/>
        <sz val="10"/>
        <color theme="1"/>
        <rFont val="Aptos Narrow"/>
        <family val="2"/>
        <scheme val="minor"/>
      </rPr>
      <t>1</t>
    </r>
    <r>
      <rPr>
        <sz val="10"/>
        <color theme="1"/>
        <rFont val="Aptos Narrow"/>
        <family val="2"/>
        <scheme val="minor"/>
      </rPr>
      <t xml:space="preserve"> 43% Medical, Pension, Death/DBL. Will increase to 47% in 2026. TPP was approved for 3 years. Unless BOP extends, Greg will transition to CP in 2028.</t>
    </r>
  </si>
  <si>
    <r>
      <rPr>
        <vertAlign val="superscript"/>
        <sz val="10"/>
        <color theme="1"/>
        <rFont val="Aptos Narrow"/>
        <family val="2"/>
        <scheme val="minor"/>
      </rPr>
      <t>3</t>
    </r>
    <r>
      <rPr>
        <sz val="10"/>
        <color theme="1"/>
        <rFont val="Aptos Narrow"/>
        <family val="2"/>
        <scheme val="minor"/>
      </rPr>
      <t xml:space="preserve"> SYNOD Leader provided data that average salary is $90-$120K. Increased to midpoint.</t>
    </r>
  </si>
  <si>
    <r>
      <rPr>
        <vertAlign val="superscript"/>
        <sz val="10"/>
        <color theme="1"/>
        <rFont val="Aptos Narrow"/>
        <family val="2"/>
        <scheme val="minor"/>
      </rPr>
      <t>2</t>
    </r>
    <r>
      <rPr>
        <sz val="10"/>
        <color theme="1"/>
        <rFont val="Aptos Narrow"/>
        <family val="2"/>
        <scheme val="minor"/>
      </rPr>
      <t xml:space="preserve"> 10% Pension, Death/DBL, Temp DBL, EAP. Can't get medical rates from BOP without age/zip code so this cost is unknown. If candidate requires health  </t>
    </r>
  </si>
  <si>
    <t>insurance, and depending on whether single or family, could be $10-$20K from BOP. Candidate could go to marketplace instead and Presbytery pay premiums.</t>
  </si>
  <si>
    <r>
      <t xml:space="preserve">Assistant 25 hrs/wk Exempt FTE </t>
    </r>
    <r>
      <rPr>
        <vertAlign val="superscript"/>
        <sz val="12"/>
        <color theme="1"/>
        <rFont val="Aptos Narrow"/>
        <family val="2"/>
        <scheme val="minor"/>
      </rPr>
      <t>4</t>
    </r>
    <r>
      <rPr>
        <sz val="12"/>
        <color theme="1"/>
        <rFont val="Aptos Narrow"/>
        <family val="2"/>
        <scheme val="minor"/>
      </rPr>
      <t xml:space="preserve"> </t>
    </r>
    <r>
      <rPr>
        <sz val="12"/>
        <color rgb="FFFF0000"/>
        <rFont val="Aptos Narrow"/>
        <family val="2"/>
        <scheme val="minor"/>
      </rPr>
      <t>$52,300</t>
    </r>
    <r>
      <rPr>
        <sz val="12"/>
        <color theme="1"/>
        <rFont val="Aptos Narrow"/>
        <family val="2"/>
        <scheme val="minor"/>
      </rPr>
      <t xml:space="preserve"> 5</t>
    </r>
  </si>
  <si>
    <r>
      <t xml:space="preserve">Assistant 25 hrs/wk Exempt FTE </t>
    </r>
    <r>
      <rPr>
        <vertAlign val="superscript"/>
        <sz val="12"/>
        <color theme="1"/>
        <rFont val="Aptos Narrow"/>
        <family val="2"/>
        <scheme val="minor"/>
      </rPr>
      <t>4</t>
    </r>
    <r>
      <rPr>
        <sz val="12"/>
        <color theme="1"/>
        <rFont val="Aptos Narrow"/>
        <family val="2"/>
        <scheme val="minor"/>
      </rPr>
      <t xml:space="preserve"> </t>
    </r>
    <r>
      <rPr>
        <sz val="12"/>
        <color rgb="FFFF0000"/>
        <rFont val="Aptos Narrow"/>
        <family val="2"/>
        <scheme val="minor"/>
      </rPr>
      <t>$64,300</t>
    </r>
    <r>
      <rPr>
        <sz val="12"/>
        <color theme="1"/>
        <rFont val="Aptos Narrow"/>
        <family val="2"/>
        <scheme val="minor"/>
      </rPr>
      <t xml:space="preserve"> 5</t>
    </r>
  </si>
  <si>
    <r>
      <rPr>
        <vertAlign val="superscript"/>
        <sz val="10"/>
        <color theme="1"/>
        <rFont val="Aptos Narrow"/>
        <family val="2"/>
        <scheme val="minor"/>
      </rPr>
      <t>5</t>
    </r>
    <r>
      <rPr>
        <sz val="10"/>
        <color theme="1"/>
        <rFont val="Aptos Narrow"/>
        <family val="2"/>
        <scheme val="minor"/>
      </rPr>
      <t xml:space="preserve"> Used midpoint of both presbytery's Min Terms $58,300 and set range $6K below and above.</t>
    </r>
  </si>
  <si>
    <r>
      <rPr>
        <vertAlign val="superscript"/>
        <sz val="10"/>
        <color theme="1"/>
        <rFont val="Aptos Narrow"/>
        <family val="2"/>
        <scheme val="minor"/>
      </rPr>
      <t>4</t>
    </r>
    <r>
      <rPr>
        <sz val="10"/>
        <color theme="1"/>
        <rFont val="Aptos Narrow"/>
        <family val="2"/>
        <scheme val="minor"/>
      </rPr>
      <t xml:space="preserve"> FTE = Full-Time Equivalent Salary</t>
    </r>
  </si>
  <si>
    <t>Reduced by $3K to fund Greg's HRA.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</si>
</sst>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7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vertAlign val="superscript"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65" fontId="0" fillId="0" borderId="0" xfId="0" applyNumberFormat="1" applyAlignment="1">
      <alignment vertical="center" wrapText="1"/>
    </xf>
    <xf numFmtId="165" fontId="0" fillId="0" borderId="0" xfId="0" applyNumberFormat="1"/>
    <xf numFmtId="164" fontId="0" fillId="0" borderId="0" xfId="0" applyNumberFormat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165" fontId="2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88C14-277D-4E2F-A43A-2FFC575EE19D}">
  <dimension ref="A1:O21"/>
  <sheetViews>
    <sheetView tabSelected="1" workbookViewId="0">
      <selection activeCell="A17" sqref="A17"/>
    </sheetView>
  </sheetViews>
  <sheetFormatPr defaultRowHeight="15.6" x14ac:dyDescent="0.3"/>
  <cols>
    <col min="1" max="1" width="34.09765625" customWidth="1"/>
    <col min="2" max="2" width="5.796875" style="5" bestFit="1" customWidth="1"/>
    <col min="3" max="3" width="9.296875" style="5" bestFit="1" customWidth="1"/>
    <col min="4" max="4" width="8.3984375" style="5" bestFit="1" customWidth="1"/>
    <col min="5" max="5" width="12.09765625" style="5" bestFit="1" customWidth="1"/>
    <col min="6" max="6" width="8.8984375" style="5" bestFit="1" customWidth="1"/>
    <col min="7" max="7" width="13.296875" style="5" bestFit="1" customWidth="1"/>
    <col min="8" max="8" width="9.5" style="5" bestFit="1" customWidth="1"/>
    <col min="9" max="9" width="7.3984375" bestFit="1" customWidth="1"/>
    <col min="10" max="10" width="10.8984375" style="5" bestFit="1" customWidth="1"/>
    <col min="11" max="11" width="8.5" style="5" bestFit="1" customWidth="1"/>
    <col min="12" max="13" width="6.3984375" style="5" bestFit="1" customWidth="1"/>
    <col min="14" max="14" width="8.69921875" style="3" bestFit="1" customWidth="1"/>
    <col min="15" max="15" width="8.3984375" bestFit="1" customWidth="1"/>
  </cols>
  <sheetData>
    <row r="1" spans="1:15" ht="18" x14ac:dyDescent="0.35">
      <c r="A1" s="7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1" customFormat="1" ht="46.8" x14ac:dyDescent="0.3">
      <c r="B2" s="4" t="s">
        <v>0</v>
      </c>
      <c r="C2" s="4" t="s">
        <v>1</v>
      </c>
      <c r="D2" s="4" t="s">
        <v>10</v>
      </c>
      <c r="E2" s="6" t="s">
        <v>2</v>
      </c>
      <c r="F2" s="6"/>
      <c r="G2" s="4" t="s">
        <v>3</v>
      </c>
      <c r="H2" s="4" t="s">
        <v>4</v>
      </c>
      <c r="I2" s="1" t="s">
        <v>5</v>
      </c>
      <c r="J2" s="4" t="s">
        <v>7</v>
      </c>
      <c r="K2" s="4" t="s">
        <v>8</v>
      </c>
      <c r="L2" s="4" t="s">
        <v>20</v>
      </c>
      <c r="M2" s="4" t="s">
        <v>11</v>
      </c>
      <c r="N2" s="2" t="s">
        <v>9</v>
      </c>
      <c r="O2" s="1" t="s">
        <v>12</v>
      </c>
    </row>
    <row r="3" spans="1:15" s="1" customFormat="1" ht="48.6" x14ac:dyDescent="0.3">
      <c r="B3" s="4"/>
      <c r="C3" s="4"/>
      <c r="D3" s="4"/>
      <c r="E3" s="4" t="s">
        <v>17</v>
      </c>
      <c r="F3" s="4" t="s">
        <v>16</v>
      </c>
      <c r="G3" s="4"/>
      <c r="H3" s="4"/>
      <c r="J3" s="4"/>
      <c r="K3" s="4"/>
      <c r="L3" s="4"/>
      <c r="M3" s="4"/>
      <c r="N3" s="2"/>
    </row>
    <row r="4" spans="1:15" s="1" customFormat="1" x14ac:dyDescent="0.3">
      <c r="A4" s="1" t="s">
        <v>19</v>
      </c>
      <c r="B4" s="4"/>
      <c r="C4" s="4"/>
      <c r="D4" s="4"/>
      <c r="E4" s="4"/>
      <c r="F4" s="4"/>
      <c r="G4" s="4"/>
      <c r="H4" s="4"/>
      <c r="J4" s="4"/>
      <c r="K4" s="4"/>
      <c r="L4" s="4"/>
      <c r="M4" s="4"/>
      <c r="N4" s="2"/>
    </row>
    <row r="5" spans="1:15" ht="17.399999999999999" x14ac:dyDescent="0.3">
      <c r="A5" t="s">
        <v>22</v>
      </c>
      <c r="D5" s="5">
        <v>105000</v>
      </c>
      <c r="E5" s="5">
        <f>(105000*0.43)-3000</f>
        <v>42150</v>
      </c>
      <c r="G5" s="5">
        <f>0.0765*D5</f>
        <v>8032.5</v>
      </c>
      <c r="H5" s="5">
        <v>2000</v>
      </c>
      <c r="I5" t="s">
        <v>6</v>
      </c>
      <c r="J5" s="5">
        <v>4000</v>
      </c>
      <c r="K5" s="5">
        <v>5000</v>
      </c>
      <c r="L5" s="5">
        <v>1200</v>
      </c>
      <c r="M5" s="5">
        <v>3000</v>
      </c>
      <c r="N5" s="3" t="s">
        <v>23</v>
      </c>
      <c r="O5" s="5">
        <f>SUM(D5+E5+G5+H5+J5+K5+L5+M5)</f>
        <v>170382.5</v>
      </c>
    </row>
    <row r="6" spans="1:15" ht="17.399999999999999" x14ac:dyDescent="0.3">
      <c r="A6" t="s">
        <v>29</v>
      </c>
      <c r="D6" s="5">
        <f>52300*0.625</f>
        <v>32687.5</v>
      </c>
      <c r="F6" s="8">
        <f>0.1*D6</f>
        <v>3268.75</v>
      </c>
      <c r="G6" s="5">
        <f>0.0765*D6</f>
        <v>2500.59375</v>
      </c>
      <c r="H6" s="5">
        <v>1000</v>
      </c>
      <c r="I6" t="s">
        <v>15</v>
      </c>
      <c r="J6" s="5">
        <v>1500</v>
      </c>
      <c r="K6" s="5">
        <v>2000</v>
      </c>
      <c r="L6" s="5">
        <v>0</v>
      </c>
      <c r="M6" s="5">
        <v>0</v>
      </c>
      <c r="N6" s="3" t="s">
        <v>24</v>
      </c>
      <c r="O6" s="5">
        <f>SUM(D6+F6+G6+H6+J6+K6)</f>
        <v>42956.84375</v>
      </c>
    </row>
    <row r="7" spans="1:15" x14ac:dyDescent="0.3">
      <c r="A7" t="s">
        <v>14</v>
      </c>
      <c r="D7" s="5">
        <f>SUM(D5:D6)</f>
        <v>137687.5</v>
      </c>
      <c r="E7" s="5">
        <f t="shared" ref="E7:H7" si="0">SUM(E5:E6)</f>
        <v>42150</v>
      </c>
      <c r="F7" s="5">
        <f t="shared" si="0"/>
        <v>3268.75</v>
      </c>
      <c r="G7" s="5">
        <f t="shared" si="0"/>
        <v>10533.09375</v>
      </c>
      <c r="H7" s="5">
        <f t="shared" si="0"/>
        <v>3000</v>
      </c>
      <c r="J7" s="5">
        <f>SUM(J5:J6)</f>
        <v>5500</v>
      </c>
      <c r="K7" s="5">
        <f t="shared" ref="K7:M7" si="1">SUM(K5:K6)</f>
        <v>7000</v>
      </c>
      <c r="L7" s="5">
        <f t="shared" si="1"/>
        <v>1200</v>
      </c>
      <c r="M7" s="5">
        <f t="shared" si="1"/>
        <v>3000</v>
      </c>
      <c r="O7" s="5">
        <f>SUM(O5:O6)</f>
        <v>213339.34375</v>
      </c>
    </row>
    <row r="8" spans="1:15" x14ac:dyDescent="0.3">
      <c r="O8" s="5"/>
    </row>
    <row r="9" spans="1:15" s="1" customFormat="1" x14ac:dyDescent="0.3">
      <c r="A9" s="1" t="s">
        <v>18</v>
      </c>
      <c r="B9" s="4"/>
      <c r="C9" s="4"/>
      <c r="D9" s="4"/>
      <c r="E9" s="4"/>
      <c r="F9" s="4"/>
      <c r="G9" s="4"/>
      <c r="H9" s="4"/>
      <c r="J9" s="4"/>
      <c r="K9" s="4"/>
      <c r="L9" s="4"/>
      <c r="M9" s="4"/>
      <c r="N9" s="2"/>
    </row>
    <row r="10" spans="1:15" x14ac:dyDescent="0.3">
      <c r="A10" t="s">
        <v>21</v>
      </c>
      <c r="D10" s="5">
        <v>105000</v>
      </c>
      <c r="E10" s="5">
        <f>(105000*0.43)-3000</f>
        <v>42150</v>
      </c>
      <c r="G10" s="5">
        <f>0.0765*D10</f>
        <v>8032.5</v>
      </c>
      <c r="H10" s="5">
        <v>2000</v>
      </c>
      <c r="I10" t="s">
        <v>6</v>
      </c>
      <c r="J10" s="5">
        <v>4000</v>
      </c>
      <c r="K10" s="5">
        <v>5000</v>
      </c>
      <c r="L10" s="5">
        <v>1200</v>
      </c>
      <c r="M10" s="5">
        <v>3000</v>
      </c>
      <c r="N10" s="3" t="s">
        <v>23</v>
      </c>
      <c r="O10" s="5">
        <f>SUM(D10+E10+G10+H10+J10+K10+L10+M10)</f>
        <v>170382.5</v>
      </c>
    </row>
    <row r="11" spans="1:15" ht="17.399999999999999" x14ac:dyDescent="0.3">
      <c r="A11" t="s">
        <v>30</v>
      </c>
      <c r="D11" s="5">
        <f>64300*0.625</f>
        <v>40187.5</v>
      </c>
      <c r="F11" s="8">
        <f>0.1*D11</f>
        <v>4018.75</v>
      </c>
      <c r="G11" s="5">
        <f>0.0765*D11</f>
        <v>3074.34375</v>
      </c>
      <c r="H11" s="5">
        <v>1000</v>
      </c>
      <c r="I11" t="s">
        <v>15</v>
      </c>
      <c r="J11" s="5">
        <v>1500</v>
      </c>
      <c r="K11" s="5">
        <v>2000</v>
      </c>
      <c r="L11" s="5">
        <v>0</v>
      </c>
      <c r="M11" s="5">
        <v>0</v>
      </c>
      <c r="N11" s="3" t="s">
        <v>24</v>
      </c>
      <c r="O11" s="5">
        <f>SUM(D11+F11+G11+H11+J11+K11)</f>
        <v>51780.59375</v>
      </c>
    </row>
    <row r="12" spans="1:15" x14ac:dyDescent="0.3">
      <c r="A12" t="s">
        <v>14</v>
      </c>
      <c r="D12" s="5">
        <f>SUM(D10:D11)</f>
        <v>145187.5</v>
      </c>
      <c r="E12" s="5">
        <f t="shared" ref="E12" si="2">SUM(E10:E11)</f>
        <v>42150</v>
      </c>
      <c r="F12" s="5">
        <f t="shared" ref="F12" si="3">SUM(F10:F11)</f>
        <v>4018.75</v>
      </c>
      <c r="G12" s="5">
        <f t="shared" ref="G12" si="4">SUM(G10:G11)</f>
        <v>11106.84375</v>
      </c>
      <c r="H12" s="5">
        <f t="shared" ref="H12" si="5">SUM(H10:H11)</f>
        <v>3000</v>
      </c>
      <c r="J12" s="5">
        <f>SUM(J10:J11)</f>
        <v>5500</v>
      </c>
      <c r="K12" s="5">
        <f t="shared" ref="K12" si="6">SUM(K10:K11)</f>
        <v>7000</v>
      </c>
      <c r="L12" s="5">
        <f t="shared" ref="L12" si="7">SUM(L10:L11)</f>
        <v>1200</v>
      </c>
      <c r="M12" s="5">
        <f t="shared" ref="M12" si="8">SUM(M10:M11)</f>
        <v>3000</v>
      </c>
      <c r="O12" s="5">
        <f>SUM(O10:O11)</f>
        <v>222163.09375</v>
      </c>
    </row>
    <row r="13" spans="1:15" x14ac:dyDescent="0.3">
      <c r="O13" s="5"/>
    </row>
    <row r="14" spans="1:15" x14ac:dyDescent="0.3">
      <c r="O14" s="5"/>
    </row>
    <row r="15" spans="1:15" x14ac:dyDescent="0.3">
      <c r="A15" s="9" t="s">
        <v>25</v>
      </c>
    </row>
    <row r="16" spans="1:15" x14ac:dyDescent="0.3">
      <c r="A16" s="9" t="s">
        <v>33</v>
      </c>
    </row>
    <row r="17" spans="1:1" x14ac:dyDescent="0.3">
      <c r="A17" s="9" t="s">
        <v>27</v>
      </c>
    </row>
    <row r="18" spans="1:1" x14ac:dyDescent="0.3">
      <c r="A18" s="9" t="s">
        <v>28</v>
      </c>
    </row>
    <row r="19" spans="1:1" x14ac:dyDescent="0.3">
      <c r="A19" s="9" t="s">
        <v>26</v>
      </c>
    </row>
    <row r="20" spans="1:1" x14ac:dyDescent="0.3">
      <c r="A20" s="9" t="s">
        <v>32</v>
      </c>
    </row>
    <row r="21" spans="1:1" x14ac:dyDescent="0.3">
      <c r="A21" s="9" t="s">
        <v>31</v>
      </c>
    </row>
  </sheetData>
  <mergeCells count="2">
    <mergeCell ref="E2:F2"/>
    <mergeCell ref="A1:O1"/>
  </mergeCells>
  <phoneticPr fontId="1" type="noConversion"/>
  <printOptions gridLines="1"/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DaBoll</dc:creator>
  <cp:lastModifiedBy>Liz DaBoll</cp:lastModifiedBy>
  <cp:lastPrinted>2025-07-31T10:42:52Z</cp:lastPrinted>
  <dcterms:created xsi:type="dcterms:W3CDTF">2025-06-22T18:54:31Z</dcterms:created>
  <dcterms:modified xsi:type="dcterms:W3CDTF">2025-07-31T10:50:40Z</dcterms:modified>
</cp:coreProperties>
</file>