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DATAFILE\COVID-19 - CKCCT\SBA PPP\"/>
    </mc:Choice>
  </mc:AlternateContent>
  <bookViews>
    <workbookView xWindow="0" yWindow="0" windowWidth="23040" windowHeight="8805" activeTab="2"/>
  </bookViews>
  <sheets>
    <sheet name="Loan Forgiveness - PPP" sheetId="2" r:id="rId1"/>
    <sheet name="Weekly Costs" sheetId="3" r:id="rId2"/>
    <sheet name="FTE Calculator" sheetId="4"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5" i="2" l="1"/>
  <c r="E18" i="2"/>
  <c r="K104" i="2" l="1"/>
  <c r="K105" i="2"/>
  <c r="K103" i="2"/>
  <c r="AY38" i="3" l="1"/>
  <c r="AY36" i="3"/>
  <c r="AY35" i="3"/>
  <c r="AY32" i="3"/>
  <c r="AY33" i="3"/>
  <c r="AY34" i="3"/>
  <c r="AY31" i="3"/>
  <c r="AY27" i="3"/>
  <c r="AY25" i="3"/>
  <c r="AY20" i="3"/>
  <c r="AY19" i="3"/>
  <c r="AY18" i="3"/>
  <c r="AY16" i="3"/>
  <c r="AW21" i="3"/>
  <c r="AU21" i="3"/>
  <c r="AS21" i="3"/>
  <c r="AQ21" i="3"/>
  <c r="AO21" i="3"/>
  <c r="AM21" i="3"/>
  <c r="AK21" i="3"/>
  <c r="AI21" i="3"/>
  <c r="AG21" i="3"/>
  <c r="AE21" i="3"/>
  <c r="AC21" i="3"/>
  <c r="AA21" i="3"/>
  <c r="Y21" i="3"/>
  <c r="W21" i="3"/>
  <c r="U21" i="3"/>
  <c r="S21" i="3"/>
  <c r="D65" i="2"/>
  <c r="D64" i="2"/>
  <c r="D63" i="2"/>
  <c r="D62" i="2"/>
  <c r="D61" i="2"/>
  <c r="D60" i="2"/>
  <c r="D59" i="2"/>
  <c r="D58" i="2"/>
  <c r="D57" i="2"/>
  <c r="D56" i="2"/>
  <c r="D55" i="2"/>
  <c r="D54" i="2"/>
  <c r="D53" i="2"/>
  <c r="D52" i="2"/>
  <c r="D51" i="2"/>
  <c r="D50" i="2"/>
  <c r="D49" i="2"/>
  <c r="AU42" i="4"/>
  <c r="AS42" i="4"/>
  <c r="AQ42" i="4"/>
  <c r="AO42" i="4"/>
  <c r="AM42" i="4"/>
  <c r="AK42" i="4"/>
  <c r="AI42" i="4"/>
  <c r="AG42" i="4"/>
  <c r="AE42" i="4"/>
  <c r="AC42" i="4"/>
  <c r="AA42" i="4"/>
  <c r="Y42" i="4"/>
  <c r="W42" i="4"/>
  <c r="U42" i="4"/>
  <c r="S42" i="4"/>
  <c r="Q42" i="4"/>
  <c r="O25" i="4"/>
  <c r="AU25" i="4"/>
  <c r="AS25" i="4"/>
  <c r="AQ25" i="4"/>
  <c r="AO25" i="4"/>
  <c r="AM25" i="4"/>
  <c r="AK25" i="4"/>
  <c r="AI25" i="4"/>
  <c r="AG25" i="4"/>
  <c r="AE25" i="4"/>
  <c r="AC25" i="4"/>
  <c r="AA25" i="4"/>
  <c r="Y25" i="4"/>
  <c r="W25" i="4"/>
  <c r="U25" i="4"/>
  <c r="S25" i="4"/>
  <c r="Q25" i="4"/>
  <c r="AW41" i="4"/>
  <c r="AW40" i="4"/>
  <c r="AW39" i="4"/>
  <c r="AW38" i="4"/>
  <c r="AW37" i="4"/>
  <c r="AW36" i="4"/>
  <c r="AW35" i="4"/>
  <c r="AW34" i="4"/>
  <c r="AU41" i="4"/>
  <c r="AU40" i="4"/>
  <c r="AU39" i="4"/>
  <c r="AU38" i="4"/>
  <c r="AU37" i="4"/>
  <c r="AU36" i="4"/>
  <c r="AU35" i="4"/>
  <c r="AU34" i="4"/>
  <c r="AS41" i="4"/>
  <c r="AS40" i="4"/>
  <c r="AS39" i="4"/>
  <c r="AS38" i="4"/>
  <c r="AS37" i="4"/>
  <c r="AS36" i="4"/>
  <c r="AS35" i="4"/>
  <c r="AS34" i="4"/>
  <c r="AQ41" i="4"/>
  <c r="AQ40" i="4"/>
  <c r="AQ39" i="4"/>
  <c r="AQ38" i="4"/>
  <c r="AQ37" i="4"/>
  <c r="AQ36" i="4"/>
  <c r="AQ35" i="4"/>
  <c r="AQ34" i="4"/>
  <c r="AO41" i="4"/>
  <c r="AO40" i="4"/>
  <c r="AO39" i="4"/>
  <c r="AO38" i="4"/>
  <c r="AO37" i="4"/>
  <c r="AO36" i="4"/>
  <c r="AO35" i="4"/>
  <c r="AO34" i="4"/>
  <c r="AM41" i="4"/>
  <c r="AM40" i="4"/>
  <c r="AM39" i="4"/>
  <c r="AM38" i="4"/>
  <c r="AM37" i="4"/>
  <c r="AM36" i="4"/>
  <c r="AM35" i="4"/>
  <c r="AM34" i="4"/>
  <c r="AK41" i="4"/>
  <c r="AK40" i="4"/>
  <c r="AK39" i="4"/>
  <c r="AK38" i="4"/>
  <c r="AK37" i="4"/>
  <c r="AK36" i="4"/>
  <c r="AK35" i="4"/>
  <c r="AK34" i="4"/>
  <c r="AI41" i="4"/>
  <c r="AI40" i="4"/>
  <c r="AI39" i="4"/>
  <c r="AI38" i="4"/>
  <c r="AI37" i="4"/>
  <c r="AI36" i="4"/>
  <c r="AI35" i="4"/>
  <c r="AI34" i="4"/>
  <c r="AG41" i="4"/>
  <c r="AG40" i="4"/>
  <c r="AG39" i="4"/>
  <c r="AG38" i="4"/>
  <c r="AG37" i="4"/>
  <c r="AG36" i="4"/>
  <c r="AG35" i="4"/>
  <c r="AG34" i="4"/>
  <c r="AE41" i="4"/>
  <c r="AE40" i="4"/>
  <c r="AE39" i="4"/>
  <c r="AE38" i="4"/>
  <c r="AE37" i="4"/>
  <c r="AE36" i="4"/>
  <c r="AE35" i="4"/>
  <c r="AE34" i="4"/>
  <c r="AC41" i="4"/>
  <c r="AC40" i="4"/>
  <c r="AC39" i="4"/>
  <c r="AC38" i="4"/>
  <c r="AC37" i="4"/>
  <c r="AC36" i="4"/>
  <c r="AC35" i="4"/>
  <c r="AC34" i="4"/>
  <c r="AA41" i="4"/>
  <c r="AA40" i="4"/>
  <c r="AA39" i="4"/>
  <c r="AA38" i="4"/>
  <c r="AA37" i="4"/>
  <c r="AA36" i="4"/>
  <c r="AA35" i="4"/>
  <c r="AA34" i="4"/>
  <c r="Y41" i="4"/>
  <c r="Y40" i="4"/>
  <c r="Y39" i="4"/>
  <c r="Y38" i="4"/>
  <c r="Y37" i="4"/>
  <c r="Y36" i="4"/>
  <c r="Y35" i="4"/>
  <c r="Y34" i="4"/>
  <c r="W41" i="4"/>
  <c r="W40" i="4"/>
  <c r="W39" i="4"/>
  <c r="W38" i="4"/>
  <c r="W37" i="4"/>
  <c r="W36" i="4"/>
  <c r="W35" i="4"/>
  <c r="W34" i="4"/>
  <c r="U41" i="4"/>
  <c r="U40" i="4"/>
  <c r="U39" i="4"/>
  <c r="U38" i="4"/>
  <c r="U37" i="4"/>
  <c r="U36" i="4"/>
  <c r="U35" i="4"/>
  <c r="U34" i="4"/>
  <c r="S35" i="4"/>
  <c r="S36" i="4"/>
  <c r="S37" i="4"/>
  <c r="S38" i="4"/>
  <c r="S39" i="4"/>
  <c r="S40" i="4"/>
  <c r="S41" i="4"/>
  <c r="S34" i="4"/>
  <c r="Q35" i="4"/>
  <c r="Q36" i="4"/>
  <c r="Q37" i="4"/>
  <c r="Q38" i="4"/>
  <c r="Q39" i="4"/>
  <c r="Q40" i="4"/>
  <c r="Q41" i="4"/>
  <c r="Q34" i="4"/>
  <c r="AU24" i="4"/>
  <c r="AU23" i="4"/>
  <c r="AU22" i="4"/>
  <c r="AU21" i="4"/>
  <c r="AU20" i="4"/>
  <c r="AU19" i="4"/>
  <c r="AU18" i="4"/>
  <c r="AU17" i="4"/>
  <c r="AS24" i="4"/>
  <c r="AS23" i="4"/>
  <c r="AS22" i="4"/>
  <c r="AS21" i="4"/>
  <c r="AS20" i="4"/>
  <c r="AS19" i="4"/>
  <c r="AS18" i="4"/>
  <c r="AS17" i="4"/>
  <c r="AQ24" i="4"/>
  <c r="AQ23" i="4"/>
  <c r="AQ22" i="4"/>
  <c r="AQ21" i="4"/>
  <c r="AQ20" i="4"/>
  <c r="AQ19" i="4"/>
  <c r="AQ18" i="4"/>
  <c r="AQ17" i="4"/>
  <c r="AO24" i="4"/>
  <c r="AO23" i="4"/>
  <c r="AO22" i="4"/>
  <c r="AO21" i="4"/>
  <c r="AO20" i="4"/>
  <c r="AO19" i="4"/>
  <c r="AO18" i="4"/>
  <c r="AO17" i="4"/>
  <c r="AM24" i="4"/>
  <c r="AM23" i="4"/>
  <c r="AM22" i="4"/>
  <c r="AM21" i="4"/>
  <c r="AM20" i="4"/>
  <c r="AM19" i="4"/>
  <c r="AM18" i="4"/>
  <c r="AM17" i="4"/>
  <c r="AK24" i="4"/>
  <c r="AK23" i="4"/>
  <c r="AK22" i="4"/>
  <c r="AK21" i="4"/>
  <c r="AK20" i="4"/>
  <c r="AK19" i="4"/>
  <c r="AK18" i="4"/>
  <c r="AK17" i="4"/>
  <c r="AI24" i="4"/>
  <c r="AI23" i="4"/>
  <c r="AI22" i="4"/>
  <c r="AI21" i="4"/>
  <c r="AI20" i="4"/>
  <c r="AI19" i="4"/>
  <c r="AI18" i="4"/>
  <c r="AI17" i="4"/>
  <c r="AG24" i="4"/>
  <c r="AG23" i="4"/>
  <c r="AG22" i="4"/>
  <c r="AG21" i="4"/>
  <c r="AG20" i="4"/>
  <c r="AG19" i="4"/>
  <c r="AG18" i="4"/>
  <c r="AG17" i="4"/>
  <c r="AE24" i="4"/>
  <c r="AE23" i="4"/>
  <c r="AE22" i="4"/>
  <c r="AE21" i="4"/>
  <c r="AE20" i="4"/>
  <c r="AE19" i="4"/>
  <c r="AE18" i="4"/>
  <c r="AE17" i="4"/>
  <c r="AC24" i="4"/>
  <c r="AC23" i="4"/>
  <c r="AC22" i="4"/>
  <c r="AC21" i="4"/>
  <c r="AC20" i="4"/>
  <c r="AC19" i="4"/>
  <c r="AC18" i="4"/>
  <c r="AC17" i="4"/>
  <c r="AA24" i="4"/>
  <c r="AA23" i="4"/>
  <c r="AA22" i="4"/>
  <c r="AA21" i="4"/>
  <c r="AA20" i="4"/>
  <c r="AA19" i="4"/>
  <c r="AA18" i="4"/>
  <c r="AA17" i="4"/>
  <c r="Y24" i="4"/>
  <c r="Y23" i="4"/>
  <c r="Y22" i="4"/>
  <c r="Y21" i="4"/>
  <c r="Y20" i="4"/>
  <c r="Y19" i="4"/>
  <c r="Y18" i="4"/>
  <c r="Y17" i="4"/>
  <c r="W24" i="4"/>
  <c r="W23" i="4"/>
  <c r="W22" i="4"/>
  <c r="W21" i="4"/>
  <c r="W20" i="4"/>
  <c r="W19" i="4"/>
  <c r="W18" i="4"/>
  <c r="W17" i="4"/>
  <c r="U24" i="4"/>
  <c r="U23" i="4"/>
  <c r="U22" i="4"/>
  <c r="U21" i="4"/>
  <c r="U20" i="4"/>
  <c r="U19" i="4"/>
  <c r="U18" i="4"/>
  <c r="U17" i="4"/>
  <c r="S24" i="4"/>
  <c r="S23" i="4"/>
  <c r="S22" i="4"/>
  <c r="S21" i="4"/>
  <c r="S20" i="4"/>
  <c r="S19" i="4"/>
  <c r="S18" i="4"/>
  <c r="S17" i="4"/>
  <c r="Q18" i="4"/>
  <c r="Q19" i="4"/>
  <c r="Q20" i="4"/>
  <c r="Q21" i="4"/>
  <c r="Q22" i="4"/>
  <c r="Q23" i="4"/>
  <c r="Q24" i="4"/>
  <c r="Q17" i="4"/>
  <c r="AW18" i="4"/>
  <c r="AW19" i="4"/>
  <c r="AW20" i="4"/>
  <c r="AW21" i="4"/>
  <c r="AW22" i="4"/>
  <c r="AW23" i="4"/>
  <c r="AW24" i="4"/>
  <c r="AW17" i="4"/>
  <c r="K111" i="2"/>
  <c r="K109" i="2"/>
  <c r="K110" i="2"/>
  <c r="K106" i="2"/>
  <c r="K107" i="2"/>
  <c r="K108" i="2"/>
  <c r="D18" i="2"/>
  <c r="O18" i="4" l="1"/>
  <c r="O19" i="4"/>
  <c r="O20" i="4"/>
  <c r="O21" i="4"/>
  <c r="O22" i="4"/>
  <c r="O23" i="4"/>
  <c r="O24" i="4"/>
  <c r="M18" i="4"/>
  <c r="M19" i="4"/>
  <c r="M20" i="4"/>
  <c r="M21" i="4"/>
  <c r="M22" i="4"/>
  <c r="M23" i="4"/>
  <c r="M24" i="4"/>
  <c r="K18" i="4"/>
  <c r="K19" i="4"/>
  <c r="K20" i="4"/>
  <c r="K21" i="4"/>
  <c r="K22" i="4"/>
  <c r="K23" i="4"/>
  <c r="K24" i="4"/>
  <c r="I18" i="4"/>
  <c r="I19" i="4"/>
  <c r="I20" i="4"/>
  <c r="I21" i="4"/>
  <c r="I22" i="4"/>
  <c r="I23" i="4"/>
  <c r="I24" i="4"/>
  <c r="G18" i="4"/>
  <c r="G19" i="4"/>
  <c r="G20" i="4"/>
  <c r="G21" i="4"/>
  <c r="G22" i="4"/>
  <c r="G23" i="4"/>
  <c r="G24" i="4"/>
  <c r="E18" i="4"/>
  <c r="E19" i="4"/>
  <c r="E20" i="4"/>
  <c r="E21" i="4"/>
  <c r="E22" i="4"/>
  <c r="E23" i="4"/>
  <c r="E24" i="4"/>
  <c r="O17" i="4"/>
  <c r="M17" i="4"/>
  <c r="K17" i="4"/>
  <c r="I17" i="4"/>
  <c r="G17" i="4"/>
  <c r="E17" i="4"/>
  <c r="C18" i="4"/>
  <c r="C19" i="4"/>
  <c r="C20" i="4"/>
  <c r="C21" i="4"/>
  <c r="C22" i="4"/>
  <c r="C23" i="4"/>
  <c r="C24" i="4"/>
  <c r="C17" i="4"/>
  <c r="C25" i="4" l="1"/>
  <c r="AW25" i="4"/>
  <c r="M25" i="4"/>
  <c r="K25" i="4"/>
  <c r="I25" i="4"/>
  <c r="G25" i="4"/>
  <c r="E25" i="4"/>
  <c r="D43" i="2" s="1"/>
  <c r="O36" i="4"/>
  <c r="O37" i="4"/>
  <c r="O38" i="4"/>
  <c r="O39" i="4"/>
  <c r="O40" i="4"/>
  <c r="O41" i="4"/>
  <c r="M36" i="4"/>
  <c r="M37" i="4"/>
  <c r="M38" i="4"/>
  <c r="M39" i="4"/>
  <c r="M40" i="4"/>
  <c r="M41" i="4"/>
  <c r="K36" i="4"/>
  <c r="K37" i="4"/>
  <c r="K38" i="4"/>
  <c r="K39" i="4"/>
  <c r="K40" i="4"/>
  <c r="K41" i="4"/>
  <c r="I36" i="4"/>
  <c r="I37" i="4"/>
  <c r="I38" i="4"/>
  <c r="I39" i="4"/>
  <c r="I40" i="4"/>
  <c r="I41" i="4"/>
  <c r="G36" i="4"/>
  <c r="G37" i="4"/>
  <c r="G38" i="4"/>
  <c r="G39" i="4"/>
  <c r="G40" i="4"/>
  <c r="G41" i="4"/>
  <c r="E36" i="4"/>
  <c r="E37" i="4"/>
  <c r="E38" i="4"/>
  <c r="E39" i="4"/>
  <c r="E40" i="4"/>
  <c r="E41" i="4"/>
  <c r="C36" i="4"/>
  <c r="C37" i="4"/>
  <c r="C38" i="4"/>
  <c r="C39" i="4"/>
  <c r="C40" i="4"/>
  <c r="C41" i="4"/>
  <c r="C35" i="4"/>
  <c r="O35" i="4"/>
  <c r="M35" i="4"/>
  <c r="K35" i="4"/>
  <c r="I35" i="4"/>
  <c r="G35" i="4"/>
  <c r="E35" i="4"/>
  <c r="O34" i="4"/>
  <c r="M34" i="4"/>
  <c r="K34" i="4"/>
  <c r="I34" i="4"/>
  <c r="G34" i="4"/>
  <c r="G42" i="4" s="1"/>
  <c r="E34" i="4"/>
  <c r="C34" i="4"/>
  <c r="AY29" i="3"/>
  <c r="E25" i="2" s="1"/>
  <c r="AY28" i="3"/>
  <c r="B126" i="2"/>
  <c r="AW42" i="4" l="1"/>
  <c r="D47" i="2"/>
  <c r="D45" i="2"/>
  <c r="I42" i="4"/>
  <c r="K42" i="4"/>
  <c r="D46" i="2"/>
  <c r="C42" i="4"/>
  <c r="D48" i="2"/>
  <c r="O42" i="4"/>
  <c r="M42" i="4"/>
  <c r="E42" i="4"/>
  <c r="D44" i="2"/>
  <c r="D42" i="2"/>
  <c r="AY37" i="3"/>
  <c r="E26" i="2" s="1"/>
  <c r="D66" i="2" l="1"/>
  <c r="I105" i="2"/>
  <c r="I106" i="2"/>
  <c r="I107" i="2"/>
  <c r="I108" i="2"/>
  <c r="I109" i="2"/>
  <c r="I110" i="2"/>
  <c r="I111" i="2"/>
  <c r="L105" i="2"/>
  <c r="I104" i="2"/>
  <c r="I103" i="2"/>
  <c r="B105" i="2" l="1"/>
  <c r="M105" i="2"/>
  <c r="D77" i="2"/>
  <c r="E21" i="3"/>
  <c r="G21" i="3"/>
  <c r="I21" i="3"/>
  <c r="K21" i="3"/>
  <c r="M21" i="3"/>
  <c r="O21" i="3"/>
  <c r="Q21" i="3"/>
  <c r="C21" i="3"/>
  <c r="D86" i="2" l="1"/>
  <c r="E27" i="2" l="1"/>
  <c r="E24" i="2"/>
  <c r="E21" i="2"/>
  <c r="E20" i="2"/>
  <c r="AY21" i="3" l="1"/>
  <c r="E19" i="2"/>
  <c r="E22" i="2" s="1"/>
  <c r="E23" i="2" s="1"/>
  <c r="E34" i="2" s="1"/>
  <c r="E36" i="2" s="1"/>
  <c r="E31" i="2"/>
  <c r="E32" i="2" s="1"/>
  <c r="D70" i="2"/>
  <c r="D84" i="2" s="1"/>
  <c r="D83" i="2"/>
  <c r="D19" i="2"/>
  <c r="D20" i="2" s="1"/>
  <c r="D21" i="2" s="1"/>
  <c r="C18" i="2"/>
  <c r="C24" i="2" s="1"/>
  <c r="C25" i="2" s="1"/>
  <c r="C26" i="2" s="1"/>
  <c r="C27" i="2" s="1"/>
  <c r="C28" i="2" s="1"/>
  <c r="C29" i="2" s="1"/>
  <c r="C30" i="2" s="1"/>
  <c r="D85" i="2" l="1"/>
  <c r="D88" i="2" s="1"/>
  <c r="L109" i="2"/>
  <c r="L103" i="2"/>
  <c r="L104" i="2"/>
  <c r="L110" i="2"/>
  <c r="L111" i="2"/>
  <c r="L107" i="2"/>
  <c r="L108" i="2"/>
  <c r="L106" i="2"/>
  <c r="D24" i="2"/>
  <c r="D25" i="2" s="1"/>
  <c r="D26" i="2" s="1"/>
  <c r="D27" i="2" s="1"/>
  <c r="D28" i="2" s="1"/>
  <c r="D29" i="2" s="1"/>
  <c r="D30" i="2" s="1"/>
  <c r="C19" i="2"/>
  <c r="C20" i="2" s="1"/>
  <c r="C21" i="2" s="1"/>
  <c r="B104" i="2" l="1"/>
  <c r="M104" i="2"/>
  <c r="B103" i="2"/>
  <c r="M103" i="2"/>
  <c r="D87" i="2"/>
  <c r="B112" i="2"/>
  <c r="B122" i="2" s="1"/>
  <c r="D89" i="2" l="1"/>
  <c r="D93" i="2"/>
  <c r="D92" i="2"/>
  <c r="D94" i="2" l="1"/>
  <c r="D96" i="2" l="1"/>
  <c r="B121" i="2"/>
  <c r="B124" i="2" s="1"/>
  <c r="B127" i="2" s="1"/>
</calcChain>
</file>

<file path=xl/sharedStrings.xml><?xml version="1.0" encoding="utf-8"?>
<sst xmlns="http://schemas.openxmlformats.org/spreadsheetml/2006/main" count="307" uniqueCount="192">
  <si>
    <t>Paycheck Protection Program</t>
  </si>
  <si>
    <t>Loan Forgiveness Calculation Template - Example</t>
  </si>
  <si>
    <t>THAT COULD ALTER FORGIVENESS AMOUNTS.</t>
  </si>
  <si>
    <t>Enter information in these boxes</t>
  </si>
  <si>
    <t>These boxes will self-calculate</t>
  </si>
  <si>
    <t>Actual PPP Amount (if already approved by SBA Lender)</t>
  </si>
  <si>
    <t>Allowable Uses for PPP Loan</t>
  </si>
  <si>
    <t>COSTS PAID</t>
  </si>
  <si>
    <t>NOTES</t>
  </si>
  <si>
    <t>Gross Payroll*</t>
  </si>
  <si>
    <t>Health Insurance Premiums paid by employer</t>
  </si>
  <si>
    <t>State and Local taxes assessed, including state unemployment</t>
  </si>
  <si>
    <t>Retirement plan contributions for employees and owners including 401(k) Plans, Simple IRAs and SEP IRAs - Total Expense</t>
  </si>
  <si>
    <t>Total Used on Payroll Costs</t>
  </si>
  <si>
    <t>Mortgage Interest</t>
  </si>
  <si>
    <t xml:space="preserve">Rent Payments </t>
  </si>
  <si>
    <t>Other Qualified Expenses</t>
  </si>
  <si>
    <t>Amount Used on Other Authorized Costs</t>
  </si>
  <si>
    <t>PPP LOAN POTENTIAL FORGIVENESS REDUCTION CALCULATION BASED UPON REDUCTION RELATING TO SALARY &amp; WAGES</t>
  </si>
  <si>
    <t>Employee Name</t>
  </si>
  <si>
    <t>Amount Not Forgivable</t>
  </si>
  <si>
    <t>Salary/Wages Paid During Q1 2020</t>
  </si>
  <si>
    <t>Actual Annualized Compensation Rate Paid During Q1 2020</t>
  </si>
  <si>
    <t>Actual Annualized Compensation Rate Paid During Covered Period</t>
  </si>
  <si>
    <t>Percentage Decrease</t>
  </si>
  <si>
    <t>AAA AAA</t>
  </si>
  <si>
    <t>BBB BBB</t>
  </si>
  <si>
    <t>Total Salary Reductions</t>
  </si>
  <si>
    <t>Reduction Based Upon Employee Salary Reduced &gt; 25%</t>
  </si>
  <si>
    <t>COVERED PERIOD DATES</t>
  </si>
  <si>
    <t># OF FTE'S</t>
  </si>
  <si>
    <t>COVERED PERIOD FROM</t>
  </si>
  <si>
    <t xml:space="preserve">COMPARISON PERIOD </t>
  </si>
  <si>
    <t>PERIOD FROM</t>
  </si>
  <si>
    <t>1/1/2020-1/31/2020</t>
  </si>
  <si>
    <t>2/1/2020-2/29/2020</t>
  </si>
  <si>
    <t xml:space="preserve">    Average Number of FTE's During Option Period #1</t>
  </si>
  <si>
    <t>AVERAGE FTE PPP LOAN FORGIVENESS REDUCTION CALCULATION</t>
  </si>
  <si>
    <t>AVERAGE # OF FTE'S DURING COVERED PERIOD</t>
  </si>
  <si>
    <t xml:space="preserve">AVERAGE # OF FTE'S DURING COMPARISON PERIOD </t>
  </si>
  <si>
    <t>PPP LOAN REDUCTION QUOTIENT</t>
  </si>
  <si>
    <t>REDUCTION IN LOAN FORGIVENESS AMOUNT</t>
  </si>
  <si>
    <t>PERIOD DURING FUNDING</t>
  </si>
  <si>
    <t>Potential Loan Forgiveness Amount Before Payroll Considerations (See Below)</t>
  </si>
  <si>
    <t>Gross payroll</t>
  </si>
  <si>
    <t>Week 1</t>
  </si>
  <si>
    <t>Week 2</t>
  </si>
  <si>
    <t>Week 3</t>
  </si>
  <si>
    <t>Week 4</t>
  </si>
  <si>
    <t>Week 5</t>
  </si>
  <si>
    <t>Week 6</t>
  </si>
  <si>
    <t>Week 7</t>
  </si>
  <si>
    <t>Week 8</t>
  </si>
  <si>
    <t>Total</t>
  </si>
  <si>
    <t>PAYROLL COSTS</t>
  </si>
  <si>
    <t>OTHER COSTS</t>
  </si>
  <si>
    <t>Maximum amount of other authorized costs</t>
  </si>
  <si>
    <t xml:space="preserve">QUALIFIED PPP PAYROLL COSTS </t>
  </si>
  <si>
    <t xml:space="preserve">QUALIFIED OTHER COSTS </t>
  </si>
  <si>
    <t>Employer health insurance premiums</t>
  </si>
  <si>
    <t>State and local taxes, including state unemployment</t>
  </si>
  <si>
    <t>Amount of allowable payroll costs</t>
  </si>
  <si>
    <t>Date of Loan Origination (Funding)</t>
  </si>
  <si>
    <t>Total Payroll Costs</t>
  </si>
  <si>
    <t>2/15/19-2/28/2019</t>
  </si>
  <si>
    <t>3/1/19-3/31/2019</t>
  </si>
  <si>
    <t>4/1/19-4/30/2019</t>
  </si>
  <si>
    <t>5/1/19-5/31/2019</t>
  </si>
  <si>
    <t>6/1/19-6/30/2019</t>
  </si>
  <si>
    <t xml:space="preserve">    Average Number of FTE's During Option Period #2</t>
  </si>
  <si>
    <t xml:space="preserve"> </t>
  </si>
  <si>
    <t>If Borrower meets FTE Safe Harbor above, this cell should equal 100% (no reduction in forgiveness)</t>
  </si>
  <si>
    <t>CCC CCC</t>
  </si>
  <si>
    <t>NOTE - WITH SALARY REDUCTIONS GREATER THAN 25% FOR INDIVIDUAL EMPLOYEES, THE AMOUNT OF FORGIVENESS IS REDUCED BY THE AMOUNT THE DECREASE EXCEEDS 25% OF EMPLOYEE PAY FROM THE COMPARABLE PERIOD.</t>
  </si>
  <si>
    <t xml:space="preserve">DISCLAIMER: THIS DOCUMENT WAS PREPARED FOR ESTIMATING PURPOSES ONLY BASED ON THE SBA FORGIVENESS APPLICATION ON MAY 15. FURTHER SBA GUIDANCE WILL BE ISSUED </t>
  </si>
  <si>
    <t>If 100% spent</t>
  </si>
  <si>
    <t>AMOUNT OF LOAN NOT SPENT (TO BE RE-PAID)</t>
  </si>
  <si>
    <t>Utilities (see Weekly Costs tab)</t>
  </si>
  <si>
    <t>Utilities:</t>
  </si>
  <si>
    <t xml:space="preserve">   Electricity</t>
  </si>
  <si>
    <t xml:space="preserve">   Gas   </t>
  </si>
  <si>
    <t xml:space="preserve">  Transportation</t>
  </si>
  <si>
    <t xml:space="preserve">   Internet</t>
  </si>
  <si>
    <t>Total Utilities</t>
  </si>
  <si>
    <t xml:space="preserve">MAXIMUM LOAN AMOUNT </t>
  </si>
  <si>
    <t xml:space="preserve">  Water</t>
  </si>
  <si>
    <t xml:space="preserve"> (Yes/No)</t>
  </si>
  <si>
    <t>(Yes/No)</t>
  </si>
  <si>
    <t>Employee</t>
  </si>
  <si>
    <t>AAA</t>
  </si>
  <si>
    <t>BBB</t>
  </si>
  <si>
    <t>CCC</t>
  </si>
  <si>
    <t>TOTAL ELIGIBLE SPENDING</t>
  </si>
  <si>
    <t>Estimated Remaining Loan Amount to Repay Before EIDL and Salary Reduction Consideration (Up to 2 year Repayment Term at 1% Interest)</t>
  </si>
  <si>
    <t>Less EIDL Grant Received</t>
  </si>
  <si>
    <t>Total PPP Loan Received</t>
  </si>
  <si>
    <t>Rent Payments:</t>
  </si>
  <si>
    <t xml:space="preserve">   Real Property</t>
  </si>
  <si>
    <t xml:space="preserve">   Personal Property</t>
  </si>
  <si>
    <t>Total Rent</t>
  </si>
  <si>
    <t xml:space="preserve">  Telephone (landline and cell phone)</t>
  </si>
  <si>
    <t>Week 1 FTE</t>
  </si>
  <si>
    <t>Week 2 FTE</t>
  </si>
  <si>
    <t>Week 3 FTE</t>
  </si>
  <si>
    <t>Week 8 FTE Calc</t>
  </si>
  <si>
    <t>Week 4 FTE</t>
  </si>
  <si>
    <t>Week 5 FTE</t>
  </si>
  <si>
    <t>Week 6 FTE</t>
  </si>
  <si>
    <t>Week 7 FTE</t>
  </si>
  <si>
    <t>Hours Worked (Simplified Method)</t>
  </si>
  <si>
    <t>WEEK 1</t>
  </si>
  <si>
    <t>WEEK 2</t>
  </si>
  <si>
    <t>WEEK 3</t>
  </si>
  <si>
    <t>WEEK 4</t>
  </si>
  <si>
    <t>WEEK 5</t>
  </si>
  <si>
    <t>WEEK 6</t>
  </si>
  <si>
    <t>WEEK 7</t>
  </si>
  <si>
    <t>WEEK 8</t>
  </si>
  <si>
    <t>DDD</t>
  </si>
  <si>
    <t>EEE</t>
  </si>
  <si>
    <t>FFF</t>
  </si>
  <si>
    <t>GGG</t>
  </si>
  <si>
    <t>HHH</t>
  </si>
  <si>
    <t>Hours Worked (Standard Method)</t>
  </si>
  <si>
    <r>
      <t>PPP LOAN POTENTIAL FORGIVENESS REDUCTION CALCULATION BASED UPON AVERAGE FULL TIME EQUIVALENTS (FTE'S) (</t>
    </r>
    <r>
      <rPr>
        <b/>
        <sz val="11"/>
        <color rgb="FFFF0000"/>
        <rFont val="Times New Roman"/>
        <family val="1"/>
      </rPr>
      <t>SEE FTE CALCULATOR TAB</t>
    </r>
    <r>
      <rPr>
        <b/>
        <sz val="11"/>
        <color theme="1"/>
        <rFont val="Times New Roman"/>
        <family val="1"/>
      </rPr>
      <t>)</t>
    </r>
  </si>
  <si>
    <t>MAXIMUM FORGIVENESS BASED ON FULL SPENDING &amp; FTE REDUCTION</t>
  </si>
  <si>
    <t>MAXIMUM FORGIVENESS BASED ON ACTUAL SPENDING AND FTE REDUCTION</t>
  </si>
  <si>
    <t>Estimated Loan Forgiveness before Salary Reduction and EIDL Consideration (see below)</t>
  </si>
  <si>
    <t>Loan Forgiveness from above (before salary and EIDL considerations)</t>
  </si>
  <si>
    <t>Was there reduction in FTE levels in period b/w 2/15/20 to 4/26/20?</t>
  </si>
  <si>
    <t>Total Loan Forgiven after FTE, Salary and EIDL Reduction</t>
  </si>
  <si>
    <t>Employer retirement contributions</t>
  </si>
  <si>
    <t>24 WEEK COVERED PPP LOAN PERIOD</t>
  </si>
  <si>
    <t>Minimum 60%</t>
  </si>
  <si>
    <t>Not to exceed 40%</t>
  </si>
  <si>
    <t>WEEK 9</t>
  </si>
  <si>
    <t>WEEK 10</t>
  </si>
  <si>
    <t>WEEK 11</t>
  </si>
  <si>
    <t>WEEK 12</t>
  </si>
  <si>
    <t>WEEK 13</t>
  </si>
  <si>
    <t>WEEK 14</t>
  </si>
  <si>
    <t>WEEK 15</t>
  </si>
  <si>
    <t>WEEK 16</t>
  </si>
  <si>
    <t>WEEK 17</t>
  </si>
  <si>
    <t>WEEK 18</t>
  </si>
  <si>
    <t>WEEK 19</t>
  </si>
  <si>
    <t>WEEK 20</t>
  </si>
  <si>
    <t>WEEK 21</t>
  </si>
  <si>
    <t>WEEK 22</t>
  </si>
  <si>
    <t>WEEK 23</t>
  </si>
  <si>
    <t>WEEK 24</t>
  </si>
  <si>
    <t>Was FTE employee levels restored by December 31, 2020?</t>
  </si>
  <si>
    <t>Salary/Wages Paid During 24 Weeks Following Receipt of PPP Loan</t>
  </si>
  <si>
    <t>24 WEEK 25% REDUCTION</t>
  </si>
  <si>
    <t>Estimated Remaining Loan Amount to Repay after FTE, Salary, and EIDL Reduction (Up to 5 year Repayment Terms at 1% Interest)</t>
  </si>
  <si>
    <t>Week 9</t>
  </si>
  <si>
    <t>Week 10</t>
  </si>
  <si>
    <t>Week 11</t>
  </si>
  <si>
    <t>Week 12</t>
  </si>
  <si>
    <t>Week 13</t>
  </si>
  <si>
    <t>Week 14</t>
  </si>
  <si>
    <t>Week 15</t>
  </si>
  <si>
    <t>Week 16</t>
  </si>
  <si>
    <t>Week 17</t>
  </si>
  <si>
    <t>Week 18</t>
  </si>
  <si>
    <t>Week 19</t>
  </si>
  <si>
    <t>Week 20</t>
  </si>
  <si>
    <t>Week 21</t>
  </si>
  <si>
    <t>Week 22</t>
  </si>
  <si>
    <t>Week 23</t>
  </si>
  <si>
    <t>Week 24 FTE Calc</t>
  </si>
  <si>
    <t>Week 24</t>
  </si>
  <si>
    <t>Week 9 FTE Calc</t>
  </si>
  <si>
    <t>Week 10 FTE Calc</t>
  </si>
  <si>
    <t>Week 11 FTE Calc</t>
  </si>
  <si>
    <t>Week 12 FTE Calc</t>
  </si>
  <si>
    <t>Week 13 FTE Calc</t>
  </si>
  <si>
    <t>Week 14 FTE Calc</t>
  </si>
  <si>
    <t>Week 15 FTE Calc</t>
  </si>
  <si>
    <t>Week 16 FTE Calc</t>
  </si>
  <si>
    <t>Week 17 FTE Calc</t>
  </si>
  <si>
    <t>Week 18 FTE Calc</t>
  </si>
  <si>
    <t>Week 19 FTE Calc</t>
  </si>
  <si>
    <t>Week 20 FTE Calc</t>
  </si>
  <si>
    <t>Week 21 FTE Calc</t>
  </si>
  <si>
    <t>Week 22 FTE Calc</t>
  </si>
  <si>
    <t>Week 23 FTE Calc</t>
  </si>
  <si>
    <t>Was the annual salary or hourly wage restored to the 2/15/20 rate by 12/31?</t>
  </si>
  <si>
    <t>PPP LOAN COVERED LOAN FORGIVENESS CALCULATION BASED UPON ACTUAL PAYMENTS DURING COVERED PERIOD (24 week period beginning on date of the origination of PPP Loan)</t>
  </si>
  <si>
    <t>Note: Enter above the actual salary/wage reduction to any employee earning less than $100,000/yr. during the covered period compared to the total salary and wages of the employee during the most recent full quarter during which the employee was employed before the covered period. The maximum pay allowed under the PPP for one employee during the 24-week period is $15,385 (8/52).</t>
  </si>
  <si>
    <t xml:space="preserve">    Less: Employees greater than $100,000 ($15,385 max for 24 weeks per person)</t>
  </si>
  <si>
    <t>Updated 6-05-20 @ 11:00am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</si>
</sst>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0"/>
    <numFmt numFmtId="167" formatCode="_(* #,##0.0_);_(* \(#,##0.0\);_(* &quot;-&quot;??_);_(@_)"/>
  </numFmts>
  <fonts count="14" x14ac:knownFonts="1">
    <font>
      <sz val="11"/>
      <color theme="1"/>
      <name val="Calibri"/>
      <family val="2"/>
      <scheme val="minor"/>
    </font>
    <font>
      <sz val="11"/>
      <color theme="1"/>
      <name val="Calibri"/>
      <family val="2"/>
      <scheme val="minor"/>
    </font>
    <font>
      <sz val="12"/>
      <color theme="1"/>
      <name val="Times New Roman"/>
      <family val="2"/>
    </font>
    <font>
      <b/>
      <sz val="16"/>
      <color theme="1"/>
      <name val="Times New Roman"/>
      <family val="1"/>
    </font>
    <font>
      <sz val="11"/>
      <color theme="1"/>
      <name val="Times New Roman"/>
      <family val="1"/>
    </font>
    <font>
      <sz val="12"/>
      <name val="Times New Roman"/>
      <family val="1"/>
    </font>
    <font>
      <b/>
      <sz val="11"/>
      <color rgb="FFFF0000"/>
      <name val="Times New Roman"/>
      <family val="1"/>
    </font>
    <font>
      <b/>
      <sz val="11"/>
      <color theme="1"/>
      <name val="Times New Roman"/>
      <family val="1"/>
    </font>
    <font>
      <sz val="12"/>
      <color theme="1"/>
      <name val="Times New Roman"/>
      <family val="1"/>
    </font>
    <font>
      <i/>
      <sz val="11"/>
      <color theme="1"/>
      <name val="Times New Roman"/>
      <family val="1"/>
    </font>
    <font>
      <b/>
      <sz val="12"/>
      <color theme="1"/>
      <name val="Times New Roman"/>
      <family val="1"/>
    </font>
    <font>
      <u/>
      <sz val="12"/>
      <color rgb="FF000000"/>
      <name val="Times New Roman"/>
      <family val="1"/>
    </font>
    <font>
      <sz val="12"/>
      <color theme="1"/>
      <name val="Arial"/>
      <family val="2"/>
    </font>
    <font>
      <b/>
      <sz val="11"/>
      <color theme="1"/>
      <name val="Calibri"/>
      <family val="2"/>
      <scheme val="minor"/>
    </font>
  </fonts>
  <fills count="8">
    <fill>
      <patternFill patternType="none"/>
    </fill>
    <fill>
      <patternFill patternType="gray125"/>
    </fill>
    <fill>
      <patternFill patternType="solid">
        <fgColor theme="9" tint="0.59999389629810485"/>
        <bgColor indexed="64"/>
      </patternFill>
    </fill>
    <fill>
      <patternFill patternType="solid">
        <fgColor theme="9"/>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style="thin">
        <color indexed="64"/>
      </bottom>
      <diagonal/>
    </border>
  </borders>
  <cellStyleXfs count="6">
    <xf numFmtId="0" fontId="0" fillId="0" borderId="0"/>
    <xf numFmtId="9"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69">
    <xf numFmtId="0" fontId="0" fillId="0" borderId="0" xfId="0"/>
    <xf numFmtId="0" fontId="4" fillId="0" borderId="0" xfId="0" applyFont="1"/>
    <xf numFmtId="0" fontId="6" fillId="0" borderId="0" xfId="0" applyFont="1"/>
    <xf numFmtId="0" fontId="4" fillId="2" borderId="0" xfId="0" applyFont="1" applyFill="1"/>
    <xf numFmtId="0" fontId="7" fillId="0" borderId="0" xfId="0" applyFont="1"/>
    <xf numFmtId="0" fontId="4" fillId="3" borderId="0" xfId="0" applyFont="1" applyFill="1"/>
    <xf numFmtId="43" fontId="4" fillId="2" borderId="0" xfId="2" applyFont="1" applyFill="1"/>
    <xf numFmtId="14" fontId="4" fillId="2" borderId="0" xfId="0" applyNumberFormat="1" applyFont="1" applyFill="1"/>
    <xf numFmtId="0" fontId="4" fillId="0" borderId="0" xfId="0" applyFont="1" applyFill="1"/>
    <xf numFmtId="14" fontId="4" fillId="0" borderId="5" xfId="0" applyNumberFormat="1" applyFont="1" applyBorder="1"/>
    <xf numFmtId="14" fontId="4" fillId="0" borderId="0" xfId="0" applyNumberFormat="1" applyFont="1" applyBorder="1" applyAlignment="1"/>
    <xf numFmtId="0" fontId="4" fillId="5" borderId="0" xfId="0" applyFont="1" applyFill="1"/>
    <xf numFmtId="14" fontId="4" fillId="0" borderId="0" xfId="0" applyNumberFormat="1" applyFont="1" applyBorder="1"/>
    <xf numFmtId="164" fontId="8" fillId="0" borderId="0" xfId="2" applyNumberFormat="1" applyFont="1" applyAlignment="1">
      <alignment horizontal="left" vertical="center" indent="4"/>
    </xf>
    <xf numFmtId="0" fontId="7" fillId="0" borderId="0" xfId="0" applyFont="1" applyFill="1" applyBorder="1" applyAlignment="1">
      <alignment horizontal="center"/>
    </xf>
    <xf numFmtId="44" fontId="4" fillId="0" borderId="0" xfId="0" applyNumberFormat="1" applyFont="1" applyFill="1" applyBorder="1"/>
    <xf numFmtId="0" fontId="4" fillId="4" borderId="0" xfId="0" applyFont="1" applyFill="1"/>
    <xf numFmtId="0" fontId="4" fillId="6" borderId="1" xfId="0" applyFont="1" applyFill="1" applyBorder="1"/>
    <xf numFmtId="0" fontId="4" fillId="6" borderId="1" xfId="0" applyFont="1" applyFill="1" applyBorder="1" applyAlignment="1">
      <alignment horizontal="center" wrapText="1"/>
    </xf>
    <xf numFmtId="0" fontId="4" fillId="6" borderId="1" xfId="0" applyFont="1" applyFill="1" applyBorder="1" applyAlignment="1">
      <alignment vertical="center" wrapText="1"/>
    </xf>
    <xf numFmtId="0" fontId="4" fillId="2" borderId="1" xfId="0" applyFont="1" applyFill="1" applyBorder="1"/>
    <xf numFmtId="164" fontId="6" fillId="3" borderId="1" xfId="2" applyNumberFormat="1" applyFont="1" applyFill="1" applyBorder="1" applyAlignment="1">
      <alignment horizontal="center"/>
    </xf>
    <xf numFmtId="164" fontId="4" fillId="3" borderId="1" xfId="2" applyNumberFormat="1" applyFont="1" applyFill="1" applyBorder="1"/>
    <xf numFmtId="10" fontId="4" fillId="3" borderId="1" xfId="1" applyNumberFormat="1" applyFont="1" applyFill="1" applyBorder="1"/>
    <xf numFmtId="43" fontId="4" fillId="0" borderId="0" xfId="2" applyFont="1" applyBorder="1"/>
    <xf numFmtId="0" fontId="4" fillId="0" borderId="0" xfId="0" applyFont="1" applyAlignment="1">
      <alignment wrapText="1"/>
    </xf>
    <xf numFmtId="0" fontId="4" fillId="2" borderId="0" xfId="0" applyFont="1" applyFill="1" applyBorder="1"/>
    <xf numFmtId="43" fontId="4" fillId="3" borderId="7" xfId="0" applyNumberFormat="1" applyFont="1" applyFill="1" applyBorder="1"/>
    <xf numFmtId="0" fontId="9" fillId="0" borderId="0" xfId="0" applyFont="1"/>
    <xf numFmtId="0" fontId="4" fillId="0" borderId="0" xfId="0" applyFont="1" applyBorder="1"/>
    <xf numFmtId="0" fontId="7" fillId="5" borderId="1" xfId="0" applyFont="1" applyFill="1" applyBorder="1" applyAlignment="1">
      <alignment horizontal="center"/>
    </xf>
    <xf numFmtId="0" fontId="7" fillId="0" borderId="0" xfId="0" applyFont="1" applyBorder="1" applyAlignment="1">
      <alignment horizontal="center"/>
    </xf>
    <xf numFmtId="164" fontId="4" fillId="3" borderId="7" xfId="0" applyNumberFormat="1" applyFont="1" applyFill="1" applyBorder="1"/>
    <xf numFmtId="43" fontId="4" fillId="3" borderId="0" xfId="0" applyNumberFormat="1" applyFont="1" applyFill="1"/>
    <xf numFmtId="164" fontId="4" fillId="3" borderId="0" xfId="0" applyNumberFormat="1" applyFont="1" applyFill="1"/>
    <xf numFmtId="9" fontId="4" fillId="3" borderId="0" xfId="1" applyFont="1" applyFill="1"/>
    <xf numFmtId="164" fontId="4" fillId="3" borderId="0" xfId="2" applyNumberFormat="1" applyFont="1" applyFill="1"/>
    <xf numFmtId="0" fontId="7" fillId="0" borderId="0" xfId="0" applyFont="1" applyAlignment="1">
      <alignment wrapText="1"/>
    </xf>
    <xf numFmtId="164" fontId="4" fillId="3" borderId="0" xfId="2" applyNumberFormat="1" applyFont="1" applyFill="1" applyBorder="1"/>
    <xf numFmtId="0" fontId="4" fillId="0" borderId="0" xfId="0" applyFont="1"/>
    <xf numFmtId="0" fontId="4" fillId="0" borderId="0" xfId="0" applyFont="1"/>
    <xf numFmtId="0" fontId="4" fillId="0" borderId="0" xfId="0" applyFont="1" applyFill="1"/>
    <xf numFmtId="0" fontId="7" fillId="6" borderId="0" xfId="0" applyFont="1" applyFill="1" applyAlignment="1">
      <alignment horizontal="center"/>
    </xf>
    <xf numFmtId="0" fontId="4" fillId="6" borderId="0" xfId="0" applyFont="1" applyFill="1"/>
    <xf numFmtId="0" fontId="4" fillId="0" borderId="0" xfId="0" applyFont="1" applyAlignment="1">
      <alignment horizontal="left"/>
    </xf>
    <xf numFmtId="0" fontId="4" fillId="0" borderId="0" xfId="0" applyFont="1" applyFill="1" applyBorder="1"/>
    <xf numFmtId="0" fontId="0" fillId="0" borderId="0" xfId="0" applyBorder="1"/>
    <xf numFmtId="43" fontId="0" fillId="0" borderId="0" xfId="4" applyFont="1"/>
    <xf numFmtId="0" fontId="8" fillId="0" borderId="0" xfId="0" applyFont="1"/>
    <xf numFmtId="0" fontId="8" fillId="0" borderId="0" xfId="0" applyFont="1" applyBorder="1"/>
    <xf numFmtId="0" fontId="8" fillId="0" borderId="0" xfId="0" applyFont="1" applyBorder="1" applyAlignment="1">
      <alignment horizontal="left"/>
    </xf>
    <xf numFmtId="43" fontId="8" fillId="0" borderId="0" xfId="4" applyFont="1" applyBorder="1" applyAlignment="1">
      <alignment horizontal="left"/>
    </xf>
    <xf numFmtId="43" fontId="8" fillId="0" borderId="0" xfId="4" applyFont="1"/>
    <xf numFmtId="0" fontId="8" fillId="0" borderId="0" xfId="0" applyFont="1" applyBorder="1" applyAlignment="1">
      <alignment horizontal="left" wrapText="1"/>
    </xf>
    <xf numFmtId="43" fontId="8" fillId="0" borderId="0" xfId="4" applyFont="1" applyBorder="1" applyAlignment="1">
      <alignment wrapText="1"/>
    </xf>
    <xf numFmtId="0" fontId="8" fillId="0" borderId="0" xfId="0" applyFont="1" applyFill="1" applyBorder="1" applyAlignment="1">
      <alignment horizontal="left" wrapText="1"/>
    </xf>
    <xf numFmtId="43" fontId="8" fillId="0" borderId="0" xfId="4" applyFont="1" applyFill="1" applyBorder="1" applyAlignment="1">
      <alignment wrapText="1"/>
    </xf>
    <xf numFmtId="0" fontId="8" fillId="0" borderId="0" xfId="0" applyFont="1" applyBorder="1" applyAlignment="1">
      <alignment horizontal="center"/>
    </xf>
    <xf numFmtId="0" fontId="8" fillId="0" borderId="0" xfId="0" applyFont="1" applyAlignment="1">
      <alignment horizontal="center"/>
    </xf>
    <xf numFmtId="0" fontId="10" fillId="0" borderId="0" xfId="0" applyFont="1" applyFill="1" applyBorder="1"/>
    <xf numFmtId="0" fontId="10" fillId="7" borderId="8" xfId="0" applyFont="1" applyFill="1" applyBorder="1" applyAlignment="1">
      <alignment horizontal="center"/>
    </xf>
    <xf numFmtId="0" fontId="10" fillId="0" borderId="0" xfId="0" applyFont="1" applyFill="1" applyBorder="1" applyAlignment="1">
      <alignment horizontal="center"/>
    </xf>
    <xf numFmtId="0" fontId="7" fillId="6" borderId="0" xfId="0" applyFont="1" applyFill="1" applyAlignment="1">
      <alignment horizontal="right"/>
    </xf>
    <xf numFmtId="0" fontId="7" fillId="6" borderId="0" xfId="0" applyFont="1" applyFill="1" applyBorder="1" applyAlignment="1"/>
    <xf numFmtId="0" fontId="4" fillId="0" borderId="0" xfId="0" applyFont="1"/>
    <xf numFmtId="0" fontId="4" fillId="0" borderId="0" xfId="0" applyFont="1"/>
    <xf numFmtId="0" fontId="7" fillId="0" borderId="0" xfId="0" applyFont="1"/>
    <xf numFmtId="0" fontId="4" fillId="0" borderId="0" xfId="0" applyFont="1" applyBorder="1"/>
    <xf numFmtId="43" fontId="8" fillId="0" borderId="6" xfId="4" applyFont="1" applyFill="1" applyBorder="1" applyAlignment="1">
      <alignment wrapText="1"/>
    </xf>
    <xf numFmtId="43" fontId="8" fillId="0" borderId="6" xfId="4" applyFont="1" applyBorder="1"/>
    <xf numFmtId="164" fontId="4" fillId="0" borderId="0" xfId="0" applyNumberFormat="1" applyFont="1" applyFill="1" applyBorder="1"/>
    <xf numFmtId="43" fontId="4" fillId="0" borderId="0" xfId="0" applyNumberFormat="1" applyFont="1" applyFill="1" applyBorder="1"/>
    <xf numFmtId="0" fontId="4" fillId="0" borderId="0" xfId="0" applyFont="1" applyBorder="1"/>
    <xf numFmtId="0" fontId="4" fillId="0" borderId="0" xfId="0" applyFont="1"/>
    <xf numFmtId="0" fontId="7" fillId="0" borderId="0" xfId="0" applyFont="1"/>
    <xf numFmtId="164" fontId="4" fillId="3" borderId="5" xfId="0" applyNumberFormat="1" applyFont="1" applyFill="1" applyBorder="1"/>
    <xf numFmtId="164" fontId="4" fillId="3" borderId="0" xfId="0" applyNumberFormat="1" applyFont="1" applyFill="1" applyBorder="1"/>
    <xf numFmtId="0" fontId="4" fillId="2" borderId="0" xfId="0" applyFont="1" applyFill="1" applyBorder="1" applyAlignment="1">
      <alignment horizontal="center"/>
    </xf>
    <xf numFmtId="0" fontId="4" fillId="0" borderId="0" xfId="0" applyFont="1"/>
    <xf numFmtId="164" fontId="4" fillId="3" borderId="0" xfId="2" applyNumberFormat="1" applyFont="1" applyFill="1" applyBorder="1"/>
    <xf numFmtId="43" fontId="4" fillId="0" borderId="0" xfId="0" applyNumberFormat="1" applyFont="1"/>
    <xf numFmtId="0" fontId="4" fillId="0" borderId="0" xfId="0" applyFont="1"/>
    <xf numFmtId="43" fontId="4" fillId="3" borderId="1" xfId="4" applyFont="1" applyFill="1" applyBorder="1"/>
    <xf numFmtId="164" fontId="4" fillId="0" borderId="7" xfId="2" applyNumberFormat="1" applyFont="1" applyBorder="1"/>
    <xf numFmtId="0" fontId="11" fillId="0" borderId="0" xfId="0" applyFont="1"/>
    <xf numFmtId="0" fontId="12" fillId="0" borderId="0" xfId="0" applyFont="1" applyAlignment="1">
      <alignment horizontal="left" vertical="center" indent="1"/>
    </xf>
    <xf numFmtId="43" fontId="8" fillId="0" borderId="7" xfId="4" applyFont="1" applyBorder="1"/>
    <xf numFmtId="43" fontId="8" fillId="0" borderId="9" xfId="4" applyFont="1" applyBorder="1"/>
    <xf numFmtId="0" fontId="10" fillId="0" borderId="0" xfId="0" applyFont="1" applyAlignment="1">
      <alignment horizontal="left"/>
    </xf>
    <xf numFmtId="0" fontId="4" fillId="0" borderId="0" xfId="0" applyFont="1" applyBorder="1" applyAlignment="1">
      <alignment wrapText="1"/>
    </xf>
    <xf numFmtId="0" fontId="4" fillId="0" borderId="0" xfId="0" applyFont="1" applyBorder="1"/>
    <xf numFmtId="0" fontId="4" fillId="0" borderId="0" xfId="0" applyFont="1"/>
    <xf numFmtId="0" fontId="8" fillId="0" borderId="0" xfId="0" applyFont="1"/>
    <xf numFmtId="0" fontId="13" fillId="0" borderId="0" xfId="0" applyFont="1"/>
    <xf numFmtId="0" fontId="13" fillId="0" borderId="6" xfId="0" applyFont="1" applyBorder="1"/>
    <xf numFmtId="0" fontId="13" fillId="0" borderId="6" xfId="0" applyFont="1" applyBorder="1" applyAlignment="1">
      <alignment horizontal="center"/>
    </xf>
    <xf numFmtId="0" fontId="4" fillId="0" borderId="0" xfId="0" applyFont="1"/>
    <xf numFmtId="0" fontId="7" fillId="0" borderId="0" xfId="0" applyFont="1"/>
    <xf numFmtId="43" fontId="4" fillId="0" borderId="0" xfId="0" applyNumberFormat="1" applyFont="1" applyAlignment="1">
      <alignment wrapText="1"/>
    </xf>
    <xf numFmtId="43" fontId="4" fillId="0" borderId="0" xfId="0" applyNumberFormat="1" applyFont="1" applyFill="1"/>
    <xf numFmtId="43" fontId="8" fillId="0" borderId="0" xfId="4" applyFont="1" applyBorder="1"/>
    <xf numFmtId="166" fontId="0" fillId="0" borderId="0" xfId="0" applyNumberFormat="1"/>
    <xf numFmtId="0" fontId="0" fillId="0" borderId="5" xfId="0" applyBorder="1"/>
    <xf numFmtId="0" fontId="0" fillId="0" borderId="6" xfId="0" applyBorder="1"/>
    <xf numFmtId="166" fontId="13" fillId="0" borderId="0" xfId="0" applyNumberFormat="1" applyFont="1"/>
    <xf numFmtId="166" fontId="13" fillId="0" borderId="5" xfId="0" applyNumberFormat="1" applyFont="1" applyBorder="1"/>
    <xf numFmtId="0" fontId="13" fillId="0" borderId="5" xfId="0" applyFont="1" applyBorder="1"/>
    <xf numFmtId="166" fontId="0" fillId="0" borderId="6" xfId="0" applyNumberFormat="1" applyBorder="1"/>
    <xf numFmtId="167" fontId="4" fillId="3" borderId="7" xfId="0" applyNumberFormat="1" applyFont="1" applyFill="1" applyBorder="1"/>
    <xf numFmtId="164" fontId="4" fillId="0" borderId="0" xfId="2" applyNumberFormat="1" applyFont="1" applyFill="1"/>
    <xf numFmtId="164" fontId="7" fillId="3" borderId="1" xfId="2" applyNumberFormat="1" applyFont="1" applyFill="1" applyBorder="1" applyAlignment="1">
      <alignment horizontal="center"/>
    </xf>
    <xf numFmtId="0" fontId="7" fillId="0" borderId="0" xfId="0" applyFont="1" applyAlignment="1">
      <alignment horizontal="left"/>
    </xf>
    <xf numFmtId="164" fontId="4" fillId="2" borderId="0" xfId="4" applyNumberFormat="1" applyFont="1" applyFill="1" applyBorder="1" applyAlignment="1">
      <alignment horizontal="center"/>
    </xf>
    <xf numFmtId="164" fontId="4" fillId="2" borderId="6" xfId="4" applyNumberFormat="1" applyFont="1" applyFill="1" applyBorder="1" applyAlignment="1">
      <alignment horizontal="center"/>
    </xf>
    <xf numFmtId="164" fontId="4" fillId="3" borderId="6" xfId="0" applyNumberFormat="1" applyFont="1" applyFill="1" applyBorder="1"/>
    <xf numFmtId="0" fontId="4" fillId="0" borderId="0" xfId="0" applyFont="1"/>
    <xf numFmtId="0" fontId="8" fillId="0" borderId="0" xfId="0" applyFont="1"/>
    <xf numFmtId="0" fontId="7" fillId="0" borderId="1" xfId="0" applyFont="1" applyBorder="1" applyAlignment="1">
      <alignment wrapText="1"/>
    </xf>
    <xf numFmtId="0" fontId="7" fillId="4" borderId="0" xfId="0" applyFont="1" applyFill="1" applyAlignment="1">
      <alignment horizontal="center" vertical="center" wrapText="1"/>
    </xf>
    <xf numFmtId="0" fontId="7" fillId="5" borderId="1" xfId="0" applyFont="1" applyFill="1" applyBorder="1" applyAlignment="1">
      <alignment horizontal="center"/>
    </xf>
    <xf numFmtId="0" fontId="7" fillId="0" borderId="5" xfId="0" applyFont="1" applyBorder="1" applyAlignment="1">
      <alignment horizontal="center"/>
    </xf>
    <xf numFmtId="0" fontId="4" fillId="0" borderId="5" xfId="0" applyFont="1" applyBorder="1"/>
    <xf numFmtId="0" fontId="4" fillId="2" borderId="2" xfId="0" applyFont="1" applyFill="1" applyBorder="1"/>
    <xf numFmtId="0" fontId="4" fillId="2" borderId="3" xfId="0" applyFont="1" applyFill="1" applyBorder="1"/>
    <xf numFmtId="0" fontId="4" fillId="2" borderId="4" xfId="0" applyFont="1" applyFill="1" applyBorder="1"/>
    <xf numFmtId="164" fontId="4" fillId="3" borderId="2" xfId="2" applyNumberFormat="1" applyFont="1" applyFill="1" applyBorder="1"/>
    <xf numFmtId="164" fontId="4" fillId="3" borderId="4" xfId="2" applyNumberFormat="1" applyFont="1" applyFill="1" applyBorder="1"/>
    <xf numFmtId="0" fontId="4" fillId="0" borderId="0" xfId="0" applyFont="1"/>
    <xf numFmtId="164" fontId="4" fillId="2" borderId="2" xfId="2" applyNumberFormat="1" applyFont="1" applyFill="1" applyBorder="1"/>
    <xf numFmtId="164" fontId="4" fillId="2" borderId="3" xfId="2" applyNumberFormat="1" applyFont="1" applyFill="1" applyBorder="1"/>
    <xf numFmtId="164" fontId="4" fillId="2" borderId="4" xfId="2" applyNumberFormat="1" applyFont="1" applyFill="1" applyBorder="1"/>
    <xf numFmtId="164" fontId="4" fillId="2" borderId="2" xfId="4" applyNumberFormat="1" applyFont="1" applyFill="1" applyBorder="1"/>
    <xf numFmtId="164" fontId="4" fillId="2" borderId="3" xfId="4" applyNumberFormat="1" applyFont="1" applyFill="1" applyBorder="1"/>
    <xf numFmtId="164" fontId="4" fillId="2" borderId="4" xfId="4" applyNumberFormat="1" applyFont="1" applyFill="1" applyBorder="1"/>
    <xf numFmtId="0" fontId="7" fillId="0" borderId="0" xfId="0" applyFont="1"/>
    <xf numFmtId="0" fontId="7" fillId="5" borderId="1" xfId="0" applyFont="1" applyFill="1" applyBorder="1" applyAlignment="1">
      <alignment horizontal="center" vertical="center"/>
    </xf>
    <xf numFmtId="0" fontId="4" fillId="0" borderId="0" xfId="0" applyFont="1" applyBorder="1"/>
    <xf numFmtId="14" fontId="7" fillId="0" borderId="0" xfId="0" applyNumberFormat="1" applyFont="1" applyBorder="1" applyAlignment="1">
      <alignment horizontal="center"/>
    </xf>
    <xf numFmtId="165" fontId="4" fillId="3" borderId="0" xfId="5" applyNumberFormat="1" applyFont="1" applyFill="1"/>
    <xf numFmtId="0" fontId="4" fillId="0" borderId="0" xfId="0" applyFont="1" applyFill="1"/>
    <xf numFmtId="0" fontId="4" fillId="6" borderId="1" xfId="0" applyFont="1" applyFill="1" applyBorder="1"/>
    <xf numFmtId="0" fontId="4" fillId="6" borderId="1" xfId="0" applyFont="1" applyFill="1" applyBorder="1" applyAlignment="1">
      <alignment horizontal="center" wrapText="1"/>
    </xf>
    <xf numFmtId="0" fontId="4" fillId="6" borderId="2" xfId="0" applyFont="1" applyFill="1" applyBorder="1" applyAlignment="1">
      <alignment horizontal="center" wrapText="1"/>
    </xf>
    <xf numFmtId="0" fontId="4" fillId="6" borderId="4" xfId="0" applyFont="1" applyFill="1" applyBorder="1" applyAlignment="1">
      <alignment horizontal="center" wrapText="1"/>
    </xf>
    <xf numFmtId="0" fontId="7" fillId="0" borderId="0" xfId="0" applyFont="1" applyBorder="1" applyAlignment="1">
      <alignment horizontal="center"/>
    </xf>
    <xf numFmtId="0" fontId="4" fillId="0" borderId="6" xfId="0" applyFont="1" applyBorder="1"/>
    <xf numFmtId="0" fontId="4" fillId="0" borderId="0" xfId="0" applyFont="1" applyAlignment="1"/>
    <xf numFmtId="164" fontId="4" fillId="3" borderId="0" xfId="2" applyNumberFormat="1" applyFont="1" applyFill="1" applyBorder="1"/>
    <xf numFmtId="0" fontId="7" fillId="6" borderId="0" xfId="0" applyFont="1" applyFill="1" applyAlignment="1">
      <alignment horizontal="center"/>
    </xf>
    <xf numFmtId="0" fontId="4" fillId="6" borderId="0" xfId="0" applyFont="1" applyFill="1"/>
    <xf numFmtId="165" fontId="4" fillId="3" borderId="6" xfId="3" applyNumberFormat="1" applyFont="1" applyFill="1" applyBorder="1"/>
    <xf numFmtId="165" fontId="4" fillId="3" borderId="7" xfId="5" applyNumberFormat="1" applyFont="1" applyFill="1" applyBorder="1" applyAlignment="1">
      <alignment horizontal="center"/>
    </xf>
    <xf numFmtId="164" fontId="4" fillId="2" borderId="0" xfId="2" applyNumberFormat="1" applyFont="1" applyFill="1"/>
    <xf numFmtId="165" fontId="4" fillId="3" borderId="5" xfId="3" applyNumberFormat="1" applyFont="1" applyFill="1" applyBorder="1"/>
    <xf numFmtId="165" fontId="4" fillId="3" borderId="0" xfId="3" applyNumberFormat="1" applyFont="1" applyFill="1" applyBorder="1" applyAlignment="1">
      <alignment horizontal="center"/>
    </xf>
    <xf numFmtId="164" fontId="3" fillId="0" borderId="0" xfId="2" applyNumberFormat="1" applyFont="1" applyAlignment="1">
      <alignment horizontal="center"/>
    </xf>
    <xf numFmtId="164" fontId="5" fillId="0" borderId="0" xfId="2" applyNumberFormat="1" applyFont="1" applyFill="1" applyAlignment="1">
      <alignment horizontal="center"/>
    </xf>
    <xf numFmtId="0" fontId="7" fillId="4" borderId="0" xfId="0" applyFont="1" applyFill="1" applyAlignment="1">
      <alignment horizontal="center" wrapText="1"/>
    </xf>
    <xf numFmtId="0" fontId="7" fillId="5" borderId="1" xfId="0" applyFont="1" applyFill="1" applyBorder="1" applyAlignment="1">
      <alignment horizontal="center" wrapText="1"/>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4" fillId="0" borderId="0" xfId="0" applyFont="1" applyBorder="1" applyAlignment="1">
      <alignment wrapText="1"/>
    </xf>
    <xf numFmtId="164" fontId="4" fillId="2" borderId="0" xfId="2" applyNumberFormat="1" applyFont="1" applyFill="1" applyBorder="1"/>
    <xf numFmtId="0" fontId="4" fillId="0" borderId="0" xfId="0" applyFont="1" applyFill="1" applyBorder="1" applyAlignment="1">
      <alignment wrapText="1"/>
    </xf>
    <xf numFmtId="164" fontId="4" fillId="2" borderId="6" xfId="2" applyNumberFormat="1" applyFont="1" applyFill="1" applyBorder="1"/>
    <xf numFmtId="0" fontId="8" fillId="0" borderId="0" xfId="0" applyFont="1"/>
    <xf numFmtId="0" fontId="13" fillId="5" borderId="0" xfId="0" applyFont="1" applyFill="1" applyAlignment="1">
      <alignment horizontal="center"/>
    </xf>
    <xf numFmtId="14" fontId="0" fillId="0" borderId="0" xfId="0" applyNumberFormat="1"/>
  </cellXfs>
  <cellStyles count="6">
    <cellStyle name="Comma" xfId="4" builtinId="3"/>
    <cellStyle name="Comma 2" xfId="2"/>
    <cellStyle name="Currency" xfId="5" builtinId="4"/>
    <cellStyle name="Currency 2" xfId="3"/>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1485900</xdr:colOff>
      <xdr:row>0</xdr:row>
      <xdr:rowOff>31750</xdr:rowOff>
    </xdr:from>
    <xdr:to>
      <xdr:col>4</xdr:col>
      <xdr:colOff>555897</xdr:colOff>
      <xdr:row>5</xdr:row>
      <xdr:rowOff>41274</xdr:rowOff>
    </xdr:to>
    <xdr:pic>
      <xdr:nvPicPr>
        <xdr:cNvPr id="2" name="Picture 1" descr="A close up of a piece of paper&#10;&#10;Description generated with high confidence"/>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5900" y="31750"/>
          <a:ext cx="7457440" cy="962024"/>
        </a:xfrm>
        <a:prstGeom prst="rect">
          <a:avLst/>
        </a:prstGeom>
      </xdr:spPr>
    </xdr:pic>
    <xdr:clientData/>
  </xdr:twoCellAnchor>
  <xdr:twoCellAnchor>
    <xdr:from>
      <xdr:col>10</xdr:col>
      <xdr:colOff>78922</xdr:colOff>
      <xdr:row>15</xdr:row>
      <xdr:rowOff>83455</xdr:rowOff>
    </xdr:from>
    <xdr:to>
      <xdr:col>12</xdr:col>
      <xdr:colOff>498021</xdr:colOff>
      <xdr:row>21</xdr:row>
      <xdr:rowOff>119742</xdr:rowOff>
    </xdr:to>
    <xdr:sp macro="" textlink="">
      <xdr:nvSpPr>
        <xdr:cNvPr id="3" name="TextBox 2"/>
        <xdr:cNvSpPr txBox="1"/>
      </xdr:nvSpPr>
      <xdr:spPr>
        <a:xfrm>
          <a:off x="12947197" y="2883805"/>
          <a:ext cx="3952874" cy="18650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Times New Roman" panose="02020603050405020304" pitchFamily="18" charset="0"/>
              <a:cs typeface="Times New Roman" panose="02020603050405020304" pitchFamily="18" charset="0"/>
            </a:rPr>
            <a:t>* Note: This number is the gross wages (before any deductions for taxes withheld, benefit deductions, etc.) per payroll. Payroll</a:t>
          </a:r>
          <a:r>
            <a:rPr lang="en-US" sz="1200" baseline="0">
              <a:latin typeface="Times New Roman" panose="02020603050405020304" pitchFamily="18" charset="0"/>
              <a:cs typeface="Times New Roman" panose="02020603050405020304" pitchFamily="18" charset="0"/>
            </a:rPr>
            <a:t> costs should exclude annualized wages in excess of $100,000 per employee. </a:t>
          </a:r>
          <a:r>
            <a:rPr lang="en-US" sz="1200">
              <a:latin typeface="Times New Roman" panose="02020603050405020304" pitchFamily="18" charset="0"/>
              <a:cs typeface="Times New Roman" panose="02020603050405020304" pitchFamily="18" charset="0"/>
            </a:rPr>
            <a:t> For purposes of this calculation, ensure gross payroll includes the following:</a:t>
          </a:r>
        </a:p>
        <a:p>
          <a:pPr marL="171450" indent="-171450">
            <a:buFont typeface="Arial" panose="020B0604020202020204" pitchFamily="34" charset="0"/>
            <a:buChar char="•"/>
          </a:pPr>
          <a:r>
            <a:rPr lang="en-US" sz="1200">
              <a:latin typeface="Times New Roman" panose="02020603050405020304" pitchFamily="18" charset="0"/>
              <a:cs typeface="Times New Roman" panose="02020603050405020304" pitchFamily="18" charset="0"/>
            </a:rPr>
            <a:t>Salary, wage, commission or similar compensation</a:t>
          </a:r>
        </a:p>
        <a:p>
          <a:pPr marL="171450" indent="-171450">
            <a:buFont typeface="Arial" panose="020B0604020202020204" pitchFamily="34" charset="0"/>
            <a:buChar char="•"/>
          </a:pPr>
          <a:r>
            <a:rPr lang="en-US" sz="1200">
              <a:latin typeface="Times New Roman" panose="02020603050405020304" pitchFamily="18" charset="0"/>
              <a:cs typeface="Times New Roman" panose="02020603050405020304" pitchFamily="18" charset="0"/>
            </a:rPr>
            <a:t>Cash tips or equivalent</a:t>
          </a:r>
        </a:p>
        <a:p>
          <a:pPr marL="171450" indent="-171450">
            <a:buFont typeface="Arial" panose="020B0604020202020204" pitchFamily="34" charset="0"/>
            <a:buChar char="•"/>
          </a:pPr>
          <a:r>
            <a:rPr lang="en-US" sz="1200">
              <a:latin typeface="Times New Roman" panose="02020603050405020304" pitchFamily="18" charset="0"/>
              <a:cs typeface="Times New Roman" panose="02020603050405020304" pitchFamily="18" charset="0"/>
            </a:rPr>
            <a:t>Vacation, parental, family, medical or sick leave</a:t>
          </a:r>
        </a:p>
        <a:p>
          <a:pPr marL="171450" indent="-171450">
            <a:buFont typeface="Arial" panose="020B0604020202020204" pitchFamily="34" charset="0"/>
            <a:buChar char="•"/>
          </a:pPr>
          <a:r>
            <a:rPr lang="en-US" sz="1200">
              <a:latin typeface="Times New Roman" panose="02020603050405020304" pitchFamily="18" charset="0"/>
              <a:cs typeface="Times New Roman" panose="02020603050405020304" pitchFamily="18" charset="0"/>
            </a:rPr>
            <a:t>Dismissal or separation allowance</a:t>
          </a:r>
        </a:p>
        <a:p>
          <a:endParaRPr lang="en-US" sz="1100"/>
        </a:p>
      </xdr:txBody>
    </xdr:sp>
    <xdr:clientData/>
  </xdr:twoCellAnchor>
  <xdr:twoCellAnchor>
    <xdr:from>
      <xdr:col>3</xdr:col>
      <xdr:colOff>262467</xdr:colOff>
      <xdr:row>119</xdr:row>
      <xdr:rowOff>152400</xdr:rowOff>
    </xdr:from>
    <xdr:to>
      <xdr:col>9</xdr:col>
      <xdr:colOff>990600</xdr:colOff>
      <xdr:row>126</xdr:row>
      <xdr:rowOff>21771</xdr:rowOff>
    </xdr:to>
    <xdr:sp macro="" textlink="">
      <xdr:nvSpPr>
        <xdr:cNvPr id="5" name="TextBox 4"/>
        <xdr:cNvSpPr txBox="1"/>
      </xdr:nvSpPr>
      <xdr:spPr>
        <a:xfrm>
          <a:off x="7621210" y="20084143"/>
          <a:ext cx="5615819" cy="7402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Times New Roman" panose="02020603050405020304" pitchFamily="18" charset="0"/>
              <a:cs typeface="Times New Roman" panose="02020603050405020304" pitchFamily="18" charset="0"/>
            </a:rPr>
            <a:t>Note:</a:t>
          </a:r>
          <a:r>
            <a:rPr lang="en-US" sz="1200" baseline="0">
              <a:latin typeface="Times New Roman" panose="02020603050405020304" pitchFamily="18" charset="0"/>
              <a:cs typeface="Times New Roman" panose="02020603050405020304" pitchFamily="18" charset="0"/>
            </a:rPr>
            <a:t> According to the Interim Final Rule, if you received an EIDL grant in addition to a PPP loan, your PPP forgiveness will be reduced by the amount of your EIDL grant.</a:t>
          </a:r>
          <a:endParaRPr lang="en-US" sz="1200">
            <a:latin typeface="Times New Roman" panose="02020603050405020304" pitchFamily="18" charset="0"/>
            <a:cs typeface="Times New Roman" panose="02020603050405020304" pitchFamily="18" charset="0"/>
          </a:endParaRPr>
        </a:p>
      </xdr:txBody>
    </xdr:sp>
    <xdr:clientData/>
  </xdr:twoCellAnchor>
  <xdr:twoCellAnchor>
    <xdr:from>
      <xdr:col>4</xdr:col>
      <xdr:colOff>499533</xdr:colOff>
      <xdr:row>67</xdr:row>
      <xdr:rowOff>108858</xdr:rowOff>
    </xdr:from>
    <xdr:to>
      <xdr:col>9</xdr:col>
      <xdr:colOff>1057275</xdr:colOff>
      <xdr:row>74</xdr:row>
      <xdr:rowOff>10887</xdr:rowOff>
    </xdr:to>
    <xdr:sp macro="" textlink="">
      <xdr:nvSpPr>
        <xdr:cNvPr id="6" name="TextBox 5"/>
        <xdr:cNvSpPr txBox="1"/>
      </xdr:nvSpPr>
      <xdr:spPr>
        <a:xfrm>
          <a:off x="9157758" y="13796283"/>
          <a:ext cx="4443942" cy="11212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Times New Roman" panose="02020603050405020304" pitchFamily="18" charset="0"/>
              <a:cs typeface="Times New Roman" panose="02020603050405020304" pitchFamily="18" charset="0"/>
            </a:rPr>
            <a:t>The borrower has the choice of selecting the comparable period of full time employees to be January</a:t>
          </a:r>
          <a:r>
            <a:rPr lang="en-US" sz="1200" baseline="0">
              <a:latin typeface="Times New Roman" panose="02020603050405020304" pitchFamily="18" charset="0"/>
              <a:cs typeface="Times New Roman" panose="02020603050405020304" pitchFamily="18" charset="0"/>
            </a:rPr>
            <a:t> 1, 2020 to February 29, 2020 or alternatively, February 15, 2019 to June 30, 2019. The comparable period selected will be the denominator in the calculation comparing to current full time employees in the 24 week period.</a:t>
          </a:r>
          <a:endParaRPr lang="en-US" sz="1200">
            <a:latin typeface="Times New Roman" panose="02020603050405020304" pitchFamily="18" charset="0"/>
            <a:cs typeface="Times New Roman" panose="02020603050405020304" pitchFamily="18" charset="0"/>
          </a:endParaRPr>
        </a:p>
      </xdr:txBody>
    </xdr:sp>
    <xdr:clientData/>
  </xdr:twoCellAnchor>
  <xdr:twoCellAnchor>
    <xdr:from>
      <xdr:col>10</xdr:col>
      <xdr:colOff>10886</xdr:colOff>
      <xdr:row>22</xdr:row>
      <xdr:rowOff>114300</xdr:rowOff>
    </xdr:from>
    <xdr:to>
      <xdr:col>12</xdr:col>
      <xdr:colOff>523875</xdr:colOff>
      <xdr:row>30</xdr:row>
      <xdr:rowOff>91167</xdr:rowOff>
    </xdr:to>
    <xdr:sp macro="" textlink="">
      <xdr:nvSpPr>
        <xdr:cNvPr id="8" name="TextBox 7"/>
        <xdr:cNvSpPr txBox="1"/>
      </xdr:nvSpPr>
      <xdr:spPr>
        <a:xfrm>
          <a:off x="12879161" y="4991100"/>
          <a:ext cx="4046764" cy="15389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Times New Roman" panose="02020603050405020304" pitchFamily="18" charset="0"/>
              <a:cs typeface="Times New Roman" panose="02020603050405020304" pitchFamily="18" charset="0"/>
            </a:rPr>
            <a:t>Payroll costs are considered paid on the day that paychecks are distributed or the Borrower originates an ACH transaction.  Payroll costs are considered</a:t>
          </a:r>
          <a:r>
            <a:rPr lang="en-US" sz="1200" baseline="0">
              <a:latin typeface="Times New Roman" panose="02020603050405020304" pitchFamily="18" charset="0"/>
              <a:cs typeface="Times New Roman" panose="02020603050405020304" pitchFamily="18" charset="0"/>
            </a:rPr>
            <a:t> incurred on the day that the employee's pay is earned.  </a:t>
          </a:r>
          <a:r>
            <a:rPr lang="en-US" sz="1200" b="1" baseline="0">
              <a:latin typeface="Times New Roman" panose="02020603050405020304" pitchFamily="18" charset="0"/>
              <a:cs typeface="Times New Roman" panose="02020603050405020304" pitchFamily="18" charset="0"/>
            </a:rPr>
            <a:t>Payroll costs incurred but not paid during the Borrower's last pay period of the Covered Period are eligible for forgiveness if paid on or before the next regular payroll date. </a:t>
          </a:r>
          <a:r>
            <a:rPr lang="en-US" sz="1200" b="0" baseline="0">
              <a:latin typeface="Times New Roman" panose="02020603050405020304" pitchFamily="18" charset="0"/>
              <a:cs typeface="Times New Roman" panose="02020603050405020304" pitchFamily="18" charset="0"/>
            </a:rPr>
            <a:t>Otherwise, payroll costs must be paid during the Covered Period.</a:t>
          </a:r>
          <a:endParaRPr lang="en-US" sz="1200" b="1">
            <a:latin typeface="Times New Roman" panose="02020603050405020304" pitchFamily="18" charset="0"/>
            <a:cs typeface="Times New Roman" panose="02020603050405020304" pitchFamily="18" charset="0"/>
          </a:endParaRPr>
        </a:p>
      </xdr:txBody>
    </xdr:sp>
    <xdr:clientData/>
  </xdr:twoCellAnchor>
  <xdr:twoCellAnchor>
    <xdr:from>
      <xdr:col>4</xdr:col>
      <xdr:colOff>478971</xdr:colOff>
      <xdr:row>74</xdr:row>
      <xdr:rowOff>85725</xdr:rowOff>
    </xdr:from>
    <xdr:to>
      <xdr:col>9</xdr:col>
      <xdr:colOff>1019175</xdr:colOff>
      <xdr:row>80</xdr:row>
      <xdr:rowOff>43543</xdr:rowOff>
    </xdr:to>
    <xdr:sp macro="" textlink="">
      <xdr:nvSpPr>
        <xdr:cNvPr id="9" name="TextBox 8"/>
        <xdr:cNvSpPr txBox="1"/>
      </xdr:nvSpPr>
      <xdr:spPr>
        <a:xfrm>
          <a:off x="7441746" y="11458575"/>
          <a:ext cx="4426404" cy="10055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u="sng">
              <a:latin typeface="Times New Roman" panose="02020603050405020304" pitchFamily="18" charset="0"/>
              <a:cs typeface="Times New Roman" panose="02020603050405020304" pitchFamily="18" charset="0"/>
            </a:rPr>
            <a:t>FTE Reduction</a:t>
          </a:r>
          <a:r>
            <a:rPr lang="en-US" sz="1200" u="sng" baseline="0">
              <a:latin typeface="Times New Roman" panose="02020603050405020304" pitchFamily="18" charset="0"/>
              <a:cs typeface="Times New Roman" panose="02020603050405020304" pitchFamily="18" charset="0"/>
            </a:rPr>
            <a:t> Safe Harbor</a:t>
          </a:r>
        </a:p>
        <a:p>
          <a:r>
            <a:rPr lang="en-US" sz="1200" u="none" baseline="0">
              <a:latin typeface="Times New Roman" panose="02020603050405020304" pitchFamily="18" charset="0"/>
              <a:cs typeface="Times New Roman" panose="02020603050405020304" pitchFamily="18" charset="0"/>
            </a:rPr>
            <a:t>If Borrower reduces FTE Employee levels between 2/15/2020 and 4/26/2020, but restores FTE Employee levels by 12/31/2020, the Borrower meets the Safe Harbor requirement and is exempt from any reduction in loan forgiveness based on the FTE Requirement.</a:t>
          </a:r>
          <a:endParaRPr lang="en-US" sz="1200" u="none">
            <a:latin typeface="Times New Roman" panose="02020603050405020304" pitchFamily="18" charset="0"/>
            <a:cs typeface="Times New Roman" panose="02020603050405020304" pitchFamily="18" charset="0"/>
          </a:endParaRPr>
        </a:p>
      </xdr:txBody>
    </xdr:sp>
    <xdr:clientData/>
  </xdr:twoCellAnchor>
  <xdr:twoCellAnchor>
    <xdr:from>
      <xdr:col>2</xdr:col>
      <xdr:colOff>424544</xdr:colOff>
      <xdr:row>111</xdr:row>
      <xdr:rowOff>97972</xdr:rowOff>
    </xdr:from>
    <xdr:to>
      <xdr:col>10</xdr:col>
      <xdr:colOff>424543</xdr:colOff>
      <xdr:row>115</xdr:row>
      <xdr:rowOff>108857</xdr:rowOff>
    </xdr:to>
    <xdr:sp macro="" textlink="">
      <xdr:nvSpPr>
        <xdr:cNvPr id="4" name="TextBox 3"/>
        <xdr:cNvSpPr txBox="1"/>
      </xdr:nvSpPr>
      <xdr:spPr>
        <a:xfrm>
          <a:off x="6215744" y="19409229"/>
          <a:ext cx="8479970" cy="7293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If</a:t>
          </a:r>
          <a:r>
            <a:rPr lang="en-US" sz="1100" b="1" baseline="0"/>
            <a:t> the borrower restores salary/hourly wage levels, the borrower may be eligible for elimination of the wage reduction amount per employee.</a:t>
          </a:r>
        </a:p>
        <a:p>
          <a:endParaRPr lang="en-US" sz="1100" b="1" baseline="0"/>
        </a:p>
        <a:p>
          <a:r>
            <a:rPr lang="en-US" sz="1100" b="1" baseline="0"/>
            <a:t>A "YES" response in Cell B98 indicates salary or hourly wages were restored for all employees.</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60960</xdr:colOff>
      <xdr:row>0</xdr:row>
      <xdr:rowOff>175260</xdr:rowOff>
    </xdr:from>
    <xdr:to>
      <xdr:col>0</xdr:col>
      <xdr:colOff>3063240</xdr:colOff>
      <xdr:row>9</xdr:row>
      <xdr:rowOff>160020</xdr:rowOff>
    </xdr:to>
    <xdr:sp macro="" textlink="">
      <xdr:nvSpPr>
        <xdr:cNvPr id="3" name="TextBox 2"/>
        <xdr:cNvSpPr txBox="1"/>
      </xdr:nvSpPr>
      <xdr:spPr>
        <a:xfrm>
          <a:off x="60960" y="175260"/>
          <a:ext cx="3002280" cy="171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u="sng">
              <a:solidFill>
                <a:schemeClr val="dk1"/>
              </a:solidFill>
              <a:effectLst/>
              <a:latin typeface="Times New Roman" panose="02020603050405020304" pitchFamily="18" charset="0"/>
              <a:ea typeface="+mn-ea"/>
              <a:cs typeface="Times New Roman" panose="02020603050405020304" pitchFamily="18" charset="0"/>
            </a:rPr>
            <a:t>Documentation to maintain</a:t>
          </a:r>
          <a:endParaRPr lang="en-US" sz="1200">
            <a:effectLst/>
            <a:latin typeface="Times New Roman" panose="02020603050405020304" pitchFamily="18" charset="0"/>
            <a:cs typeface="Times New Roman" panose="02020603050405020304" pitchFamily="18" charset="0"/>
          </a:endParaRPr>
        </a:p>
        <a:p>
          <a:r>
            <a:rPr lang="en-US" sz="1200">
              <a:solidFill>
                <a:schemeClr val="dk1"/>
              </a:solidFill>
              <a:effectLst/>
              <a:latin typeface="Times New Roman" panose="02020603050405020304" pitchFamily="18" charset="0"/>
              <a:ea typeface="+mn-ea"/>
              <a:cs typeface="Times New Roman" panose="02020603050405020304" pitchFamily="18" charset="0"/>
            </a:rPr>
            <a:t>Open</a:t>
          </a:r>
          <a:r>
            <a:rPr lang="en-US" sz="1200" baseline="0">
              <a:solidFill>
                <a:schemeClr val="dk1"/>
              </a:solidFill>
              <a:effectLst/>
              <a:latin typeface="Times New Roman" panose="02020603050405020304" pitchFamily="18" charset="0"/>
              <a:ea typeface="+mn-ea"/>
              <a:cs typeface="Times New Roman" panose="02020603050405020304" pitchFamily="18" charset="0"/>
            </a:rPr>
            <a:t> a separate bank account for the PPP loan to appropriately track spending</a:t>
          </a:r>
          <a:endParaRPr lang="en-US" sz="1200">
            <a:effectLst/>
            <a:latin typeface="Times New Roman" panose="02020603050405020304" pitchFamily="18" charset="0"/>
            <a:cs typeface="Times New Roman" panose="02020603050405020304" pitchFamily="18" charset="0"/>
          </a:endParaRPr>
        </a:p>
        <a:p>
          <a:r>
            <a:rPr lang="en-US" sz="1200" baseline="0">
              <a:solidFill>
                <a:schemeClr val="dk1"/>
              </a:solidFill>
              <a:effectLst/>
              <a:latin typeface="Times New Roman" panose="02020603050405020304" pitchFamily="18" charset="0"/>
              <a:ea typeface="+mn-ea"/>
              <a:cs typeface="Times New Roman" panose="02020603050405020304" pitchFamily="18" charset="0"/>
            </a:rPr>
            <a:t>Payroll Reports</a:t>
          </a:r>
          <a:endParaRPr lang="en-US" sz="1200">
            <a:effectLst/>
            <a:latin typeface="Times New Roman" panose="02020603050405020304" pitchFamily="18" charset="0"/>
            <a:cs typeface="Times New Roman" panose="02020603050405020304" pitchFamily="18" charset="0"/>
          </a:endParaRPr>
        </a:p>
        <a:p>
          <a:r>
            <a:rPr lang="en-US" sz="1200" baseline="0">
              <a:solidFill>
                <a:schemeClr val="dk1"/>
              </a:solidFill>
              <a:effectLst/>
              <a:latin typeface="Times New Roman" panose="02020603050405020304" pitchFamily="18" charset="0"/>
              <a:ea typeface="+mn-ea"/>
              <a:cs typeface="Times New Roman" panose="02020603050405020304" pitchFamily="18" charset="0"/>
            </a:rPr>
            <a:t>Health insurance invoices</a:t>
          </a:r>
          <a:endParaRPr lang="en-US" sz="1200">
            <a:effectLst/>
            <a:latin typeface="Times New Roman" panose="02020603050405020304" pitchFamily="18" charset="0"/>
            <a:cs typeface="Times New Roman" panose="02020603050405020304" pitchFamily="18" charset="0"/>
          </a:endParaRPr>
        </a:p>
        <a:p>
          <a:r>
            <a:rPr lang="en-US" sz="1200" baseline="0">
              <a:solidFill>
                <a:schemeClr val="dk1"/>
              </a:solidFill>
              <a:effectLst/>
              <a:latin typeface="Times New Roman" panose="02020603050405020304" pitchFamily="18" charset="0"/>
              <a:ea typeface="+mn-ea"/>
              <a:cs typeface="Times New Roman" panose="02020603050405020304" pitchFamily="18" charset="0"/>
            </a:rPr>
            <a:t>Retirement plan statements</a:t>
          </a:r>
          <a:endParaRPr lang="en-US" sz="1200">
            <a:effectLst/>
            <a:latin typeface="Times New Roman" panose="02020603050405020304" pitchFamily="18" charset="0"/>
            <a:cs typeface="Times New Roman" panose="02020603050405020304" pitchFamily="18" charset="0"/>
          </a:endParaRPr>
        </a:p>
        <a:p>
          <a:r>
            <a:rPr lang="en-US" sz="1200" baseline="0">
              <a:solidFill>
                <a:schemeClr val="dk1"/>
              </a:solidFill>
              <a:effectLst/>
              <a:latin typeface="Times New Roman" panose="02020603050405020304" pitchFamily="18" charset="0"/>
              <a:ea typeface="+mn-ea"/>
              <a:cs typeface="Times New Roman" panose="02020603050405020304" pitchFamily="18" charset="0"/>
            </a:rPr>
            <a:t>Mortgage statements</a:t>
          </a:r>
          <a:endParaRPr lang="en-US" sz="1200">
            <a:effectLst/>
            <a:latin typeface="Times New Roman" panose="02020603050405020304" pitchFamily="18" charset="0"/>
            <a:cs typeface="Times New Roman" panose="02020603050405020304" pitchFamily="18" charset="0"/>
          </a:endParaRPr>
        </a:p>
        <a:p>
          <a:r>
            <a:rPr lang="en-US" sz="1200" baseline="0">
              <a:solidFill>
                <a:schemeClr val="dk1"/>
              </a:solidFill>
              <a:effectLst/>
              <a:latin typeface="Times New Roman" panose="02020603050405020304" pitchFamily="18" charset="0"/>
              <a:ea typeface="+mn-ea"/>
              <a:cs typeface="Times New Roman" panose="02020603050405020304" pitchFamily="18" charset="0"/>
            </a:rPr>
            <a:t>Rent invoices</a:t>
          </a:r>
          <a:endParaRPr lang="en-US" sz="1200">
            <a:effectLst/>
            <a:latin typeface="Times New Roman" panose="02020603050405020304" pitchFamily="18" charset="0"/>
            <a:cs typeface="Times New Roman" panose="02020603050405020304" pitchFamily="18" charset="0"/>
          </a:endParaRPr>
        </a:p>
        <a:p>
          <a:r>
            <a:rPr lang="en-US" sz="1200" baseline="0">
              <a:solidFill>
                <a:schemeClr val="dk1"/>
              </a:solidFill>
              <a:effectLst/>
              <a:latin typeface="Times New Roman" panose="02020603050405020304" pitchFamily="18" charset="0"/>
              <a:ea typeface="+mn-ea"/>
              <a:cs typeface="Times New Roman" panose="02020603050405020304" pitchFamily="18" charset="0"/>
            </a:rPr>
            <a:t>Utility invoices</a:t>
          </a:r>
          <a:endParaRPr lang="en-US" sz="1200">
            <a:effectLst/>
            <a:latin typeface="Times New Roman" panose="02020603050405020304" pitchFamily="18" charset="0"/>
            <a:cs typeface="Times New Roman" panose="02020603050405020304" pitchFamily="18" charset="0"/>
          </a:endParaRPr>
        </a:p>
        <a:p>
          <a:endParaRPr lang="en-US" sz="1100"/>
        </a:p>
      </xdr:txBody>
    </xdr:sp>
    <xdr:clientData/>
  </xdr:twoCellAnchor>
  <xdr:twoCellAnchor>
    <xdr:from>
      <xdr:col>0</xdr:col>
      <xdr:colOff>3436620</xdr:colOff>
      <xdr:row>0</xdr:row>
      <xdr:rowOff>38100</xdr:rowOff>
    </xdr:from>
    <xdr:to>
      <xdr:col>10</xdr:col>
      <xdr:colOff>563880</xdr:colOff>
      <xdr:row>10</xdr:row>
      <xdr:rowOff>144780</xdr:rowOff>
    </xdr:to>
    <xdr:sp macro="" textlink="">
      <xdr:nvSpPr>
        <xdr:cNvPr id="5" name="TextBox 4"/>
        <xdr:cNvSpPr txBox="1"/>
      </xdr:nvSpPr>
      <xdr:spPr>
        <a:xfrm>
          <a:off x="3436620" y="38100"/>
          <a:ext cx="5844540" cy="2034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u="sng">
              <a:solidFill>
                <a:schemeClr val="dk1"/>
              </a:solidFill>
              <a:effectLst/>
              <a:latin typeface="Times New Roman" panose="02020603050405020304" pitchFamily="18" charset="0"/>
              <a:ea typeface="+mn-ea"/>
              <a:cs typeface="Times New Roman" panose="02020603050405020304" pitchFamily="18" charset="0"/>
            </a:rPr>
            <a:t>Qualified</a:t>
          </a:r>
          <a:r>
            <a:rPr lang="en-US" sz="1200" u="sng" baseline="0">
              <a:solidFill>
                <a:schemeClr val="dk1"/>
              </a:solidFill>
              <a:effectLst/>
              <a:latin typeface="Times New Roman" panose="02020603050405020304" pitchFamily="18" charset="0"/>
              <a:ea typeface="+mn-ea"/>
              <a:cs typeface="Times New Roman" panose="02020603050405020304" pitchFamily="18" charset="0"/>
            </a:rPr>
            <a:t> Utilities (per SBA Forgiveness Application)</a:t>
          </a:r>
          <a:endParaRPr lang="en-US" sz="1200">
            <a:effectLst/>
            <a:latin typeface="Times New Roman" panose="02020603050405020304" pitchFamily="18" charset="0"/>
            <a:cs typeface="Times New Roman" panose="02020603050405020304" pitchFamily="18" charset="0"/>
          </a:endParaRPr>
        </a:p>
        <a:p>
          <a:r>
            <a:rPr lang="en-US" sz="1200" baseline="0">
              <a:solidFill>
                <a:schemeClr val="dk1"/>
              </a:solidFill>
              <a:effectLst/>
              <a:latin typeface="Times New Roman" panose="02020603050405020304" pitchFamily="18" charset="0"/>
              <a:ea typeface="+mn-ea"/>
              <a:cs typeface="Times New Roman" panose="02020603050405020304" pitchFamily="18" charset="0"/>
            </a:rPr>
            <a:t>•  Electricity</a:t>
          </a:r>
          <a:endParaRPr lang="en-US" sz="1200">
            <a:effectLst/>
            <a:latin typeface="Times New Roman" panose="02020603050405020304" pitchFamily="18" charset="0"/>
            <a:cs typeface="Times New Roman" panose="02020603050405020304" pitchFamily="18" charset="0"/>
          </a:endParaRPr>
        </a:p>
        <a:p>
          <a:r>
            <a:rPr lang="en-US" sz="1200" baseline="0">
              <a:solidFill>
                <a:schemeClr val="dk1"/>
              </a:solidFill>
              <a:effectLst/>
              <a:latin typeface="Times New Roman" panose="02020603050405020304" pitchFamily="18" charset="0"/>
              <a:ea typeface="+mn-ea"/>
              <a:cs typeface="Times New Roman" panose="02020603050405020304" pitchFamily="18" charset="0"/>
            </a:rPr>
            <a:t>• Gas</a:t>
          </a:r>
          <a:endParaRPr lang="en-US" sz="1200">
            <a:effectLst/>
            <a:latin typeface="Times New Roman" panose="02020603050405020304" pitchFamily="18" charset="0"/>
            <a:cs typeface="Times New Roman" panose="02020603050405020304" pitchFamily="18" charset="0"/>
          </a:endParaRPr>
        </a:p>
        <a:p>
          <a:r>
            <a:rPr lang="en-US" sz="1200" baseline="0">
              <a:solidFill>
                <a:schemeClr val="dk1"/>
              </a:solidFill>
              <a:effectLst/>
              <a:latin typeface="Times New Roman" panose="02020603050405020304" pitchFamily="18" charset="0"/>
              <a:ea typeface="+mn-ea"/>
              <a:cs typeface="Times New Roman" panose="02020603050405020304" pitchFamily="18" charset="0"/>
            </a:rPr>
            <a:t>• Water</a:t>
          </a:r>
          <a:endParaRPr lang="en-US" sz="1200">
            <a:effectLst/>
            <a:latin typeface="Times New Roman" panose="02020603050405020304" pitchFamily="18" charset="0"/>
            <a:cs typeface="Times New Roman" panose="02020603050405020304" pitchFamily="18" charset="0"/>
          </a:endParaRPr>
        </a:p>
        <a:p>
          <a:r>
            <a:rPr lang="en-US" sz="1200" baseline="0">
              <a:solidFill>
                <a:schemeClr val="dk1"/>
              </a:solidFill>
              <a:effectLst/>
              <a:latin typeface="Times New Roman" panose="02020603050405020304" pitchFamily="18" charset="0"/>
              <a:ea typeface="+mn-ea"/>
              <a:cs typeface="Times New Roman" panose="02020603050405020304" pitchFamily="18" charset="0"/>
            </a:rPr>
            <a:t>• Transportation</a:t>
          </a:r>
          <a:endParaRPr lang="en-US" sz="1200">
            <a:effectLst/>
            <a:latin typeface="Times New Roman" panose="02020603050405020304" pitchFamily="18" charset="0"/>
            <a:cs typeface="Times New Roman" panose="02020603050405020304" pitchFamily="18" charset="0"/>
          </a:endParaRPr>
        </a:p>
        <a:p>
          <a:r>
            <a:rPr lang="en-US" sz="1200" baseline="0">
              <a:solidFill>
                <a:schemeClr val="dk1"/>
              </a:solidFill>
              <a:effectLst/>
              <a:latin typeface="Times New Roman" panose="02020603050405020304" pitchFamily="18" charset="0"/>
              <a:ea typeface="+mn-ea"/>
              <a:cs typeface="Times New Roman" panose="02020603050405020304" pitchFamily="18" charset="0"/>
            </a:rPr>
            <a:t>• Telephone</a:t>
          </a:r>
          <a:endParaRPr lang="en-US" sz="1200">
            <a:effectLst/>
            <a:latin typeface="Times New Roman" panose="02020603050405020304" pitchFamily="18" charset="0"/>
            <a:cs typeface="Times New Roman" panose="02020603050405020304" pitchFamily="18" charset="0"/>
          </a:endParaRPr>
        </a:p>
        <a:p>
          <a:r>
            <a:rPr lang="en-US" sz="1200" baseline="0">
              <a:solidFill>
                <a:schemeClr val="dk1"/>
              </a:solidFill>
              <a:effectLst/>
              <a:latin typeface="Times New Roman" panose="02020603050405020304" pitchFamily="18" charset="0"/>
              <a:ea typeface="+mn-ea"/>
              <a:cs typeface="Times New Roman" panose="02020603050405020304" pitchFamily="18" charset="0"/>
            </a:rPr>
            <a:t>• Internet Access for which service began before February 15, 2020 ("business utility payments")</a:t>
          </a:r>
          <a:endParaRPr lang="en-US" sz="1200">
            <a:effectLst/>
            <a:latin typeface="Times New Roman" panose="02020603050405020304" pitchFamily="18" charset="0"/>
            <a:cs typeface="Times New Roman" panose="02020603050405020304" pitchFamily="18" charset="0"/>
          </a:endParaRPr>
        </a:p>
        <a:p>
          <a:r>
            <a:rPr lang="en-US" sz="1200" baseline="0">
              <a:solidFill>
                <a:schemeClr val="dk1"/>
              </a:solidFill>
              <a:effectLst/>
              <a:latin typeface="Times New Roman" panose="02020603050405020304" pitchFamily="18" charset="0"/>
              <a:ea typeface="+mn-ea"/>
              <a:cs typeface="Times New Roman" panose="02020603050405020304" pitchFamily="18" charset="0"/>
            </a:rPr>
            <a:t>Similar to payroll costs, it is permissible for such costs incurred during the covered period to be paid outside of the covered period so long as they are paid on or before the next regular billing date, even if it falls after the covered period.</a:t>
          </a:r>
          <a:endParaRPr lang="en-US" sz="1200">
            <a:effectLst/>
            <a:latin typeface="Times New Roman" panose="02020603050405020304" pitchFamily="18" charset="0"/>
            <a:cs typeface="Times New Roman" panose="02020603050405020304" pitchFamily="18" charset="0"/>
          </a:endParaRP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693420</xdr:colOff>
      <xdr:row>0</xdr:row>
      <xdr:rowOff>175260</xdr:rowOff>
    </xdr:from>
    <xdr:to>
      <xdr:col>11</xdr:col>
      <xdr:colOff>327660</xdr:colOff>
      <xdr:row>12</xdr:row>
      <xdr:rowOff>15240</xdr:rowOff>
    </xdr:to>
    <xdr:sp macro="" textlink="">
      <xdr:nvSpPr>
        <xdr:cNvPr id="2" name="TextBox 1"/>
        <xdr:cNvSpPr txBox="1"/>
      </xdr:nvSpPr>
      <xdr:spPr>
        <a:xfrm>
          <a:off x="693420" y="175260"/>
          <a:ext cx="7825740" cy="2034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effectLst/>
              <a:latin typeface="+mn-lt"/>
              <a:ea typeface="+mn-ea"/>
              <a:cs typeface="+mn-cs"/>
            </a:rPr>
            <a:t>Borrowers will take the average number of hours</a:t>
          </a:r>
          <a:r>
            <a:rPr lang="en-US" sz="1100" b="1" baseline="0">
              <a:solidFill>
                <a:srgbClr val="FF0000"/>
              </a:solidFill>
              <a:effectLst/>
              <a:latin typeface="+mn-lt"/>
              <a:ea typeface="+mn-ea"/>
              <a:cs typeface="+mn-cs"/>
            </a:rPr>
            <a:t> paid per week, divide by 40 and round to the nearest .1, capped at 1.0.  Alternatively, there is a simplified method that allows the borrower to assign a 1.0 for employees who work at least 40 hours per week and 0.5 for employees who work fewer hours.</a:t>
          </a:r>
          <a:endParaRPr lang="en-US" b="1">
            <a:solidFill>
              <a:srgbClr val="FF0000"/>
            </a:solidFill>
            <a:effectLst/>
          </a:endParaRPr>
        </a:p>
        <a:p>
          <a:endParaRPr lang="en-US" sz="1100" b="1" baseline="0">
            <a:solidFill>
              <a:srgbClr val="FF0000"/>
            </a:solidFill>
            <a:effectLst/>
            <a:latin typeface="+mn-lt"/>
            <a:ea typeface="+mn-ea"/>
            <a:cs typeface="+mn-cs"/>
          </a:endParaRPr>
        </a:p>
        <a:p>
          <a:r>
            <a:rPr lang="en-US" sz="1100" b="1" baseline="0">
              <a:solidFill>
                <a:srgbClr val="FF0000"/>
              </a:solidFill>
              <a:effectLst/>
              <a:latin typeface="+mn-lt"/>
              <a:ea typeface="+mn-ea"/>
              <a:cs typeface="+mn-cs"/>
            </a:rPr>
            <a:t>Borrowers should also retain documentation for any employees whom the borrower made a written offer to rehire that was rejected, that were fired for cause, voluntarily resigned or voluntarily requested and received a reduction for these hours. Borrowers will not be penalized in these instances.</a:t>
          </a:r>
        </a:p>
        <a:p>
          <a:endParaRPr lang="en-US" sz="1100" b="1" baseline="0">
            <a:solidFill>
              <a:srgbClr val="FF0000"/>
            </a:solidFill>
            <a:effectLst/>
            <a:latin typeface="+mn-lt"/>
            <a:ea typeface="+mn-ea"/>
            <a:cs typeface="+mn-cs"/>
          </a:endParaRPr>
        </a:p>
        <a:p>
          <a:r>
            <a:rPr lang="en-US" sz="1100" b="1">
              <a:solidFill>
                <a:srgbClr val="FF0000"/>
              </a:solidFill>
              <a:effectLst/>
              <a:latin typeface="+mn-lt"/>
              <a:ea typeface="+mn-ea"/>
              <a:cs typeface="+mn-cs"/>
            </a:rPr>
            <a:t>In</a:t>
          </a:r>
          <a:r>
            <a:rPr lang="en-US" sz="1100" b="1" baseline="0">
              <a:solidFill>
                <a:srgbClr val="FF0000"/>
              </a:solidFill>
              <a:effectLst/>
              <a:latin typeface="+mn-lt"/>
              <a:ea typeface="+mn-ea"/>
              <a:cs typeface="+mn-cs"/>
            </a:rPr>
            <a:t> addition, the bill </a:t>
          </a:r>
          <a:r>
            <a:rPr lang="en-US" sz="1100" b="1">
              <a:solidFill>
                <a:srgbClr val="FF0000"/>
              </a:solidFill>
              <a:effectLst/>
              <a:latin typeface="+mn-lt"/>
              <a:ea typeface="+mn-ea"/>
              <a:cs typeface="+mn-cs"/>
            </a:rPr>
            <a:t>allows borrowers to adjust because they could not find qualified employees or were unable to restore business operations to Feb. 15, 2020, levels due to COVID-19 related operating restrictions.</a:t>
          </a:r>
          <a:endParaRPr lang="en-US" b="1">
            <a:solidFill>
              <a:srgbClr val="FF0000"/>
            </a:solidFill>
            <a:effectLst/>
          </a:endParaRPr>
        </a:p>
      </xdr:txBody>
    </xdr:sp>
    <xdr:clientData/>
  </xdr:twoCellAnchor>
  <xdr:twoCellAnchor>
    <xdr:from>
      <xdr:col>0</xdr:col>
      <xdr:colOff>266700</xdr:colOff>
      <xdr:row>25</xdr:row>
      <xdr:rowOff>175260</xdr:rowOff>
    </xdr:from>
    <xdr:to>
      <xdr:col>7</xdr:col>
      <xdr:colOff>182880</xdr:colOff>
      <xdr:row>30</xdr:row>
      <xdr:rowOff>7620</xdr:rowOff>
    </xdr:to>
    <xdr:sp macro="" textlink="">
      <xdr:nvSpPr>
        <xdr:cNvPr id="3" name="TextBox 2"/>
        <xdr:cNvSpPr txBox="1"/>
      </xdr:nvSpPr>
      <xdr:spPr>
        <a:xfrm>
          <a:off x="266700" y="4015740"/>
          <a:ext cx="5715000" cy="746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I</a:t>
          </a:r>
          <a:r>
            <a:rPr lang="en-US" sz="1100" b="1" baseline="0">
              <a:solidFill>
                <a:srgbClr val="FF0000"/>
              </a:solidFill>
            </a:rPr>
            <a:t>f using the simplified method below is more advantageous, change the links on the "Loan Forgiveness-PPP" Tab to link to the cells below for each week, rather than the average per week under the standard method above.</a:t>
          </a:r>
          <a:endParaRPr lang="en-US" sz="1100" b="1">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5"/>
  <sheetViews>
    <sheetView view="pageBreakPreview" topLeftCell="A49" zoomScale="80" zoomScaleNormal="90" zoomScaleSheetLayoutView="80" workbookViewId="0">
      <selection activeCell="B59" sqref="B59:C60"/>
    </sheetView>
  </sheetViews>
  <sheetFormatPr defaultColWidth="8.85546875" defaultRowHeight="15" x14ac:dyDescent="0.25"/>
  <cols>
    <col min="1" max="1" width="70.7109375" style="1" customWidth="1"/>
    <col min="2" max="2" width="18" style="1" customWidth="1"/>
    <col min="3" max="3" width="22.85546875" style="1" customWidth="1"/>
    <col min="4" max="4" width="14.5703125" style="1" customWidth="1"/>
    <col min="5" max="5" width="11" style="1" customWidth="1"/>
    <col min="6" max="7" width="8.85546875" style="1"/>
    <col min="8" max="8" width="14.42578125" style="1" customWidth="1"/>
    <col min="9" max="9" width="13.42578125" style="1" customWidth="1"/>
    <col min="10" max="10" width="29.42578125" style="1" customWidth="1"/>
    <col min="11" max="11" width="33.42578125" style="1" customWidth="1"/>
    <col min="12" max="12" width="18" style="1" customWidth="1"/>
    <col min="13" max="13" width="17.140625" style="1" customWidth="1"/>
    <col min="14" max="16384" width="8.85546875" style="1"/>
  </cols>
  <sheetData>
    <row r="1" spans="1:11" ht="13.9" x14ac:dyDescent="0.25">
      <c r="K1" s="1" t="s">
        <v>70</v>
      </c>
    </row>
    <row r="6" spans="1:11" ht="20.45" x14ac:dyDescent="0.35">
      <c r="A6" s="155" t="s">
        <v>0</v>
      </c>
      <c r="B6" s="155"/>
      <c r="C6" s="155"/>
      <c r="D6" s="155"/>
      <c r="E6" s="155"/>
      <c r="F6" s="155"/>
      <c r="G6" s="155"/>
      <c r="H6" s="155"/>
      <c r="I6" s="155"/>
    </row>
    <row r="7" spans="1:11" ht="20.45" x14ac:dyDescent="0.35">
      <c r="A7" s="155" t="s">
        <v>1</v>
      </c>
      <c r="B7" s="155"/>
      <c r="C7" s="155"/>
      <c r="D7" s="155"/>
      <c r="E7" s="155"/>
      <c r="F7" s="155"/>
      <c r="G7" s="155"/>
      <c r="H7" s="155"/>
      <c r="I7" s="155"/>
    </row>
    <row r="8" spans="1:11" ht="15.6" x14ac:dyDescent="0.3">
      <c r="A8" s="156" t="s">
        <v>191</v>
      </c>
      <c r="B8" s="156"/>
      <c r="C8" s="156"/>
      <c r="D8" s="156"/>
      <c r="E8" s="156"/>
      <c r="F8" s="156"/>
      <c r="G8" s="156"/>
      <c r="H8" s="156"/>
      <c r="I8" s="156"/>
    </row>
    <row r="9" spans="1:11" ht="13.9" x14ac:dyDescent="0.25">
      <c r="A9" s="2" t="s">
        <v>74</v>
      </c>
    </row>
    <row r="10" spans="1:11" ht="13.9" x14ac:dyDescent="0.25">
      <c r="A10" s="2" t="s">
        <v>2</v>
      </c>
    </row>
    <row r="12" spans="1:11" ht="13.9" x14ac:dyDescent="0.25">
      <c r="A12" s="4" t="s">
        <v>5</v>
      </c>
      <c r="B12" s="6">
        <v>75000</v>
      </c>
      <c r="H12" s="3"/>
      <c r="I12" s="4" t="s">
        <v>3</v>
      </c>
    </row>
    <row r="13" spans="1:11" ht="13.9" x14ac:dyDescent="0.25">
      <c r="A13" s="4" t="s">
        <v>62</v>
      </c>
      <c r="B13" s="7">
        <v>43937</v>
      </c>
      <c r="H13" s="5"/>
      <c r="I13" s="4" t="s">
        <v>4</v>
      </c>
    </row>
    <row r="15" spans="1:11" ht="15.6" customHeight="1" x14ac:dyDescent="0.25">
      <c r="A15" s="157" t="s">
        <v>188</v>
      </c>
      <c r="B15" s="157"/>
      <c r="C15" s="157"/>
      <c r="D15" s="157"/>
      <c r="E15" s="157"/>
      <c r="F15" s="157"/>
      <c r="G15" s="157"/>
      <c r="H15" s="157"/>
      <c r="I15" s="157"/>
      <c r="J15" s="157"/>
    </row>
    <row r="16" spans="1:11" ht="23.45" customHeight="1" x14ac:dyDescent="0.25">
      <c r="A16" s="157"/>
      <c r="B16" s="157"/>
      <c r="C16" s="157"/>
      <c r="D16" s="157"/>
      <c r="E16" s="157"/>
      <c r="F16" s="157"/>
      <c r="G16" s="157"/>
      <c r="H16" s="157"/>
      <c r="I16" s="157"/>
      <c r="J16" s="157"/>
    </row>
    <row r="17" spans="1:11" ht="38.450000000000003" customHeight="1" x14ac:dyDescent="0.25">
      <c r="A17" s="158" t="s">
        <v>6</v>
      </c>
      <c r="B17" s="158"/>
      <c r="C17" s="158" t="s">
        <v>132</v>
      </c>
      <c r="D17" s="158"/>
      <c r="E17" s="158" t="s">
        <v>7</v>
      </c>
      <c r="F17" s="158"/>
      <c r="G17" s="159" t="s">
        <v>8</v>
      </c>
      <c r="H17" s="160"/>
      <c r="I17" s="160"/>
      <c r="J17" s="161"/>
    </row>
    <row r="18" spans="1:11" ht="13.9" x14ac:dyDescent="0.25">
      <c r="A18" s="121" t="s">
        <v>9</v>
      </c>
      <c r="B18" s="121"/>
      <c r="C18" s="9">
        <f>B13</f>
        <v>43937</v>
      </c>
      <c r="D18" s="9">
        <f>B13+168</f>
        <v>44105</v>
      </c>
      <c r="E18" s="163">
        <f>'Weekly Costs'!AY16</f>
        <v>40000</v>
      </c>
      <c r="F18" s="163"/>
      <c r="G18" s="121"/>
      <c r="H18" s="121"/>
      <c r="I18" s="121"/>
      <c r="J18" s="121"/>
    </row>
    <row r="19" spans="1:11" ht="19.350000000000001" customHeight="1" x14ac:dyDescent="0.25">
      <c r="A19" s="162" t="s">
        <v>10</v>
      </c>
      <c r="B19" s="162"/>
      <c r="C19" s="10">
        <f>C18</f>
        <v>43937</v>
      </c>
      <c r="D19" s="10">
        <f>D18</f>
        <v>44105</v>
      </c>
      <c r="E19" s="163">
        <f>'Weekly Costs'!AY18</f>
        <v>16000</v>
      </c>
      <c r="F19" s="163"/>
      <c r="G19" s="136"/>
      <c r="H19" s="136"/>
      <c r="I19" s="136"/>
      <c r="J19" s="136"/>
    </row>
    <row r="20" spans="1:11" ht="18" customHeight="1" x14ac:dyDescent="0.25">
      <c r="A20" s="162" t="s">
        <v>11</v>
      </c>
      <c r="B20" s="162"/>
      <c r="C20" s="10">
        <f t="shared" ref="C20:D21" si="0">C19</f>
        <v>43937</v>
      </c>
      <c r="D20" s="10">
        <f t="shared" si="0"/>
        <v>44105</v>
      </c>
      <c r="E20" s="163">
        <f>'Weekly Costs'!AY19</f>
        <v>2000</v>
      </c>
      <c r="F20" s="163"/>
      <c r="G20" s="136"/>
      <c r="H20" s="136"/>
      <c r="I20" s="136"/>
      <c r="J20" s="136"/>
    </row>
    <row r="21" spans="1:11" ht="31.35" customHeight="1" x14ac:dyDescent="0.25">
      <c r="A21" s="164" t="s">
        <v>12</v>
      </c>
      <c r="B21" s="164"/>
      <c r="C21" s="10">
        <f t="shared" si="0"/>
        <v>43937</v>
      </c>
      <c r="D21" s="10">
        <f t="shared" si="0"/>
        <v>44105</v>
      </c>
      <c r="E21" s="165">
        <f>'Weekly Costs'!AY20</f>
        <v>4000</v>
      </c>
      <c r="F21" s="165"/>
      <c r="G21" s="136"/>
      <c r="H21" s="136"/>
      <c r="I21" s="136"/>
      <c r="J21" s="136"/>
    </row>
    <row r="22" spans="1:11" ht="20.100000000000001" customHeight="1" x14ac:dyDescent="0.25">
      <c r="A22" s="148" t="s">
        <v>13</v>
      </c>
      <c r="B22" s="148"/>
      <c r="C22" s="149"/>
      <c r="D22" s="149"/>
      <c r="E22" s="153">
        <f>SUM(E18:F21)</f>
        <v>62000</v>
      </c>
      <c r="F22" s="153"/>
      <c r="G22" s="11"/>
      <c r="H22" s="11"/>
      <c r="I22" s="11"/>
      <c r="J22" s="11"/>
    </row>
    <row r="23" spans="1:11" s="40" customFormat="1" ht="20.100000000000001" customHeight="1" x14ac:dyDescent="0.25">
      <c r="A23" s="42"/>
      <c r="B23" s="42"/>
      <c r="C23" s="43"/>
      <c r="D23" s="62" t="s">
        <v>57</v>
      </c>
      <c r="E23" s="154">
        <f>IF(B12&gt;E22,E22,B12*1)</f>
        <v>62000</v>
      </c>
      <c r="F23" s="154"/>
      <c r="G23" s="11"/>
      <c r="H23" s="11"/>
      <c r="I23" s="11"/>
      <c r="J23" s="11"/>
    </row>
    <row r="24" spans="1:11" ht="15.6" x14ac:dyDescent="0.25">
      <c r="A24" s="127" t="s">
        <v>14</v>
      </c>
      <c r="B24" s="127"/>
      <c r="C24" s="12">
        <f>C18</f>
        <v>43937</v>
      </c>
      <c r="D24" s="12">
        <f>D18</f>
        <v>44105</v>
      </c>
      <c r="E24" s="152">
        <f>'Weekly Costs'!AY25</f>
        <v>3000</v>
      </c>
      <c r="F24" s="152"/>
      <c r="G24" s="136"/>
      <c r="H24" s="136"/>
      <c r="I24" s="136"/>
      <c r="J24" s="136"/>
      <c r="K24" s="13"/>
    </row>
    <row r="25" spans="1:11" ht="15.6" x14ac:dyDescent="0.25">
      <c r="A25" s="127" t="s">
        <v>15</v>
      </c>
      <c r="B25" s="127"/>
      <c r="C25" s="12">
        <f>C24</f>
        <v>43937</v>
      </c>
      <c r="D25" s="12">
        <f>D24</f>
        <v>44105</v>
      </c>
      <c r="E25" s="152">
        <f>+'Weekly Costs'!AY29</f>
        <v>2000</v>
      </c>
      <c r="F25" s="152"/>
      <c r="G25" s="136"/>
      <c r="H25" s="136"/>
      <c r="I25" s="136"/>
      <c r="J25" s="136"/>
      <c r="K25" s="13"/>
    </row>
    <row r="26" spans="1:11" ht="15.6" x14ac:dyDescent="0.25">
      <c r="A26" s="127" t="s">
        <v>77</v>
      </c>
      <c r="B26" s="127"/>
      <c r="C26" s="12">
        <f t="shared" ref="C26:D30" si="1">C25</f>
        <v>43937</v>
      </c>
      <c r="D26" s="12">
        <f t="shared" si="1"/>
        <v>44105</v>
      </c>
      <c r="E26" s="152">
        <f>+'Weekly Costs'!AY37</f>
        <v>3000</v>
      </c>
      <c r="F26" s="152"/>
      <c r="G26" s="136"/>
      <c r="H26" s="136"/>
      <c r="I26" s="136"/>
      <c r="J26" s="136"/>
      <c r="K26" s="13"/>
    </row>
    <row r="27" spans="1:11" ht="15.6" x14ac:dyDescent="0.25">
      <c r="A27" s="127" t="s">
        <v>16</v>
      </c>
      <c r="B27" s="127"/>
      <c r="C27" s="12">
        <f t="shared" si="1"/>
        <v>43937</v>
      </c>
      <c r="D27" s="12">
        <f t="shared" si="1"/>
        <v>44105</v>
      </c>
      <c r="E27" s="152">
        <f>'Weekly Costs'!AY38</f>
        <v>0</v>
      </c>
      <c r="F27" s="152"/>
      <c r="G27" s="136"/>
      <c r="H27" s="136"/>
      <c r="I27" s="136"/>
      <c r="J27" s="136"/>
      <c r="K27" s="13"/>
    </row>
    <row r="28" spans="1:11" ht="13.9" x14ac:dyDescent="0.25">
      <c r="A28" s="127"/>
      <c r="B28" s="127"/>
      <c r="C28" s="12">
        <f t="shared" si="1"/>
        <v>43937</v>
      </c>
      <c r="D28" s="12">
        <f t="shared" si="1"/>
        <v>44105</v>
      </c>
      <c r="E28" s="152"/>
      <c r="F28" s="152"/>
      <c r="G28" s="136"/>
      <c r="H28" s="136"/>
      <c r="I28" s="136"/>
      <c r="J28" s="136"/>
    </row>
    <row r="29" spans="1:11" ht="13.9" x14ac:dyDescent="0.25">
      <c r="A29" s="127"/>
      <c r="B29" s="127"/>
      <c r="C29" s="12">
        <f t="shared" si="1"/>
        <v>43937</v>
      </c>
      <c r="D29" s="12">
        <f t="shared" si="1"/>
        <v>44105</v>
      </c>
      <c r="E29" s="152"/>
      <c r="F29" s="152"/>
      <c r="G29" s="136"/>
      <c r="H29" s="136"/>
      <c r="I29" s="136"/>
      <c r="J29" s="136"/>
    </row>
    <row r="30" spans="1:11" ht="13.9" x14ac:dyDescent="0.25">
      <c r="A30" s="127"/>
      <c r="B30" s="127"/>
      <c r="C30" s="12">
        <f t="shared" si="1"/>
        <v>43937</v>
      </c>
      <c r="D30" s="12">
        <f t="shared" si="1"/>
        <v>44105</v>
      </c>
      <c r="E30" s="152"/>
      <c r="F30" s="152"/>
      <c r="G30" s="136"/>
      <c r="H30" s="136"/>
      <c r="I30" s="136"/>
      <c r="J30" s="136"/>
    </row>
    <row r="31" spans="1:11" ht="13.9" x14ac:dyDescent="0.25">
      <c r="A31" s="148" t="s">
        <v>17</v>
      </c>
      <c r="B31" s="148"/>
      <c r="C31" s="149"/>
      <c r="D31" s="149"/>
      <c r="E31" s="150">
        <f>SUM(E24:F30)</f>
        <v>8000</v>
      </c>
      <c r="F31" s="150"/>
      <c r="G31" s="11"/>
      <c r="H31" s="11"/>
      <c r="I31" s="11"/>
      <c r="J31" s="11"/>
    </row>
    <row r="32" spans="1:11" ht="18.600000000000001" customHeight="1" thickBot="1" x14ac:dyDescent="0.3">
      <c r="A32" s="63"/>
      <c r="B32" s="63"/>
      <c r="C32" s="43"/>
      <c r="D32" s="62" t="s">
        <v>58</v>
      </c>
      <c r="E32" s="151">
        <f>IF(B12*0.4&gt;E31,E31,B12*0.4)</f>
        <v>8000</v>
      </c>
      <c r="F32" s="151"/>
      <c r="G32" s="11"/>
      <c r="H32" s="11"/>
      <c r="I32" s="11"/>
      <c r="J32" s="11"/>
    </row>
    <row r="33" spans="1:10" s="8" customFormat="1" ht="14.45" thickTop="1" x14ac:dyDescent="0.25">
      <c r="A33" s="14"/>
      <c r="B33" s="14"/>
      <c r="E33" s="15"/>
      <c r="F33" s="15"/>
    </row>
    <row r="34" spans="1:10" s="8" customFormat="1" ht="13.9" x14ac:dyDescent="0.25">
      <c r="A34" s="127" t="s">
        <v>61</v>
      </c>
      <c r="B34" s="127"/>
      <c r="E34" s="147">
        <f>E23</f>
        <v>62000</v>
      </c>
      <c r="F34" s="147"/>
      <c r="G34" s="8" t="s">
        <v>133</v>
      </c>
    </row>
    <row r="35" spans="1:10" s="8" customFormat="1" ht="13.9" x14ac:dyDescent="0.25">
      <c r="A35" s="1" t="s">
        <v>56</v>
      </c>
      <c r="B35" s="1"/>
      <c r="E35" s="147">
        <f>E32</f>
        <v>8000</v>
      </c>
      <c r="F35" s="147"/>
      <c r="G35" s="41" t="s">
        <v>134</v>
      </c>
    </row>
    <row r="36" spans="1:10" ht="21.6" customHeight="1" x14ac:dyDescent="0.25">
      <c r="A36" s="127" t="s">
        <v>43</v>
      </c>
      <c r="B36" s="127"/>
      <c r="E36" s="138">
        <f>+E34+E35</f>
        <v>70000</v>
      </c>
      <c r="F36" s="138"/>
      <c r="G36" s="139"/>
      <c r="H36" s="139"/>
      <c r="I36" s="139"/>
      <c r="J36" s="139"/>
    </row>
    <row r="38" spans="1:10" ht="13.9" x14ac:dyDescent="0.25">
      <c r="B38" s="29"/>
    </row>
    <row r="39" spans="1:10" x14ac:dyDescent="0.25">
      <c r="A39" s="118" t="s">
        <v>124</v>
      </c>
      <c r="B39" s="118"/>
      <c r="C39" s="118"/>
      <c r="D39" s="118"/>
      <c r="E39" s="118"/>
      <c r="F39" s="118"/>
      <c r="G39" s="118"/>
      <c r="H39" s="118"/>
      <c r="I39" s="118"/>
      <c r="J39" s="118"/>
    </row>
    <row r="40" spans="1:10" x14ac:dyDescent="0.25">
      <c r="A40" s="118"/>
      <c r="B40" s="118"/>
      <c r="C40" s="118"/>
      <c r="D40" s="118"/>
      <c r="E40" s="118"/>
      <c r="F40" s="118"/>
      <c r="G40" s="118"/>
      <c r="H40" s="118"/>
      <c r="I40" s="118"/>
      <c r="J40" s="118"/>
    </row>
    <row r="41" spans="1:10" ht="41.1" customHeight="1" x14ac:dyDescent="0.25">
      <c r="A41" s="30" t="s">
        <v>42</v>
      </c>
      <c r="B41" s="119" t="s">
        <v>29</v>
      </c>
      <c r="C41" s="119"/>
      <c r="D41" s="30" t="s">
        <v>30</v>
      </c>
      <c r="E41" s="119" t="s">
        <v>8</v>
      </c>
      <c r="F41" s="119"/>
      <c r="G41" s="119"/>
      <c r="H41" s="119"/>
      <c r="I41" s="119"/>
      <c r="J41" s="119"/>
    </row>
    <row r="42" spans="1:10" ht="20.100000000000001" customHeight="1" x14ac:dyDescent="0.25">
      <c r="A42" s="1" t="s">
        <v>31</v>
      </c>
      <c r="B42" s="120" t="s">
        <v>110</v>
      </c>
      <c r="C42" s="120"/>
      <c r="D42" s="26">
        <f>+'FTE Calculator'!C25</f>
        <v>6.7</v>
      </c>
      <c r="E42" s="121"/>
      <c r="F42" s="121"/>
      <c r="G42" s="121"/>
      <c r="H42" s="121"/>
      <c r="I42" s="121"/>
      <c r="J42" s="121"/>
    </row>
    <row r="43" spans="1:10" s="91" customFormat="1" ht="20.100000000000001" customHeight="1" x14ac:dyDescent="0.25">
      <c r="A43" s="91" t="s">
        <v>31</v>
      </c>
      <c r="B43" s="144" t="s">
        <v>111</v>
      </c>
      <c r="C43" s="144"/>
      <c r="D43" s="26">
        <f>+'FTE Calculator'!E25</f>
        <v>5.5</v>
      </c>
      <c r="E43" s="121"/>
      <c r="F43" s="121"/>
      <c r="G43" s="121"/>
      <c r="H43" s="121"/>
      <c r="I43" s="121"/>
      <c r="J43" s="121"/>
    </row>
    <row r="44" spans="1:10" s="91" customFormat="1" ht="15.6" customHeight="1" x14ac:dyDescent="0.25">
      <c r="A44" s="91" t="s">
        <v>31</v>
      </c>
      <c r="B44" s="144" t="s">
        <v>112</v>
      </c>
      <c r="C44" s="144"/>
      <c r="D44" s="26">
        <f>+'FTE Calculator'!G25</f>
        <v>5.8</v>
      </c>
      <c r="E44" s="121"/>
      <c r="F44" s="121"/>
      <c r="G44" s="121"/>
      <c r="H44" s="121"/>
      <c r="I44" s="121"/>
      <c r="J44" s="121"/>
    </row>
    <row r="45" spans="1:10" x14ac:dyDescent="0.25">
      <c r="A45" s="1" t="s">
        <v>31</v>
      </c>
      <c r="B45" s="144" t="s">
        <v>113</v>
      </c>
      <c r="C45" s="144"/>
      <c r="D45" s="26">
        <f>+'FTE Calculator'!I25</f>
        <v>5.6</v>
      </c>
      <c r="E45" s="121"/>
      <c r="F45" s="121"/>
      <c r="G45" s="121"/>
      <c r="H45" s="121"/>
      <c r="I45" s="121"/>
      <c r="J45" s="121"/>
    </row>
    <row r="46" spans="1:10" x14ac:dyDescent="0.25">
      <c r="A46" s="1" t="s">
        <v>31</v>
      </c>
      <c r="B46" s="144" t="s">
        <v>114</v>
      </c>
      <c r="C46" s="144"/>
      <c r="D46" s="26">
        <f>+'FTE Calculator'!K25</f>
        <v>5.5</v>
      </c>
      <c r="E46" s="121"/>
      <c r="F46" s="121"/>
      <c r="G46" s="121"/>
      <c r="H46" s="121"/>
      <c r="I46" s="121"/>
      <c r="J46" s="121"/>
    </row>
    <row r="47" spans="1:10" s="91" customFormat="1" x14ac:dyDescent="0.25">
      <c r="A47" s="91" t="s">
        <v>31</v>
      </c>
      <c r="B47" s="144" t="s">
        <v>115</v>
      </c>
      <c r="C47" s="144"/>
      <c r="D47" s="26">
        <f>+'FTE Calculator'!M25</f>
        <v>5.8</v>
      </c>
      <c r="E47" s="121"/>
      <c r="F47" s="121"/>
      <c r="G47" s="121"/>
      <c r="H47" s="121"/>
      <c r="I47" s="121"/>
      <c r="J47" s="121"/>
    </row>
    <row r="48" spans="1:10" s="91" customFormat="1" x14ac:dyDescent="0.25">
      <c r="A48" s="91" t="s">
        <v>31</v>
      </c>
      <c r="B48" s="144" t="s">
        <v>116</v>
      </c>
      <c r="C48" s="144"/>
      <c r="D48" s="26">
        <f>+'FTE Calculator'!O25</f>
        <v>5.3</v>
      </c>
      <c r="E48" s="121"/>
      <c r="F48" s="121"/>
      <c r="G48" s="121"/>
      <c r="H48" s="121"/>
      <c r="I48" s="121"/>
      <c r="J48" s="121"/>
    </row>
    <row r="49" spans="1:10" x14ac:dyDescent="0.25">
      <c r="A49" s="1" t="s">
        <v>31</v>
      </c>
      <c r="B49" s="144" t="s">
        <v>117</v>
      </c>
      <c r="C49" s="144"/>
      <c r="D49" s="26">
        <f>+'FTE Calculator'!Q25</f>
        <v>5.5</v>
      </c>
      <c r="E49" s="121"/>
      <c r="F49" s="121"/>
      <c r="G49" s="121"/>
      <c r="H49" s="121"/>
      <c r="I49" s="121"/>
      <c r="J49" s="121"/>
    </row>
    <row r="50" spans="1:10" s="115" customFormat="1" x14ac:dyDescent="0.25">
      <c r="A50" s="115" t="s">
        <v>31</v>
      </c>
      <c r="B50" s="144" t="s">
        <v>135</v>
      </c>
      <c r="C50" s="144"/>
      <c r="D50" s="26">
        <f>+'FTE Calculator'!S25</f>
        <v>5.5</v>
      </c>
      <c r="E50" s="121"/>
      <c r="F50" s="121"/>
      <c r="G50" s="121"/>
      <c r="H50" s="121"/>
      <c r="I50" s="121"/>
      <c r="J50" s="121"/>
    </row>
    <row r="51" spans="1:10" s="115" customFormat="1" x14ac:dyDescent="0.25">
      <c r="A51" s="115" t="s">
        <v>31</v>
      </c>
      <c r="B51" s="144" t="s">
        <v>136</v>
      </c>
      <c r="C51" s="144"/>
      <c r="D51" s="26">
        <f>+'FTE Calculator'!U25</f>
        <v>5.5</v>
      </c>
      <c r="E51" s="121"/>
      <c r="F51" s="121"/>
      <c r="G51" s="121"/>
      <c r="H51" s="121"/>
      <c r="I51" s="121"/>
      <c r="J51" s="121"/>
    </row>
    <row r="52" spans="1:10" s="115" customFormat="1" x14ac:dyDescent="0.25">
      <c r="A52" s="115" t="s">
        <v>31</v>
      </c>
      <c r="B52" s="144" t="s">
        <v>137</v>
      </c>
      <c r="C52" s="144"/>
      <c r="D52" s="26">
        <f>+'FTE Calculator'!W25</f>
        <v>5.5</v>
      </c>
      <c r="E52" s="121"/>
      <c r="F52" s="121"/>
      <c r="G52" s="121"/>
      <c r="H52" s="121"/>
      <c r="I52" s="121"/>
      <c r="J52" s="121"/>
    </row>
    <row r="53" spans="1:10" s="115" customFormat="1" x14ac:dyDescent="0.25">
      <c r="A53" s="115" t="s">
        <v>31</v>
      </c>
      <c r="B53" s="144" t="s">
        <v>138</v>
      </c>
      <c r="C53" s="144"/>
      <c r="D53" s="26">
        <f>+'FTE Calculator'!Y25</f>
        <v>5.5</v>
      </c>
      <c r="E53" s="121"/>
      <c r="F53" s="121"/>
      <c r="G53" s="121"/>
      <c r="H53" s="121"/>
      <c r="I53" s="121"/>
      <c r="J53" s="121"/>
    </row>
    <row r="54" spans="1:10" s="115" customFormat="1" x14ac:dyDescent="0.25">
      <c r="A54" s="115" t="s">
        <v>31</v>
      </c>
      <c r="B54" s="144" t="s">
        <v>139</v>
      </c>
      <c r="C54" s="144"/>
      <c r="D54" s="26">
        <f>+'FTE Calculator'!AA25</f>
        <v>5.5</v>
      </c>
      <c r="E54" s="121"/>
      <c r="F54" s="121"/>
      <c r="G54" s="121"/>
      <c r="H54" s="121"/>
      <c r="I54" s="121"/>
      <c r="J54" s="121"/>
    </row>
    <row r="55" spans="1:10" s="115" customFormat="1" x14ac:dyDescent="0.25">
      <c r="A55" s="115" t="s">
        <v>31</v>
      </c>
      <c r="B55" s="144" t="s">
        <v>140</v>
      </c>
      <c r="C55" s="144"/>
      <c r="D55" s="26">
        <f>+'FTE Calculator'!AC25</f>
        <v>5.5</v>
      </c>
      <c r="E55" s="121"/>
      <c r="F55" s="121"/>
      <c r="G55" s="121"/>
      <c r="H55" s="121"/>
      <c r="I55" s="121"/>
      <c r="J55" s="121"/>
    </row>
    <row r="56" spans="1:10" s="115" customFormat="1" x14ac:dyDescent="0.25">
      <c r="A56" s="115" t="s">
        <v>31</v>
      </c>
      <c r="B56" s="144" t="s">
        <v>141</v>
      </c>
      <c r="C56" s="144"/>
      <c r="D56" s="26">
        <f>+'FTE Calculator'!AE25</f>
        <v>5.5</v>
      </c>
      <c r="E56" s="121"/>
      <c r="F56" s="121"/>
      <c r="G56" s="121"/>
      <c r="H56" s="121"/>
      <c r="I56" s="121"/>
      <c r="J56" s="121"/>
    </row>
    <row r="57" spans="1:10" s="115" customFormat="1" x14ac:dyDescent="0.25">
      <c r="A57" s="115" t="s">
        <v>31</v>
      </c>
      <c r="B57" s="144" t="s">
        <v>142</v>
      </c>
      <c r="C57" s="144"/>
      <c r="D57" s="26">
        <f>+'FTE Calculator'!AG25</f>
        <v>5.5</v>
      </c>
      <c r="E57" s="121"/>
      <c r="F57" s="121"/>
      <c r="G57" s="121"/>
      <c r="H57" s="121"/>
      <c r="I57" s="121"/>
      <c r="J57" s="121"/>
    </row>
    <row r="58" spans="1:10" s="115" customFormat="1" x14ac:dyDescent="0.25">
      <c r="A58" s="115" t="s">
        <v>31</v>
      </c>
      <c r="B58" s="144" t="s">
        <v>143</v>
      </c>
      <c r="C58" s="144"/>
      <c r="D58" s="26">
        <f>+'FTE Calculator'!AI25</f>
        <v>5.5</v>
      </c>
      <c r="E58" s="121"/>
      <c r="F58" s="121"/>
      <c r="G58" s="121"/>
      <c r="H58" s="121"/>
      <c r="I58" s="121"/>
      <c r="J58" s="121"/>
    </row>
    <row r="59" spans="1:10" s="115" customFormat="1" x14ac:dyDescent="0.25">
      <c r="A59" s="115" t="s">
        <v>31</v>
      </c>
      <c r="B59" s="144" t="s">
        <v>144</v>
      </c>
      <c r="C59" s="144"/>
      <c r="D59" s="26">
        <f>+'FTE Calculator'!AK25</f>
        <v>5.5</v>
      </c>
      <c r="E59" s="121"/>
      <c r="F59" s="121"/>
      <c r="G59" s="121"/>
      <c r="H59" s="121"/>
      <c r="I59" s="121"/>
      <c r="J59" s="121"/>
    </row>
    <row r="60" spans="1:10" s="115" customFormat="1" x14ac:dyDescent="0.25">
      <c r="A60" s="115" t="s">
        <v>31</v>
      </c>
      <c r="B60" s="144" t="s">
        <v>145</v>
      </c>
      <c r="C60" s="144"/>
      <c r="D60" s="26">
        <f>+'FTE Calculator'!AM25</f>
        <v>5.5</v>
      </c>
      <c r="E60" s="121"/>
      <c r="F60" s="121"/>
      <c r="G60" s="121"/>
      <c r="H60" s="121"/>
      <c r="I60" s="121"/>
      <c r="J60" s="121"/>
    </row>
    <row r="61" spans="1:10" s="115" customFormat="1" x14ac:dyDescent="0.25">
      <c r="A61" s="115" t="s">
        <v>31</v>
      </c>
      <c r="B61" s="144" t="s">
        <v>146</v>
      </c>
      <c r="C61" s="144"/>
      <c r="D61" s="26">
        <f>+'FTE Calculator'!AO25</f>
        <v>5.5</v>
      </c>
      <c r="E61" s="121"/>
      <c r="F61" s="121"/>
      <c r="G61" s="121"/>
      <c r="H61" s="121"/>
      <c r="I61" s="121"/>
      <c r="J61" s="121"/>
    </row>
    <row r="62" spans="1:10" s="115" customFormat="1" x14ac:dyDescent="0.25">
      <c r="A62" s="115" t="s">
        <v>31</v>
      </c>
      <c r="B62" s="144" t="s">
        <v>147</v>
      </c>
      <c r="C62" s="144"/>
      <c r="D62" s="26">
        <f>+'FTE Calculator'!AQ25</f>
        <v>5.5</v>
      </c>
      <c r="E62" s="121"/>
      <c r="F62" s="121"/>
      <c r="G62" s="121"/>
      <c r="H62" s="121"/>
      <c r="I62" s="121"/>
      <c r="J62" s="121"/>
    </row>
    <row r="63" spans="1:10" s="115" customFormat="1" x14ac:dyDescent="0.25">
      <c r="A63" s="115" t="s">
        <v>31</v>
      </c>
      <c r="B63" s="144" t="s">
        <v>148</v>
      </c>
      <c r="C63" s="144"/>
      <c r="D63" s="26">
        <f>+'FTE Calculator'!AS25</f>
        <v>5.5</v>
      </c>
      <c r="E63" s="121"/>
      <c r="F63" s="121"/>
      <c r="G63" s="121"/>
      <c r="H63" s="121"/>
      <c r="I63" s="121"/>
      <c r="J63" s="121"/>
    </row>
    <row r="64" spans="1:10" s="115" customFormat="1" x14ac:dyDescent="0.25">
      <c r="A64" s="115" t="s">
        <v>31</v>
      </c>
      <c r="B64" s="144" t="s">
        <v>149</v>
      </c>
      <c r="C64" s="144"/>
      <c r="D64" s="26">
        <f>+'FTE Calculator'!AU25</f>
        <v>5.5</v>
      </c>
      <c r="E64" s="121"/>
      <c r="F64" s="121"/>
      <c r="G64" s="121"/>
      <c r="H64" s="121"/>
      <c r="I64" s="121"/>
      <c r="J64" s="121"/>
    </row>
    <row r="65" spans="1:10" s="115" customFormat="1" x14ac:dyDescent="0.25">
      <c r="A65" s="115" t="s">
        <v>31</v>
      </c>
      <c r="B65" s="144" t="s">
        <v>150</v>
      </c>
      <c r="C65" s="144"/>
      <c r="D65" s="26">
        <f>+'FTE Calculator'!AW25</f>
        <v>5.5</v>
      </c>
      <c r="E65" s="121"/>
      <c r="F65" s="121"/>
      <c r="G65" s="121"/>
      <c r="H65" s="121"/>
      <c r="I65" s="121"/>
      <c r="J65" s="121"/>
    </row>
    <row r="66" spans="1:10" ht="15.75" thickBot="1" x14ac:dyDescent="0.3">
      <c r="B66" s="31"/>
      <c r="C66" s="31"/>
      <c r="D66" s="27">
        <f>ROUND(AVERAGE(D42:D65),1)</f>
        <v>5.6</v>
      </c>
      <c r="E66" s="145"/>
      <c r="F66" s="145"/>
      <c r="G66" s="145"/>
      <c r="H66" s="145"/>
      <c r="I66" s="145"/>
      <c r="J66" s="145"/>
    </row>
    <row r="67" spans="1:10" ht="29.1" customHeight="1" thickTop="1" x14ac:dyDescent="0.25">
      <c r="A67" s="135" t="s">
        <v>32</v>
      </c>
      <c r="B67" s="135"/>
      <c r="C67" s="135"/>
      <c r="D67" s="135"/>
      <c r="E67" s="135"/>
      <c r="F67" s="135"/>
      <c r="G67" s="135"/>
      <c r="H67" s="135"/>
      <c r="I67" s="135"/>
      <c r="J67" s="135"/>
    </row>
    <row r="68" spans="1:10" x14ac:dyDescent="0.25">
      <c r="A68" s="1" t="s">
        <v>33</v>
      </c>
      <c r="B68" s="137" t="s">
        <v>34</v>
      </c>
      <c r="C68" s="137"/>
      <c r="D68" s="26">
        <v>7</v>
      </c>
      <c r="E68" s="121"/>
      <c r="F68" s="121"/>
      <c r="G68" s="121"/>
      <c r="H68" s="121"/>
      <c r="I68" s="121"/>
      <c r="J68" s="121"/>
    </row>
    <row r="69" spans="1:10" x14ac:dyDescent="0.25">
      <c r="A69" s="1" t="s">
        <v>33</v>
      </c>
      <c r="B69" s="137" t="s">
        <v>35</v>
      </c>
      <c r="C69" s="137"/>
      <c r="D69" s="26">
        <v>5</v>
      </c>
      <c r="E69" s="127"/>
      <c r="F69" s="127"/>
      <c r="G69" s="127"/>
      <c r="H69" s="127"/>
      <c r="I69" s="127"/>
      <c r="J69" s="127"/>
    </row>
    <row r="70" spans="1:10" ht="15.75" thickBot="1" x14ac:dyDescent="0.3">
      <c r="A70" s="134" t="s">
        <v>36</v>
      </c>
      <c r="B70" s="134"/>
      <c r="C70" s="134"/>
      <c r="D70" s="108">
        <f>AVERAGE(D68:D69)</f>
        <v>6</v>
      </c>
      <c r="E70" s="136"/>
      <c r="F70" s="136"/>
      <c r="G70" s="136"/>
      <c r="H70" s="136"/>
      <c r="I70" s="136"/>
      <c r="J70" s="136"/>
    </row>
    <row r="71" spans="1:10" s="65" customFormat="1" ht="15.75" thickTop="1" x14ac:dyDescent="0.25">
      <c r="A71" s="66"/>
      <c r="B71" s="66"/>
      <c r="C71" s="66"/>
      <c r="D71" s="70"/>
      <c r="E71" s="67"/>
      <c r="F71" s="67"/>
      <c r="G71" s="67"/>
      <c r="H71" s="67"/>
      <c r="I71" s="67"/>
      <c r="J71" s="67"/>
    </row>
    <row r="72" spans="1:10" s="65" customFormat="1" x14ac:dyDescent="0.25">
      <c r="A72" s="65" t="s">
        <v>33</v>
      </c>
      <c r="B72" s="137" t="s">
        <v>64</v>
      </c>
      <c r="C72" s="137"/>
      <c r="D72" s="26">
        <v>8</v>
      </c>
      <c r="E72" s="136"/>
      <c r="F72" s="136"/>
      <c r="G72" s="136"/>
      <c r="H72" s="136"/>
      <c r="I72" s="136"/>
      <c r="J72" s="136"/>
    </row>
    <row r="73" spans="1:10" s="65" customFormat="1" x14ac:dyDescent="0.25">
      <c r="A73" s="65" t="s">
        <v>33</v>
      </c>
      <c r="B73" s="137" t="s">
        <v>65</v>
      </c>
      <c r="C73" s="137"/>
      <c r="D73" s="26">
        <v>7</v>
      </c>
      <c r="E73" s="67"/>
      <c r="F73" s="67"/>
      <c r="G73" s="67"/>
      <c r="H73" s="67"/>
      <c r="I73" s="67"/>
      <c r="J73" s="67"/>
    </row>
    <row r="74" spans="1:10" s="65" customFormat="1" x14ac:dyDescent="0.25">
      <c r="A74" s="65" t="s">
        <v>33</v>
      </c>
      <c r="B74" s="137" t="s">
        <v>66</v>
      </c>
      <c r="C74" s="137"/>
      <c r="D74" s="26">
        <v>8</v>
      </c>
      <c r="E74" s="67"/>
      <c r="F74" s="67"/>
      <c r="G74" s="67"/>
      <c r="H74" s="67"/>
      <c r="I74" s="67"/>
      <c r="J74" s="67"/>
    </row>
    <row r="75" spans="1:10" s="65" customFormat="1" x14ac:dyDescent="0.25">
      <c r="A75" s="65" t="s">
        <v>33</v>
      </c>
      <c r="B75" s="137" t="s">
        <v>67</v>
      </c>
      <c r="C75" s="137"/>
      <c r="D75" s="26">
        <v>7</v>
      </c>
      <c r="E75" s="67"/>
      <c r="F75" s="67"/>
      <c r="G75" s="67"/>
      <c r="H75" s="67"/>
      <c r="I75" s="67"/>
      <c r="J75" s="67"/>
    </row>
    <row r="76" spans="1:10" s="65" customFormat="1" x14ac:dyDescent="0.25">
      <c r="A76" s="65" t="s">
        <v>33</v>
      </c>
      <c r="B76" s="137" t="s">
        <v>68</v>
      </c>
      <c r="C76" s="137"/>
      <c r="D76" s="26">
        <v>8</v>
      </c>
      <c r="E76" s="127"/>
      <c r="F76" s="127"/>
      <c r="G76" s="127"/>
      <c r="H76" s="127"/>
      <c r="I76" s="127"/>
      <c r="J76" s="127"/>
    </row>
    <row r="77" spans="1:10" s="65" customFormat="1" ht="15.75" thickBot="1" x14ac:dyDescent="0.3">
      <c r="A77" s="134" t="s">
        <v>69</v>
      </c>
      <c r="B77" s="134"/>
      <c r="C77" s="134"/>
      <c r="D77" s="32">
        <f>AVERAGE(D72:D76)</f>
        <v>7.6</v>
      </c>
      <c r="E77" s="136"/>
      <c r="F77" s="136"/>
      <c r="G77" s="136"/>
      <c r="H77" s="136"/>
      <c r="I77" s="136"/>
      <c r="J77" s="136"/>
    </row>
    <row r="78" spans="1:10" s="73" customFormat="1" ht="15.75" thickTop="1" x14ac:dyDescent="0.25">
      <c r="A78" s="74"/>
      <c r="B78" s="74"/>
      <c r="C78" s="74"/>
      <c r="D78" s="75"/>
      <c r="E78" s="72"/>
      <c r="F78" s="72"/>
      <c r="G78" s="72"/>
      <c r="H78" s="72"/>
      <c r="I78" s="72"/>
      <c r="J78" s="72"/>
    </row>
    <row r="79" spans="1:10" s="73" customFormat="1" x14ac:dyDescent="0.25">
      <c r="A79" s="74" t="s">
        <v>129</v>
      </c>
      <c r="B79" s="74"/>
      <c r="C79" s="74" t="s">
        <v>86</v>
      </c>
      <c r="D79" s="77"/>
      <c r="E79" s="72"/>
      <c r="F79" s="72"/>
      <c r="G79" s="72"/>
      <c r="H79" s="72"/>
      <c r="I79" s="72"/>
      <c r="J79" s="72"/>
    </row>
    <row r="80" spans="1:10" s="73" customFormat="1" x14ac:dyDescent="0.25">
      <c r="A80" s="74" t="s">
        <v>151</v>
      </c>
      <c r="B80" s="74"/>
      <c r="C80" s="74" t="s">
        <v>87</v>
      </c>
      <c r="D80" s="77"/>
      <c r="E80" s="72"/>
      <c r="F80" s="72"/>
      <c r="G80" s="72"/>
      <c r="H80" s="72"/>
      <c r="I80" s="72"/>
      <c r="J80" s="72"/>
    </row>
    <row r="81" spans="1:12" s="73" customFormat="1" x14ac:dyDescent="0.25">
      <c r="A81" s="74"/>
      <c r="B81" s="74"/>
      <c r="C81" s="74"/>
      <c r="D81" s="76"/>
      <c r="E81" s="72"/>
      <c r="F81" s="72"/>
      <c r="G81" s="72"/>
      <c r="H81" s="72"/>
      <c r="I81" s="72"/>
      <c r="J81" s="72"/>
    </row>
    <row r="82" spans="1:12" ht="31.35" customHeight="1" x14ac:dyDescent="0.25">
      <c r="A82" s="135" t="s">
        <v>37</v>
      </c>
      <c r="B82" s="135"/>
      <c r="C82" s="135"/>
      <c r="D82" s="135"/>
      <c r="E82" s="135"/>
      <c r="F82" s="135"/>
      <c r="G82" s="135"/>
      <c r="H82" s="135"/>
      <c r="I82" s="135"/>
      <c r="J82" s="135"/>
    </row>
    <row r="83" spans="1:12" x14ac:dyDescent="0.25">
      <c r="A83" s="1" t="s">
        <v>38</v>
      </c>
      <c r="D83" s="33">
        <f>+D66</f>
        <v>5.6</v>
      </c>
      <c r="E83" s="121"/>
      <c r="F83" s="121"/>
      <c r="G83" s="121"/>
      <c r="H83" s="121"/>
      <c r="I83" s="121"/>
      <c r="J83" s="121"/>
    </row>
    <row r="84" spans="1:12" x14ac:dyDescent="0.25">
      <c r="A84" s="1" t="s">
        <v>39</v>
      </c>
      <c r="D84" s="34">
        <f>IF(D70&gt;D77,D77, D70)</f>
        <v>6</v>
      </c>
      <c r="E84" s="127"/>
      <c r="F84" s="127"/>
      <c r="G84" s="127"/>
      <c r="H84" s="127"/>
      <c r="I84" s="127"/>
      <c r="J84" s="127"/>
    </row>
    <row r="85" spans="1:12" x14ac:dyDescent="0.25">
      <c r="A85" s="1" t="s">
        <v>40</v>
      </c>
      <c r="D85" s="35">
        <f>IF(D80="YES", 1,+D83/D84)</f>
        <v>0.93333333333333324</v>
      </c>
      <c r="E85" s="146" t="s">
        <v>71</v>
      </c>
      <c r="F85" s="146"/>
      <c r="G85" s="146"/>
      <c r="H85" s="146"/>
      <c r="I85" s="146"/>
      <c r="J85" s="146"/>
    </row>
    <row r="86" spans="1:12" x14ac:dyDescent="0.25">
      <c r="A86" s="1" t="s">
        <v>84</v>
      </c>
      <c r="D86" s="36">
        <f>B12</f>
        <v>75000</v>
      </c>
      <c r="E86" s="127" t="s">
        <v>75</v>
      </c>
      <c r="F86" s="127"/>
      <c r="G86" s="127"/>
      <c r="H86" s="127"/>
      <c r="I86" s="127"/>
      <c r="J86" s="127"/>
    </row>
    <row r="87" spans="1:12" s="78" customFormat="1" x14ac:dyDescent="0.25">
      <c r="A87" s="78" t="s">
        <v>92</v>
      </c>
      <c r="D87" s="36">
        <f>IF(+E36&lt;B12,E36,B12)</f>
        <v>70000</v>
      </c>
    </row>
    <row r="88" spans="1:12" s="91" customFormat="1" x14ac:dyDescent="0.25">
      <c r="A88" s="91" t="s">
        <v>125</v>
      </c>
      <c r="D88" s="36">
        <f>+D86*D85</f>
        <v>70000</v>
      </c>
      <c r="H88" s="80"/>
    </row>
    <row r="89" spans="1:12" s="91" customFormat="1" x14ac:dyDescent="0.25">
      <c r="A89" s="91" t="s">
        <v>126</v>
      </c>
      <c r="D89" s="36">
        <f>+D87*D85</f>
        <v>65333.333333333328</v>
      </c>
      <c r="H89" s="80"/>
    </row>
    <row r="90" spans="1:12" s="91" customFormat="1" x14ac:dyDescent="0.25">
      <c r="D90" s="109"/>
    </row>
    <row r="91" spans="1:12" s="91" customFormat="1" x14ac:dyDescent="0.25">
      <c r="D91" s="109"/>
    </row>
    <row r="92" spans="1:12" x14ac:dyDescent="0.25">
      <c r="A92" s="1" t="s">
        <v>41</v>
      </c>
      <c r="D92" s="79">
        <f>+(1-D85)*D87</f>
        <v>4666.6666666666733</v>
      </c>
      <c r="E92" s="127"/>
      <c r="F92" s="127"/>
      <c r="G92" s="127"/>
      <c r="H92" s="127"/>
      <c r="I92" s="127"/>
      <c r="J92" s="127"/>
    </row>
    <row r="93" spans="1:12" s="78" customFormat="1" x14ac:dyDescent="0.25">
      <c r="A93" s="78" t="s">
        <v>76</v>
      </c>
      <c r="D93" s="79">
        <f>+D86-D87</f>
        <v>5000</v>
      </c>
    </row>
    <row r="94" spans="1:12" ht="15.75" thickBot="1" x14ac:dyDescent="0.3">
      <c r="A94" s="97" t="s">
        <v>127</v>
      </c>
      <c r="D94" s="32">
        <f>+D86-D92-D93</f>
        <v>65333.333333333328</v>
      </c>
      <c r="E94" s="127"/>
      <c r="F94" s="127"/>
      <c r="G94" s="127"/>
      <c r="H94" s="127"/>
      <c r="I94" s="127"/>
      <c r="J94" s="127"/>
    </row>
    <row r="95" spans="1:12" ht="15.75" thickTop="1" x14ac:dyDescent="0.25">
      <c r="E95" s="127"/>
      <c r="F95" s="127"/>
      <c r="G95" s="127"/>
      <c r="H95" s="127"/>
      <c r="I95" s="127"/>
      <c r="J95" s="127"/>
      <c r="L95" s="73"/>
    </row>
    <row r="96" spans="1:12" ht="27.6" hidden="1" x14ac:dyDescent="0.25">
      <c r="A96" s="37" t="s">
        <v>93</v>
      </c>
      <c r="D96" s="38">
        <f>IF(D94=B12,0,B12-D94)</f>
        <v>9666.6666666666715</v>
      </c>
      <c r="E96" s="127"/>
      <c r="F96" s="127"/>
      <c r="G96" s="127"/>
      <c r="H96" s="127"/>
      <c r="I96" s="127"/>
      <c r="J96" s="127"/>
    </row>
    <row r="98" spans="1:13" s="64" customFormat="1" x14ac:dyDescent="0.25">
      <c r="A98" s="64" t="s">
        <v>73</v>
      </c>
    </row>
    <row r="100" spans="1:13" x14ac:dyDescent="0.25">
      <c r="A100" s="118" t="s">
        <v>18</v>
      </c>
      <c r="B100" s="118"/>
      <c r="C100" s="118"/>
      <c r="D100" s="118"/>
      <c r="E100" s="118"/>
      <c r="F100" s="118"/>
      <c r="G100" s="118"/>
      <c r="H100" s="118"/>
      <c r="I100" s="118"/>
      <c r="J100" s="118"/>
      <c r="K100" s="16"/>
      <c r="L100" s="16"/>
      <c r="M100" s="16"/>
    </row>
    <row r="101" spans="1:13" x14ac:dyDescent="0.25">
      <c r="A101" s="118"/>
      <c r="B101" s="118"/>
      <c r="C101" s="118"/>
      <c r="D101" s="118"/>
      <c r="E101" s="118"/>
      <c r="F101" s="118"/>
      <c r="G101" s="118"/>
      <c r="H101" s="118"/>
      <c r="I101" s="118"/>
      <c r="J101" s="118"/>
      <c r="K101" s="16"/>
      <c r="L101" s="16"/>
      <c r="M101" s="16"/>
    </row>
    <row r="102" spans="1:13" ht="30" x14ac:dyDescent="0.25">
      <c r="A102" s="17" t="s">
        <v>19</v>
      </c>
      <c r="B102" s="18" t="s">
        <v>20</v>
      </c>
      <c r="C102" s="140" t="s">
        <v>21</v>
      </c>
      <c r="D102" s="140"/>
      <c r="E102" s="140"/>
      <c r="F102" s="141" t="s">
        <v>152</v>
      </c>
      <c r="G102" s="141"/>
      <c r="H102" s="141"/>
      <c r="I102" s="142" t="s">
        <v>22</v>
      </c>
      <c r="J102" s="143"/>
      <c r="K102" s="18" t="s">
        <v>23</v>
      </c>
      <c r="L102" s="19" t="s">
        <v>24</v>
      </c>
      <c r="M102" s="19" t="s">
        <v>153</v>
      </c>
    </row>
    <row r="103" spans="1:13" x14ac:dyDescent="0.25">
      <c r="A103" s="20" t="s">
        <v>25</v>
      </c>
      <c r="B103" s="110">
        <f>-IF(L103&lt;25%,0,((I103/366)*56)*0.75-F103)</f>
        <v>0</v>
      </c>
      <c r="C103" s="128">
        <v>20000</v>
      </c>
      <c r="D103" s="129"/>
      <c r="E103" s="130"/>
      <c r="F103" s="128">
        <v>11000</v>
      </c>
      <c r="G103" s="129"/>
      <c r="H103" s="130"/>
      <c r="I103" s="125">
        <f>(+C103/90)*366</f>
        <v>81333.333333333328</v>
      </c>
      <c r="J103" s="126"/>
      <c r="K103" s="22">
        <f>(+F103/56)*366</f>
        <v>71892.857142857145</v>
      </c>
      <c r="L103" s="23">
        <f>-+(K103-I103)/I103</f>
        <v>0.11607142857142849</v>
      </c>
      <c r="M103" s="82">
        <f>IF(L103&lt;0.25,0,N7+(I103/366)*56*0.25)</f>
        <v>0</v>
      </c>
    </row>
    <row r="104" spans="1:13" x14ac:dyDescent="0.25">
      <c r="A104" s="20" t="s">
        <v>26</v>
      </c>
      <c r="B104" s="110">
        <f t="shared" ref="B104:B105" si="2">-IF(L104&lt;25%,0,((I104/366)*56)*0.75-F104)</f>
        <v>-1499.9999999999991</v>
      </c>
      <c r="C104" s="128">
        <v>15000</v>
      </c>
      <c r="D104" s="129"/>
      <c r="E104" s="130"/>
      <c r="F104" s="131">
        <v>5500</v>
      </c>
      <c r="G104" s="132"/>
      <c r="H104" s="133"/>
      <c r="I104" s="125">
        <f t="shared" ref="I104" si="3">(+C104/90)*366</f>
        <v>61000</v>
      </c>
      <c r="J104" s="126"/>
      <c r="K104" s="22">
        <f t="shared" ref="K104:K105" si="4">(+F104/56)*366</f>
        <v>35946.428571428572</v>
      </c>
      <c r="L104" s="23">
        <f>-+(K104-I104)/I104</f>
        <v>0.4107142857142857</v>
      </c>
      <c r="M104" s="82">
        <f t="shared" ref="M104:M105" si="5">IF(L104&lt;0.25,0,N8+(I104/366)*56*0.25)</f>
        <v>2333.333333333333</v>
      </c>
    </row>
    <row r="105" spans="1:13" x14ac:dyDescent="0.25">
      <c r="A105" s="20" t="s">
        <v>72</v>
      </c>
      <c r="B105" s="110">
        <f t="shared" si="2"/>
        <v>-666.66666666666606</v>
      </c>
      <c r="C105" s="131">
        <v>10000</v>
      </c>
      <c r="D105" s="132"/>
      <c r="E105" s="133"/>
      <c r="F105" s="131">
        <v>4000</v>
      </c>
      <c r="G105" s="132"/>
      <c r="H105" s="133"/>
      <c r="I105" s="125">
        <f t="shared" ref="I105:I111" si="6">(+C105/90)*366</f>
        <v>40666.666666666664</v>
      </c>
      <c r="J105" s="126"/>
      <c r="K105" s="22">
        <f t="shared" si="4"/>
        <v>26142.857142857145</v>
      </c>
      <c r="L105" s="23">
        <f t="shared" ref="L105:L111" si="7">-+(K105-I105)/K105</f>
        <v>0.55555555555555536</v>
      </c>
      <c r="M105" s="82">
        <f t="shared" si="5"/>
        <v>1555.5555555555554</v>
      </c>
    </row>
    <row r="106" spans="1:13" x14ac:dyDescent="0.25">
      <c r="A106" s="20"/>
      <c r="B106" s="21"/>
      <c r="C106" s="122"/>
      <c r="D106" s="123"/>
      <c r="E106" s="124"/>
      <c r="F106" s="122"/>
      <c r="G106" s="123"/>
      <c r="H106" s="124"/>
      <c r="I106" s="125">
        <f t="shared" si="6"/>
        <v>0</v>
      </c>
      <c r="J106" s="126"/>
      <c r="K106" s="22">
        <f t="shared" ref="K106:K111" si="8">(+F106/168)*366</f>
        <v>0</v>
      </c>
      <c r="L106" s="23" t="e">
        <f t="shared" si="7"/>
        <v>#DIV/0!</v>
      </c>
      <c r="M106" s="23"/>
    </row>
    <row r="107" spans="1:13" x14ac:dyDescent="0.25">
      <c r="A107" s="20"/>
      <c r="B107" s="21"/>
      <c r="C107" s="122"/>
      <c r="D107" s="123"/>
      <c r="E107" s="124"/>
      <c r="F107" s="122"/>
      <c r="G107" s="123"/>
      <c r="H107" s="124"/>
      <c r="I107" s="125">
        <f t="shared" si="6"/>
        <v>0</v>
      </c>
      <c r="J107" s="126"/>
      <c r="K107" s="22">
        <f t="shared" si="8"/>
        <v>0</v>
      </c>
      <c r="L107" s="23" t="e">
        <f t="shared" si="7"/>
        <v>#DIV/0!</v>
      </c>
      <c r="M107" s="23"/>
    </row>
    <row r="108" spans="1:13" x14ac:dyDescent="0.25">
      <c r="A108" s="20"/>
      <c r="B108" s="21"/>
      <c r="C108" s="122"/>
      <c r="D108" s="123"/>
      <c r="E108" s="124"/>
      <c r="F108" s="122"/>
      <c r="G108" s="123"/>
      <c r="H108" s="124"/>
      <c r="I108" s="125">
        <f t="shared" si="6"/>
        <v>0</v>
      </c>
      <c r="J108" s="126"/>
      <c r="K108" s="22">
        <f t="shared" si="8"/>
        <v>0</v>
      </c>
      <c r="L108" s="23" t="e">
        <f t="shared" si="7"/>
        <v>#DIV/0!</v>
      </c>
      <c r="M108" s="23"/>
    </row>
    <row r="109" spans="1:13" x14ac:dyDescent="0.25">
      <c r="A109" s="20"/>
      <c r="B109" s="21"/>
      <c r="C109" s="122"/>
      <c r="D109" s="123"/>
      <c r="E109" s="124"/>
      <c r="F109" s="122"/>
      <c r="G109" s="123"/>
      <c r="H109" s="124"/>
      <c r="I109" s="125">
        <f t="shared" si="6"/>
        <v>0</v>
      </c>
      <c r="J109" s="126"/>
      <c r="K109" s="22">
        <f t="shared" si="8"/>
        <v>0</v>
      </c>
      <c r="L109" s="23" t="e">
        <f t="shared" si="7"/>
        <v>#DIV/0!</v>
      </c>
      <c r="M109" s="23"/>
    </row>
    <row r="110" spans="1:13" x14ac:dyDescent="0.25">
      <c r="A110" s="20"/>
      <c r="B110" s="21"/>
      <c r="C110" s="122"/>
      <c r="D110" s="123"/>
      <c r="E110" s="124"/>
      <c r="F110" s="122"/>
      <c r="G110" s="123"/>
      <c r="H110" s="124"/>
      <c r="I110" s="125">
        <f t="shared" si="6"/>
        <v>0</v>
      </c>
      <c r="J110" s="126"/>
      <c r="K110" s="22">
        <f t="shared" si="8"/>
        <v>0</v>
      </c>
      <c r="L110" s="23" t="e">
        <f t="shared" si="7"/>
        <v>#DIV/0!</v>
      </c>
      <c r="M110" s="23"/>
    </row>
    <row r="111" spans="1:13" x14ac:dyDescent="0.25">
      <c r="A111" s="20"/>
      <c r="B111" s="21"/>
      <c r="C111" s="122"/>
      <c r="D111" s="123"/>
      <c r="E111" s="124"/>
      <c r="F111" s="122"/>
      <c r="G111" s="123"/>
      <c r="H111" s="124"/>
      <c r="I111" s="125">
        <f t="shared" si="6"/>
        <v>0</v>
      </c>
      <c r="J111" s="126"/>
      <c r="K111" s="22">
        <f t="shared" si="8"/>
        <v>0</v>
      </c>
      <c r="L111" s="23" t="e">
        <f t="shared" si="7"/>
        <v>#DIV/0!</v>
      </c>
      <c r="M111" s="23"/>
    </row>
    <row r="112" spans="1:13" ht="15.75" thickBot="1" x14ac:dyDescent="0.3">
      <c r="A112" s="4" t="s">
        <v>27</v>
      </c>
      <c r="B112" s="83">
        <f>SUM(B103:B111)</f>
        <v>-2166.6666666666652</v>
      </c>
      <c r="F112" s="127"/>
      <c r="G112" s="127"/>
      <c r="H112" s="127"/>
      <c r="I112" s="127"/>
      <c r="J112" s="127"/>
    </row>
    <row r="113" spans="1:11" ht="15.75" thickTop="1" x14ac:dyDescent="0.25">
      <c r="A113" s="4"/>
      <c r="B113" s="24"/>
      <c r="H113" s="80"/>
    </row>
    <row r="114" spans="1:11" x14ac:dyDescent="0.25">
      <c r="A114" s="111" t="s">
        <v>187</v>
      </c>
      <c r="B114" s="21"/>
      <c r="H114" s="80"/>
    </row>
    <row r="115" spans="1:11" x14ac:dyDescent="0.25">
      <c r="A115" s="4"/>
      <c r="B115" s="24"/>
      <c r="H115" s="80"/>
    </row>
    <row r="116" spans="1:11" x14ac:dyDescent="0.25">
      <c r="F116" s="127"/>
      <c r="G116" s="127"/>
      <c r="H116" s="127"/>
      <c r="I116" s="127"/>
      <c r="J116" s="127"/>
    </row>
    <row r="117" spans="1:11" x14ac:dyDescent="0.25">
      <c r="A117" s="117" t="s">
        <v>189</v>
      </c>
      <c r="B117" s="117"/>
      <c r="C117" s="117"/>
      <c r="D117" s="117"/>
      <c r="E117" s="117"/>
      <c r="F117" s="117"/>
      <c r="G117" s="117"/>
      <c r="H117" s="117"/>
    </row>
    <row r="118" spans="1:11" x14ac:dyDescent="0.25">
      <c r="A118" s="117"/>
      <c r="B118" s="117"/>
      <c r="C118" s="117"/>
      <c r="D118" s="117"/>
      <c r="E118" s="117"/>
      <c r="F118" s="117"/>
      <c r="G118" s="117"/>
      <c r="H118" s="117"/>
    </row>
    <row r="119" spans="1:11" x14ac:dyDescent="0.25">
      <c r="A119" s="117"/>
      <c r="B119" s="117"/>
      <c r="C119" s="117"/>
      <c r="D119" s="117"/>
      <c r="E119" s="117"/>
      <c r="F119" s="117"/>
      <c r="G119" s="117"/>
      <c r="H119" s="117"/>
    </row>
    <row r="120" spans="1:11" x14ac:dyDescent="0.25">
      <c r="A120" s="44"/>
      <c r="B120" s="45"/>
      <c r="K120" s="39"/>
    </row>
    <row r="121" spans="1:11" x14ac:dyDescent="0.25">
      <c r="A121" s="1" t="s">
        <v>128</v>
      </c>
      <c r="B121" s="112">
        <f>+D94</f>
        <v>65333.333333333328</v>
      </c>
    </row>
    <row r="122" spans="1:11" x14ac:dyDescent="0.25">
      <c r="A122" s="25" t="s">
        <v>28</v>
      </c>
      <c r="B122" s="112">
        <f>IF(B114="Yes", 0,B112)</f>
        <v>-2166.6666666666652</v>
      </c>
    </row>
    <row r="123" spans="1:11" s="81" customFormat="1" x14ac:dyDescent="0.25">
      <c r="A123" s="25" t="s">
        <v>94</v>
      </c>
      <c r="B123" s="113">
        <v>10000</v>
      </c>
    </row>
    <row r="124" spans="1:11" s="91" customFormat="1" x14ac:dyDescent="0.25">
      <c r="A124" s="37" t="s">
        <v>130</v>
      </c>
      <c r="B124" s="76">
        <f>+B121-B122-B123</f>
        <v>57500</v>
      </c>
    </row>
    <row r="125" spans="1:11" s="96" customFormat="1" x14ac:dyDescent="0.25">
      <c r="A125" s="25"/>
      <c r="B125" s="70"/>
    </row>
    <row r="126" spans="1:11" s="91" customFormat="1" x14ac:dyDescent="0.25">
      <c r="A126" s="98" t="s">
        <v>95</v>
      </c>
      <c r="B126" s="114">
        <f>+B12</f>
        <v>75000</v>
      </c>
    </row>
    <row r="127" spans="1:11" s="91" customFormat="1" ht="30" thickBot="1" x14ac:dyDescent="0.3">
      <c r="A127" s="37" t="s">
        <v>154</v>
      </c>
      <c r="B127" s="32">
        <f>+B124-B126</f>
        <v>-17500</v>
      </c>
    </row>
    <row r="128" spans="1:11" s="91" customFormat="1" ht="15.75" thickTop="1" x14ac:dyDescent="0.25">
      <c r="A128" s="25"/>
      <c r="B128" s="71"/>
    </row>
    <row r="129" spans="1:3" s="91" customFormat="1" x14ac:dyDescent="0.25">
      <c r="A129" s="25"/>
      <c r="B129" s="99"/>
    </row>
    <row r="130" spans="1:3" s="91" customFormat="1" x14ac:dyDescent="0.25">
      <c r="B130" s="99"/>
    </row>
    <row r="131" spans="1:3" s="91" customFormat="1" x14ac:dyDescent="0.25">
      <c r="B131" s="99"/>
    </row>
    <row r="132" spans="1:3" s="65" customFormat="1" ht="14.45" customHeight="1" x14ac:dyDescent="0.25">
      <c r="B132" s="71"/>
    </row>
    <row r="133" spans="1:3" s="65" customFormat="1" x14ac:dyDescent="0.25">
      <c r="A133" s="25"/>
      <c r="B133" s="71"/>
    </row>
    <row r="134" spans="1:3" s="81" customFormat="1" x14ac:dyDescent="0.25">
      <c r="A134" s="90"/>
      <c r="B134" s="71"/>
    </row>
    <row r="135" spans="1:3" x14ac:dyDescent="0.25">
      <c r="A135" s="89"/>
      <c r="B135" s="15"/>
      <c r="C135" s="28"/>
    </row>
  </sheetData>
  <mergeCells count="167">
    <mergeCell ref="B59:C59"/>
    <mergeCell ref="B60:C60"/>
    <mergeCell ref="B61:C61"/>
    <mergeCell ref="B62:C62"/>
    <mergeCell ref="B63:C63"/>
    <mergeCell ref="B65:C65"/>
    <mergeCell ref="B64:C64"/>
    <mergeCell ref="E50:J50"/>
    <mergeCell ref="E51:J51"/>
    <mergeCell ref="E52:J52"/>
    <mergeCell ref="E53:J53"/>
    <mergeCell ref="E54:J54"/>
    <mergeCell ref="E55:J55"/>
    <mergeCell ref="E56:J56"/>
    <mergeCell ref="E57:J57"/>
    <mergeCell ref="E58:J58"/>
    <mergeCell ref="E59:J59"/>
    <mergeCell ref="E60:J60"/>
    <mergeCell ref="E61:J61"/>
    <mergeCell ref="E62:J62"/>
    <mergeCell ref="E63:J63"/>
    <mergeCell ref="E64:J64"/>
    <mergeCell ref="E65:J65"/>
    <mergeCell ref="B50:C50"/>
    <mergeCell ref="B51:C51"/>
    <mergeCell ref="B52:C52"/>
    <mergeCell ref="B53:C53"/>
    <mergeCell ref="B54:C54"/>
    <mergeCell ref="B55:C55"/>
    <mergeCell ref="B56:C56"/>
    <mergeCell ref="B57:C57"/>
    <mergeCell ref="B58:C58"/>
    <mergeCell ref="B43:C43"/>
    <mergeCell ref="B44:C44"/>
    <mergeCell ref="B47:C47"/>
    <mergeCell ref="B48:C48"/>
    <mergeCell ref="E43:J43"/>
    <mergeCell ref="E44:J44"/>
    <mergeCell ref="E47:J47"/>
    <mergeCell ref="E48:J48"/>
    <mergeCell ref="A6:I6"/>
    <mergeCell ref="A7:I7"/>
    <mergeCell ref="A8:I8"/>
    <mergeCell ref="A15:J16"/>
    <mergeCell ref="A17:B17"/>
    <mergeCell ref="C17:D17"/>
    <mergeCell ref="E17:F17"/>
    <mergeCell ref="G17:J17"/>
    <mergeCell ref="A20:B20"/>
    <mergeCell ref="E20:F20"/>
    <mergeCell ref="G20:J20"/>
    <mergeCell ref="A21:B21"/>
    <mergeCell ref="E21:F21"/>
    <mergeCell ref="G21:J21"/>
    <mergeCell ref="A18:B18"/>
    <mergeCell ref="E18:F18"/>
    <mergeCell ref="G18:J18"/>
    <mergeCell ref="A19:B19"/>
    <mergeCell ref="E19:F19"/>
    <mergeCell ref="G19:J19"/>
    <mergeCell ref="A25:B25"/>
    <mergeCell ref="E25:F25"/>
    <mergeCell ref="G25:J25"/>
    <mergeCell ref="A26:B26"/>
    <mergeCell ref="E26:F26"/>
    <mergeCell ref="G26:J26"/>
    <mergeCell ref="A22:B22"/>
    <mergeCell ref="C22:D22"/>
    <mergeCell ref="E22:F22"/>
    <mergeCell ref="A24:B24"/>
    <mergeCell ref="E24:F24"/>
    <mergeCell ref="G24:J24"/>
    <mergeCell ref="E23:F23"/>
    <mergeCell ref="G29:J29"/>
    <mergeCell ref="A30:B30"/>
    <mergeCell ref="E30:F30"/>
    <mergeCell ref="G30:J30"/>
    <mergeCell ref="A27:B27"/>
    <mergeCell ref="E27:F27"/>
    <mergeCell ref="G27:J27"/>
    <mergeCell ref="A28:B28"/>
    <mergeCell ref="E28:F28"/>
    <mergeCell ref="G28:J28"/>
    <mergeCell ref="E35:F35"/>
    <mergeCell ref="A31:B31"/>
    <mergeCell ref="C31:D31"/>
    <mergeCell ref="E31:F31"/>
    <mergeCell ref="E32:F32"/>
    <mergeCell ref="A34:B34"/>
    <mergeCell ref="E34:F34"/>
    <mergeCell ref="A29:B29"/>
    <mergeCell ref="E29:F29"/>
    <mergeCell ref="A36:B36"/>
    <mergeCell ref="E36:F36"/>
    <mergeCell ref="G36:J36"/>
    <mergeCell ref="A100:J101"/>
    <mergeCell ref="C102:E102"/>
    <mergeCell ref="F102:H102"/>
    <mergeCell ref="I102:J102"/>
    <mergeCell ref="B45:C45"/>
    <mergeCell ref="E45:J45"/>
    <mergeCell ref="B46:C46"/>
    <mergeCell ref="E46:J46"/>
    <mergeCell ref="B49:C49"/>
    <mergeCell ref="E49:J49"/>
    <mergeCell ref="E86:J86"/>
    <mergeCell ref="E92:J92"/>
    <mergeCell ref="A67:J67"/>
    <mergeCell ref="B68:C68"/>
    <mergeCell ref="B69:C69"/>
    <mergeCell ref="E95:J96"/>
    <mergeCell ref="E66:J66"/>
    <mergeCell ref="E83:J83"/>
    <mergeCell ref="E84:J84"/>
    <mergeCell ref="E85:J85"/>
    <mergeCell ref="E77:J77"/>
    <mergeCell ref="I110:J110"/>
    <mergeCell ref="C107:E107"/>
    <mergeCell ref="F107:H107"/>
    <mergeCell ref="I107:J107"/>
    <mergeCell ref="C108:E108"/>
    <mergeCell ref="F108:H108"/>
    <mergeCell ref="I108:J108"/>
    <mergeCell ref="C105:E105"/>
    <mergeCell ref="F105:H105"/>
    <mergeCell ref="I105:J105"/>
    <mergeCell ref="C106:E106"/>
    <mergeCell ref="F106:H106"/>
    <mergeCell ref="I106:J106"/>
    <mergeCell ref="I104:J104"/>
    <mergeCell ref="A70:C70"/>
    <mergeCell ref="A82:J82"/>
    <mergeCell ref="E68:J68"/>
    <mergeCell ref="E69:J69"/>
    <mergeCell ref="E70:J70"/>
    <mergeCell ref="B72:C72"/>
    <mergeCell ref="E72:J72"/>
    <mergeCell ref="B76:C76"/>
    <mergeCell ref="E76:J76"/>
    <mergeCell ref="A77:C77"/>
    <mergeCell ref="B73:C73"/>
    <mergeCell ref="B74:C74"/>
    <mergeCell ref="B75:C75"/>
    <mergeCell ref="A117:H119"/>
    <mergeCell ref="A39:J40"/>
    <mergeCell ref="B41:C41"/>
    <mergeCell ref="E41:J41"/>
    <mergeCell ref="B42:C42"/>
    <mergeCell ref="E42:J42"/>
    <mergeCell ref="C111:E111"/>
    <mergeCell ref="F111:H111"/>
    <mergeCell ref="I111:J111"/>
    <mergeCell ref="F112:H112"/>
    <mergeCell ref="I112:J112"/>
    <mergeCell ref="F116:H116"/>
    <mergeCell ref="I116:J116"/>
    <mergeCell ref="C109:E109"/>
    <mergeCell ref="F109:H109"/>
    <mergeCell ref="I109:J109"/>
    <mergeCell ref="C110:E110"/>
    <mergeCell ref="F110:H110"/>
    <mergeCell ref="E94:J94"/>
    <mergeCell ref="C103:E103"/>
    <mergeCell ref="F103:H103"/>
    <mergeCell ref="I103:J103"/>
    <mergeCell ref="C104:E104"/>
    <mergeCell ref="F104:H104"/>
  </mergeCells>
  <pageMargins left="0.7" right="0.7" top="0.75" bottom="0.75" header="0.3" footer="0.3"/>
  <pageSetup scale="3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44"/>
  <sheetViews>
    <sheetView workbookViewId="0">
      <selection activeCell="A29" sqref="A29"/>
    </sheetView>
  </sheetViews>
  <sheetFormatPr defaultRowHeight="15" x14ac:dyDescent="0.25"/>
  <cols>
    <col min="1" max="1" width="73.140625" customWidth="1"/>
    <col min="2" max="2" width="2" style="46" customWidth="1"/>
    <col min="3" max="3" width="11.5703125" bestFit="1" customWidth="1"/>
    <col min="4" max="4" width="1.42578125" customWidth="1"/>
    <col min="5" max="5" width="11.5703125" bestFit="1" customWidth="1"/>
    <col min="6" max="6" width="1.42578125" customWidth="1"/>
    <col min="7" max="7" width="11.5703125" bestFit="1" customWidth="1"/>
    <col min="8" max="8" width="1.42578125" customWidth="1"/>
    <col min="9" max="9" width="11.5703125" bestFit="1" customWidth="1"/>
    <col min="10" max="10" width="1.42578125" customWidth="1"/>
    <col min="11" max="11" width="11.5703125" bestFit="1" customWidth="1"/>
    <col min="12" max="12" width="1.42578125" customWidth="1"/>
    <col min="13" max="13" width="11.5703125" bestFit="1" customWidth="1"/>
    <col min="14" max="14" width="1.42578125" customWidth="1"/>
    <col min="15" max="15" width="11.5703125" bestFit="1" customWidth="1"/>
    <col min="16" max="16" width="1.140625" customWidth="1"/>
    <col min="17" max="17" width="11.5703125" bestFit="1" customWidth="1"/>
    <col min="18" max="18" width="3.7109375" customWidth="1"/>
    <col min="19" max="19" width="10.42578125" bestFit="1" customWidth="1"/>
    <col min="20" max="20" width="2.5703125" customWidth="1"/>
    <col min="21" max="21" width="10.42578125" bestFit="1" customWidth="1"/>
    <col min="22" max="22" width="3.28515625" customWidth="1"/>
    <col min="23" max="23" width="10.42578125" bestFit="1" customWidth="1"/>
    <col min="24" max="24" width="1.5703125" customWidth="1"/>
    <col min="25" max="25" width="10.42578125" bestFit="1" customWidth="1"/>
    <col min="26" max="26" width="1.85546875" customWidth="1"/>
    <col min="27" max="27" width="10.42578125" bestFit="1" customWidth="1"/>
    <col min="28" max="28" width="1.85546875" customWidth="1"/>
    <col min="29" max="29" width="10.42578125" bestFit="1" customWidth="1"/>
    <col min="30" max="30" width="1.7109375" customWidth="1"/>
    <col min="31" max="31" width="10.42578125" bestFit="1" customWidth="1"/>
    <col min="32" max="32" width="2.42578125" customWidth="1"/>
    <col min="33" max="33" width="10.42578125" bestFit="1" customWidth="1"/>
    <col min="34" max="34" width="2.85546875" customWidth="1"/>
    <col min="35" max="35" width="10.42578125" bestFit="1" customWidth="1"/>
    <col min="36" max="36" width="2.85546875" customWidth="1"/>
    <col min="37" max="37" width="10.140625" customWidth="1"/>
    <col min="38" max="38" width="2.140625" customWidth="1"/>
    <col min="39" max="39" width="10.42578125" bestFit="1" customWidth="1"/>
    <col min="40" max="40" width="2.85546875" customWidth="1"/>
    <col min="41" max="41" width="10.28515625" customWidth="1"/>
    <col min="42" max="42" width="2.85546875" customWidth="1"/>
    <col min="43" max="43" width="10.140625" customWidth="1"/>
    <col min="44" max="44" width="2.85546875" customWidth="1"/>
    <col min="45" max="45" width="11.140625" customWidth="1"/>
    <col min="46" max="46" width="2.85546875" customWidth="1"/>
    <col min="47" max="47" width="10.42578125" bestFit="1" customWidth="1"/>
    <col min="48" max="48" width="2.85546875" customWidth="1"/>
    <col min="49" max="49" width="10.42578125" bestFit="1" customWidth="1"/>
    <col min="50" max="50" width="3.7109375" customWidth="1"/>
    <col min="51" max="51" width="11.5703125" bestFit="1" customWidth="1"/>
  </cols>
  <sheetData>
    <row r="1" spans="1:53" ht="15.75" x14ac:dyDescent="0.25">
      <c r="A1" s="84"/>
    </row>
    <row r="2" spans="1:53" x14ac:dyDescent="0.25">
      <c r="A2" s="85"/>
    </row>
    <row r="3" spans="1:53" x14ac:dyDescent="0.25">
      <c r="A3" s="85"/>
    </row>
    <row r="4" spans="1:53" x14ac:dyDescent="0.25">
      <c r="A4" s="85"/>
    </row>
    <row r="5" spans="1:53" x14ac:dyDescent="0.25">
      <c r="A5" s="85"/>
    </row>
    <row r="6" spans="1:53" x14ac:dyDescent="0.25">
      <c r="A6" s="85"/>
    </row>
    <row r="7" spans="1:53" x14ac:dyDescent="0.25">
      <c r="A7" s="85"/>
    </row>
    <row r="8" spans="1:53" x14ac:dyDescent="0.25">
      <c r="A8" s="85"/>
    </row>
    <row r="9" spans="1:53" ht="15.75" x14ac:dyDescent="0.25">
      <c r="A9" s="48"/>
      <c r="B9" s="49"/>
      <c r="C9" s="48"/>
      <c r="D9" s="48"/>
      <c r="E9" s="48"/>
      <c r="F9" s="48"/>
      <c r="G9" s="48"/>
      <c r="H9" s="48"/>
      <c r="I9" s="48"/>
      <c r="J9" s="48"/>
      <c r="K9" s="48"/>
      <c r="L9" s="48"/>
      <c r="M9" s="48"/>
      <c r="N9" s="48"/>
      <c r="O9" s="48"/>
      <c r="P9" s="48"/>
      <c r="Q9" s="48"/>
      <c r="R9" s="48"/>
      <c r="S9" s="116"/>
      <c r="T9" s="116"/>
      <c r="U9" s="116"/>
      <c r="V9" s="116"/>
      <c r="W9" s="116"/>
      <c r="X9" s="116"/>
      <c r="Y9" s="116"/>
      <c r="Z9" s="116"/>
      <c r="AA9" s="116"/>
      <c r="AB9" s="116"/>
      <c r="AC9" s="116"/>
      <c r="AD9" s="116"/>
      <c r="AE9" s="116"/>
      <c r="AF9" s="116"/>
      <c r="AG9" s="116"/>
      <c r="AH9" s="116"/>
      <c r="AI9" s="116"/>
      <c r="AJ9" s="116"/>
      <c r="AK9" s="116"/>
      <c r="AL9" s="116"/>
      <c r="AM9" s="116"/>
      <c r="AN9" s="116"/>
      <c r="AO9" s="116"/>
      <c r="AP9" s="116"/>
      <c r="AQ9" s="116"/>
      <c r="AR9" s="116"/>
      <c r="AS9" s="116"/>
      <c r="AT9" s="116"/>
      <c r="AU9" s="116"/>
      <c r="AV9" s="116"/>
      <c r="AW9" s="116"/>
      <c r="AX9" s="116"/>
      <c r="AY9" s="48"/>
    </row>
    <row r="10" spans="1:53" ht="15.75" x14ac:dyDescent="0.25">
      <c r="A10" s="48"/>
      <c r="B10" s="49"/>
      <c r="C10" s="48"/>
      <c r="D10" s="48"/>
      <c r="E10" s="48"/>
      <c r="F10" s="48"/>
      <c r="G10" s="48"/>
      <c r="H10" s="48"/>
      <c r="I10" s="48"/>
      <c r="J10" s="48"/>
      <c r="K10" s="48"/>
      <c r="L10" s="48"/>
      <c r="M10" s="48"/>
      <c r="N10" s="48"/>
      <c r="O10" s="48"/>
      <c r="P10" s="48"/>
      <c r="Q10" s="48"/>
      <c r="R10" s="48"/>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48"/>
    </row>
    <row r="11" spans="1:53" ht="15.75" x14ac:dyDescent="0.25">
      <c r="A11" s="48"/>
      <c r="B11" s="49"/>
      <c r="C11" s="48"/>
      <c r="D11" s="48"/>
      <c r="E11" s="48"/>
      <c r="F11" s="48"/>
      <c r="G11" s="48"/>
      <c r="H11" s="48"/>
      <c r="I11" s="48"/>
      <c r="J11" s="48"/>
      <c r="K11" s="48"/>
      <c r="L11" s="48"/>
      <c r="M11" s="48"/>
      <c r="N11" s="48"/>
      <c r="O11" s="48"/>
      <c r="P11" s="48"/>
      <c r="Q11" s="48"/>
      <c r="R11" s="48"/>
      <c r="S11" s="116"/>
      <c r="T11" s="116"/>
      <c r="U11" s="116"/>
      <c r="V11" s="116"/>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6"/>
      <c r="AW11" s="116"/>
      <c r="AX11" s="116"/>
      <c r="AY11" s="48"/>
    </row>
    <row r="12" spans="1:53" ht="15.75" x14ac:dyDescent="0.25">
      <c r="A12" s="48"/>
      <c r="B12" s="49"/>
      <c r="C12" s="48"/>
      <c r="D12" s="48"/>
      <c r="E12" s="48"/>
      <c r="F12" s="48"/>
      <c r="G12" s="48"/>
      <c r="H12" s="48"/>
      <c r="I12" s="48"/>
      <c r="J12" s="48"/>
      <c r="K12" s="48"/>
      <c r="L12" s="48"/>
      <c r="M12" s="48"/>
      <c r="N12" s="48"/>
      <c r="O12" s="48"/>
      <c r="P12" s="48"/>
      <c r="Q12" s="48"/>
      <c r="R12" s="48"/>
      <c r="S12" s="116"/>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6"/>
      <c r="AW12" s="116"/>
      <c r="AX12" s="116"/>
      <c r="AY12" s="48"/>
    </row>
    <row r="13" spans="1:53" ht="16.5" thickBot="1" x14ac:dyDescent="0.3">
      <c r="A13" s="48"/>
      <c r="B13" s="49"/>
      <c r="C13" s="48"/>
      <c r="D13" s="48"/>
      <c r="E13" s="48"/>
      <c r="F13" s="48"/>
      <c r="G13" s="48"/>
      <c r="H13" s="48"/>
      <c r="I13" s="48"/>
      <c r="J13" s="48"/>
      <c r="K13" s="48"/>
      <c r="L13" s="48"/>
      <c r="M13" s="48"/>
      <c r="N13" s="48"/>
      <c r="O13" s="48"/>
      <c r="P13" s="48"/>
      <c r="Q13" s="48"/>
      <c r="R13" s="48"/>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48"/>
    </row>
    <row r="14" spans="1:53" ht="16.5" thickBot="1" x14ac:dyDescent="0.3">
      <c r="A14" s="60" t="s">
        <v>54</v>
      </c>
      <c r="B14" s="59"/>
      <c r="C14" s="57" t="s">
        <v>45</v>
      </c>
      <c r="D14" s="57"/>
      <c r="E14" s="58" t="s">
        <v>46</v>
      </c>
      <c r="F14" s="58"/>
      <c r="G14" s="58" t="s">
        <v>47</v>
      </c>
      <c r="H14" s="58"/>
      <c r="I14" s="57" t="s">
        <v>48</v>
      </c>
      <c r="J14" s="57"/>
      <c r="K14" s="58" t="s">
        <v>49</v>
      </c>
      <c r="L14" s="58"/>
      <c r="M14" s="58" t="s">
        <v>50</v>
      </c>
      <c r="N14" s="58"/>
      <c r="O14" s="57" t="s">
        <v>51</v>
      </c>
      <c r="P14" s="57"/>
      <c r="Q14" s="58" t="s">
        <v>52</v>
      </c>
      <c r="R14" s="58"/>
      <c r="S14" s="58" t="s">
        <v>155</v>
      </c>
      <c r="T14" s="58"/>
      <c r="U14" s="58" t="s">
        <v>156</v>
      </c>
      <c r="V14" s="58"/>
      <c r="W14" s="58" t="s">
        <v>157</v>
      </c>
      <c r="X14" s="58"/>
      <c r="Y14" s="58" t="s">
        <v>158</v>
      </c>
      <c r="Z14" s="58"/>
      <c r="AA14" s="58" t="s">
        <v>159</v>
      </c>
      <c r="AB14" s="58"/>
      <c r="AC14" s="58" t="s">
        <v>160</v>
      </c>
      <c r="AD14" s="58"/>
      <c r="AE14" s="58" t="s">
        <v>161</v>
      </c>
      <c r="AF14" s="58"/>
      <c r="AG14" s="58" t="s">
        <v>162</v>
      </c>
      <c r="AH14" s="58"/>
      <c r="AI14" s="58" t="s">
        <v>163</v>
      </c>
      <c r="AJ14" s="58"/>
      <c r="AK14" s="58" t="s">
        <v>164</v>
      </c>
      <c r="AL14" s="58"/>
      <c r="AM14" s="58" t="s">
        <v>165</v>
      </c>
      <c r="AN14" s="58"/>
      <c r="AO14" s="58" t="s">
        <v>166</v>
      </c>
      <c r="AP14" s="58"/>
      <c r="AQ14" s="58" t="s">
        <v>167</v>
      </c>
      <c r="AR14" s="58"/>
      <c r="AS14" s="58" t="s">
        <v>168</v>
      </c>
      <c r="AT14" s="58"/>
      <c r="AU14" s="58" t="s">
        <v>169</v>
      </c>
      <c r="AV14" s="58"/>
      <c r="AW14" s="58" t="s">
        <v>171</v>
      </c>
      <c r="AX14" s="58"/>
      <c r="AY14" s="58" t="s">
        <v>53</v>
      </c>
      <c r="AZ14" s="48"/>
      <c r="BA14" s="48"/>
    </row>
    <row r="15" spans="1:53" ht="12" customHeight="1" x14ac:dyDescent="0.25">
      <c r="A15" s="61"/>
      <c r="B15" s="59"/>
      <c r="C15" s="57"/>
      <c r="D15" s="57"/>
      <c r="E15" s="58"/>
      <c r="F15" s="58"/>
      <c r="G15" s="58"/>
      <c r="H15" s="58"/>
      <c r="I15" s="57"/>
      <c r="J15" s="57"/>
      <c r="K15" s="58"/>
      <c r="L15" s="58"/>
      <c r="M15" s="58"/>
      <c r="N15" s="58"/>
      <c r="O15" s="57"/>
      <c r="P15" s="57"/>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48"/>
      <c r="BA15" s="48"/>
    </row>
    <row r="16" spans="1:53" ht="15.75" x14ac:dyDescent="0.25">
      <c r="A16" s="50" t="s">
        <v>44</v>
      </c>
      <c r="B16" s="50"/>
      <c r="C16" s="51">
        <v>5000</v>
      </c>
      <c r="D16" s="51"/>
      <c r="E16" s="51">
        <v>5000</v>
      </c>
      <c r="F16" s="51"/>
      <c r="G16" s="51">
        <v>5000</v>
      </c>
      <c r="H16" s="51"/>
      <c r="I16" s="51">
        <v>5000</v>
      </c>
      <c r="J16" s="51"/>
      <c r="K16" s="51">
        <v>5000</v>
      </c>
      <c r="L16" s="51"/>
      <c r="M16" s="51">
        <v>5000</v>
      </c>
      <c r="N16" s="51"/>
      <c r="O16" s="51">
        <v>5000</v>
      </c>
      <c r="P16" s="51"/>
      <c r="Q16" s="51">
        <v>5000</v>
      </c>
      <c r="R16" s="52"/>
      <c r="S16" s="51">
        <v>0</v>
      </c>
      <c r="T16" s="52"/>
      <c r="U16" s="51">
        <v>0</v>
      </c>
      <c r="V16" s="52"/>
      <c r="W16" s="51">
        <v>0</v>
      </c>
      <c r="X16" s="52"/>
      <c r="Y16" s="51">
        <v>0</v>
      </c>
      <c r="Z16" s="52"/>
      <c r="AA16" s="51">
        <v>0</v>
      </c>
      <c r="AB16" s="52"/>
      <c r="AC16" s="51">
        <v>0</v>
      </c>
      <c r="AD16" s="52"/>
      <c r="AE16" s="51">
        <v>0</v>
      </c>
      <c r="AF16" s="52"/>
      <c r="AG16" s="51">
        <v>0</v>
      </c>
      <c r="AH16" s="52"/>
      <c r="AI16" s="51">
        <v>0</v>
      </c>
      <c r="AJ16" s="52"/>
      <c r="AK16" s="51">
        <v>0</v>
      </c>
      <c r="AL16" s="52"/>
      <c r="AM16" s="51">
        <v>0</v>
      </c>
      <c r="AN16" s="52"/>
      <c r="AO16" s="51">
        <v>0</v>
      </c>
      <c r="AP16" s="52"/>
      <c r="AQ16" s="51">
        <v>0</v>
      </c>
      <c r="AR16" s="52"/>
      <c r="AS16" s="51">
        <v>0</v>
      </c>
      <c r="AT16" s="52"/>
      <c r="AU16" s="51">
        <v>0</v>
      </c>
      <c r="AV16" s="52"/>
      <c r="AW16" s="51">
        <v>0</v>
      </c>
      <c r="AX16" s="51"/>
      <c r="AY16" s="52">
        <f>SUM(C16:AW16)</f>
        <v>40000</v>
      </c>
      <c r="AZ16" s="48"/>
      <c r="BA16" s="48"/>
    </row>
    <row r="17" spans="1:53" ht="15.75" x14ac:dyDescent="0.25">
      <c r="A17" s="50" t="s">
        <v>190</v>
      </c>
      <c r="B17" s="50"/>
      <c r="C17" s="51"/>
      <c r="D17" s="51"/>
      <c r="E17" s="51"/>
      <c r="F17" s="51"/>
      <c r="G17" s="51"/>
      <c r="H17" s="51"/>
      <c r="I17" s="51"/>
      <c r="J17" s="51"/>
      <c r="K17" s="51"/>
      <c r="L17" s="51"/>
      <c r="M17" s="51"/>
      <c r="N17" s="51"/>
      <c r="O17" s="51"/>
      <c r="P17" s="51"/>
      <c r="Q17" s="51"/>
      <c r="R17" s="52"/>
      <c r="S17" s="51"/>
      <c r="T17" s="52"/>
      <c r="U17" s="51"/>
      <c r="V17" s="52"/>
      <c r="W17" s="51"/>
      <c r="X17" s="52"/>
      <c r="Y17" s="51"/>
      <c r="Z17" s="52"/>
      <c r="AA17" s="51"/>
      <c r="AB17" s="52"/>
      <c r="AC17" s="51"/>
      <c r="AD17" s="52"/>
      <c r="AE17" s="51"/>
      <c r="AF17" s="52"/>
      <c r="AG17" s="51"/>
      <c r="AH17" s="52"/>
      <c r="AI17" s="51"/>
      <c r="AJ17" s="52"/>
      <c r="AK17" s="51"/>
      <c r="AL17" s="52"/>
      <c r="AM17" s="51"/>
      <c r="AN17" s="52"/>
      <c r="AO17" s="51"/>
      <c r="AP17" s="52"/>
      <c r="AQ17" s="51"/>
      <c r="AR17" s="52"/>
      <c r="AS17" s="51"/>
      <c r="AT17" s="52"/>
      <c r="AU17" s="51"/>
      <c r="AV17" s="52"/>
      <c r="AW17" s="51"/>
      <c r="AX17" s="51"/>
      <c r="AY17" s="52"/>
      <c r="AZ17" s="48"/>
      <c r="BA17" s="48"/>
    </row>
    <row r="18" spans="1:53" ht="15.75" x14ac:dyDescent="0.25">
      <c r="A18" s="53" t="s">
        <v>59</v>
      </c>
      <c r="B18" s="53"/>
      <c r="C18" s="54">
        <v>2000</v>
      </c>
      <c r="D18" s="54"/>
      <c r="E18" s="54">
        <v>2000</v>
      </c>
      <c r="F18" s="54"/>
      <c r="G18" s="54">
        <v>2000</v>
      </c>
      <c r="H18" s="54"/>
      <c r="I18" s="54">
        <v>2000</v>
      </c>
      <c r="J18" s="54"/>
      <c r="K18" s="54">
        <v>2000</v>
      </c>
      <c r="L18" s="54"/>
      <c r="M18" s="54">
        <v>2000</v>
      </c>
      <c r="N18" s="54"/>
      <c r="O18" s="54">
        <v>2000</v>
      </c>
      <c r="P18" s="54"/>
      <c r="Q18" s="54">
        <v>2000</v>
      </c>
      <c r="R18" s="54"/>
      <c r="S18" s="54">
        <v>0</v>
      </c>
      <c r="T18" s="54"/>
      <c r="U18" s="54">
        <v>0</v>
      </c>
      <c r="V18" s="54"/>
      <c r="W18" s="54">
        <v>0</v>
      </c>
      <c r="X18" s="54"/>
      <c r="Y18" s="54">
        <v>0</v>
      </c>
      <c r="Z18" s="54"/>
      <c r="AA18" s="54">
        <v>0</v>
      </c>
      <c r="AB18" s="54"/>
      <c r="AC18" s="54">
        <v>0</v>
      </c>
      <c r="AD18" s="54"/>
      <c r="AE18" s="54">
        <v>0</v>
      </c>
      <c r="AF18" s="54"/>
      <c r="AG18" s="54">
        <v>0</v>
      </c>
      <c r="AH18" s="54"/>
      <c r="AI18" s="54">
        <v>0</v>
      </c>
      <c r="AJ18" s="54"/>
      <c r="AK18" s="54">
        <v>0</v>
      </c>
      <c r="AL18" s="54"/>
      <c r="AM18" s="54">
        <v>0</v>
      </c>
      <c r="AN18" s="54"/>
      <c r="AO18" s="54">
        <v>0</v>
      </c>
      <c r="AP18" s="54"/>
      <c r="AQ18" s="54">
        <v>0</v>
      </c>
      <c r="AR18" s="54"/>
      <c r="AS18" s="54">
        <v>0</v>
      </c>
      <c r="AT18" s="54"/>
      <c r="AU18" s="54">
        <v>0</v>
      </c>
      <c r="AV18" s="54"/>
      <c r="AW18" s="54">
        <v>0</v>
      </c>
      <c r="AX18" s="54"/>
      <c r="AY18" s="52">
        <f>SUM(C18:AW18)</f>
        <v>16000</v>
      </c>
      <c r="AZ18" s="48"/>
      <c r="BA18" s="48"/>
    </row>
    <row r="19" spans="1:53" ht="15" customHeight="1" x14ac:dyDescent="0.25">
      <c r="A19" s="53" t="s">
        <v>60</v>
      </c>
      <c r="B19" s="53"/>
      <c r="C19" s="54">
        <v>250</v>
      </c>
      <c r="D19" s="54"/>
      <c r="E19" s="54">
        <v>250</v>
      </c>
      <c r="F19" s="54"/>
      <c r="G19" s="54">
        <v>250</v>
      </c>
      <c r="H19" s="54"/>
      <c r="I19" s="54">
        <v>250</v>
      </c>
      <c r="J19" s="54"/>
      <c r="K19" s="54">
        <v>250</v>
      </c>
      <c r="L19" s="54"/>
      <c r="M19" s="54">
        <v>250</v>
      </c>
      <c r="N19" s="54"/>
      <c r="O19" s="54">
        <v>250</v>
      </c>
      <c r="P19" s="54"/>
      <c r="Q19" s="54">
        <v>250</v>
      </c>
      <c r="R19" s="54"/>
      <c r="S19" s="54">
        <v>0</v>
      </c>
      <c r="T19" s="54"/>
      <c r="U19" s="54">
        <v>0</v>
      </c>
      <c r="V19" s="54"/>
      <c r="W19" s="54">
        <v>0</v>
      </c>
      <c r="X19" s="54"/>
      <c r="Y19" s="54">
        <v>0</v>
      </c>
      <c r="Z19" s="54"/>
      <c r="AA19" s="54">
        <v>0</v>
      </c>
      <c r="AB19" s="54"/>
      <c r="AC19" s="54">
        <v>0</v>
      </c>
      <c r="AD19" s="54"/>
      <c r="AE19" s="54">
        <v>0</v>
      </c>
      <c r="AF19" s="54"/>
      <c r="AG19" s="54">
        <v>0</v>
      </c>
      <c r="AH19" s="54"/>
      <c r="AI19" s="54">
        <v>0</v>
      </c>
      <c r="AJ19" s="54"/>
      <c r="AK19" s="54">
        <v>0</v>
      </c>
      <c r="AL19" s="54"/>
      <c r="AM19" s="54">
        <v>0</v>
      </c>
      <c r="AN19" s="54"/>
      <c r="AO19" s="54">
        <v>0</v>
      </c>
      <c r="AP19" s="54"/>
      <c r="AQ19" s="54">
        <v>0</v>
      </c>
      <c r="AR19" s="54"/>
      <c r="AS19" s="54">
        <v>0</v>
      </c>
      <c r="AT19" s="54"/>
      <c r="AU19" s="54">
        <v>0</v>
      </c>
      <c r="AV19" s="54"/>
      <c r="AW19" s="54">
        <v>0</v>
      </c>
      <c r="AX19" s="54"/>
      <c r="AY19" s="52">
        <f>SUM(C19:AW19)</f>
        <v>2000</v>
      </c>
      <c r="AZ19" s="48"/>
      <c r="BA19" s="48"/>
    </row>
    <row r="20" spans="1:53" ht="15.75" x14ac:dyDescent="0.25">
      <c r="A20" s="55" t="s">
        <v>131</v>
      </c>
      <c r="B20" s="55"/>
      <c r="C20" s="68">
        <v>500</v>
      </c>
      <c r="D20" s="68"/>
      <c r="E20" s="68">
        <v>500</v>
      </c>
      <c r="F20" s="68"/>
      <c r="G20" s="68">
        <v>500</v>
      </c>
      <c r="H20" s="68"/>
      <c r="I20" s="68">
        <v>500</v>
      </c>
      <c r="J20" s="68"/>
      <c r="K20" s="68">
        <v>500</v>
      </c>
      <c r="L20" s="68"/>
      <c r="M20" s="68">
        <v>500</v>
      </c>
      <c r="N20" s="68"/>
      <c r="O20" s="68">
        <v>500</v>
      </c>
      <c r="P20" s="68"/>
      <c r="Q20" s="68">
        <v>500</v>
      </c>
      <c r="R20" s="68"/>
      <c r="S20" s="68">
        <v>0</v>
      </c>
      <c r="T20" s="68"/>
      <c r="U20" s="68">
        <v>0</v>
      </c>
      <c r="V20" s="68"/>
      <c r="W20" s="68">
        <v>0</v>
      </c>
      <c r="X20" s="68"/>
      <c r="Y20" s="68">
        <v>0</v>
      </c>
      <c r="Z20" s="68"/>
      <c r="AA20" s="68">
        <v>0</v>
      </c>
      <c r="AB20" s="68"/>
      <c r="AC20" s="68">
        <v>0</v>
      </c>
      <c r="AD20" s="68"/>
      <c r="AE20" s="68">
        <v>0</v>
      </c>
      <c r="AF20" s="68"/>
      <c r="AG20" s="68">
        <v>0</v>
      </c>
      <c r="AH20" s="68"/>
      <c r="AI20" s="68">
        <v>0</v>
      </c>
      <c r="AJ20" s="68"/>
      <c r="AK20" s="68">
        <v>0</v>
      </c>
      <c r="AL20" s="68"/>
      <c r="AM20" s="68">
        <v>0</v>
      </c>
      <c r="AN20" s="68"/>
      <c r="AO20" s="68">
        <v>0</v>
      </c>
      <c r="AP20" s="68"/>
      <c r="AQ20" s="68">
        <v>0</v>
      </c>
      <c r="AR20" s="68"/>
      <c r="AS20" s="68">
        <v>0</v>
      </c>
      <c r="AT20" s="68"/>
      <c r="AU20" s="68">
        <v>0</v>
      </c>
      <c r="AV20" s="68"/>
      <c r="AW20" s="68">
        <v>0</v>
      </c>
      <c r="AX20" s="68"/>
      <c r="AY20" s="69">
        <f>SUM(C20:AW20)</f>
        <v>4000</v>
      </c>
      <c r="AZ20" s="48"/>
      <c r="BA20" s="48"/>
    </row>
    <row r="21" spans="1:53" ht="15.75" x14ac:dyDescent="0.25">
      <c r="A21" s="55" t="s">
        <v>63</v>
      </c>
      <c r="B21" s="55"/>
      <c r="C21" s="56">
        <f>C16-C17+C18+C19+C20</f>
        <v>7750</v>
      </c>
      <c r="D21" s="56"/>
      <c r="E21" s="56">
        <f t="shared" ref="E21:AY21" si="0">E16-E17+E18+E19+E20</f>
        <v>7750</v>
      </c>
      <c r="F21" s="56"/>
      <c r="G21" s="56">
        <f t="shared" si="0"/>
        <v>7750</v>
      </c>
      <c r="H21" s="56"/>
      <c r="I21" s="56">
        <f t="shared" si="0"/>
        <v>7750</v>
      </c>
      <c r="J21" s="56"/>
      <c r="K21" s="56">
        <f t="shared" si="0"/>
        <v>7750</v>
      </c>
      <c r="L21" s="56"/>
      <c r="M21" s="56">
        <f t="shared" si="0"/>
        <v>7750</v>
      </c>
      <c r="N21" s="56"/>
      <c r="O21" s="56">
        <f t="shared" si="0"/>
        <v>7750</v>
      </c>
      <c r="P21" s="56"/>
      <c r="Q21" s="56">
        <f t="shared" si="0"/>
        <v>7750</v>
      </c>
      <c r="R21" s="56"/>
      <c r="S21" s="56">
        <f t="shared" ref="S21:U21" si="1">S16-S17+S18+S19+S20</f>
        <v>0</v>
      </c>
      <c r="T21" s="56"/>
      <c r="U21" s="56">
        <f t="shared" si="1"/>
        <v>0</v>
      </c>
      <c r="V21" s="56"/>
      <c r="W21" s="56">
        <f t="shared" ref="W21" si="2">W16-W17+W18+W19+W20</f>
        <v>0</v>
      </c>
      <c r="X21" s="56"/>
      <c r="Y21" s="56">
        <f t="shared" ref="Y21" si="3">Y16-Y17+Y18+Y19+Y20</f>
        <v>0</v>
      </c>
      <c r="Z21" s="56"/>
      <c r="AA21" s="56">
        <f t="shared" ref="AA21" si="4">AA16-AA17+AA18+AA19+AA20</f>
        <v>0</v>
      </c>
      <c r="AB21" s="56"/>
      <c r="AC21" s="56">
        <f t="shared" ref="AC21" si="5">AC16-AC17+AC18+AC19+AC20</f>
        <v>0</v>
      </c>
      <c r="AD21" s="56"/>
      <c r="AE21" s="56">
        <f t="shared" ref="AE21" si="6">AE16-AE17+AE18+AE19+AE20</f>
        <v>0</v>
      </c>
      <c r="AF21" s="56"/>
      <c r="AG21" s="56">
        <f t="shared" ref="AG21" si="7">AG16-AG17+AG18+AG19+AG20</f>
        <v>0</v>
      </c>
      <c r="AH21" s="56"/>
      <c r="AI21" s="56">
        <f t="shared" ref="AI21" si="8">AI16-AI17+AI18+AI19+AI20</f>
        <v>0</v>
      </c>
      <c r="AJ21" s="56"/>
      <c r="AK21" s="56">
        <f t="shared" ref="AK21" si="9">AK16-AK17+AK18+AK19+AK20</f>
        <v>0</v>
      </c>
      <c r="AL21" s="56"/>
      <c r="AM21" s="56">
        <f t="shared" ref="AM21" si="10">AM16-AM17+AM18+AM19+AM20</f>
        <v>0</v>
      </c>
      <c r="AN21" s="56"/>
      <c r="AO21" s="56">
        <f t="shared" ref="AO21" si="11">AO16-AO17+AO18+AO19+AO20</f>
        <v>0</v>
      </c>
      <c r="AP21" s="56"/>
      <c r="AQ21" s="56">
        <f t="shared" ref="AQ21" si="12">AQ16-AQ17+AQ18+AQ19+AQ20</f>
        <v>0</v>
      </c>
      <c r="AR21" s="56"/>
      <c r="AS21" s="56">
        <f t="shared" ref="AS21" si="13">AS16-AS17+AS18+AS19+AS20</f>
        <v>0</v>
      </c>
      <c r="AT21" s="56"/>
      <c r="AU21" s="56">
        <f t="shared" ref="AU21" si="14">AU16-AU17+AU18+AU19+AU20</f>
        <v>0</v>
      </c>
      <c r="AV21" s="56"/>
      <c r="AW21" s="56">
        <f t="shared" ref="AW21" si="15">AW16-AW17+AW18+AW19+AW20</f>
        <v>0</v>
      </c>
      <c r="AX21" s="56"/>
      <c r="AY21" s="56">
        <f t="shared" si="0"/>
        <v>62000</v>
      </c>
      <c r="AZ21" s="48"/>
      <c r="BA21" s="48"/>
    </row>
    <row r="22" spans="1:53" ht="16.5" thickBot="1" x14ac:dyDescent="0.3">
      <c r="A22" s="48"/>
      <c r="B22" s="49"/>
      <c r="C22" s="52"/>
      <c r="D22" s="52"/>
      <c r="E22" s="52"/>
      <c r="F22" s="52"/>
      <c r="G22" s="52"/>
      <c r="H22" s="52"/>
      <c r="I22" s="52"/>
      <c r="J22" s="52"/>
      <c r="K22" s="52"/>
      <c r="L22" s="52"/>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48"/>
      <c r="BA22" s="48"/>
    </row>
    <row r="23" spans="1:53" ht="16.5" thickBot="1" x14ac:dyDescent="0.3">
      <c r="A23" s="60" t="s">
        <v>55</v>
      </c>
      <c r="B23" s="49"/>
      <c r="C23" s="52"/>
      <c r="D23" s="52"/>
      <c r="E23" s="52"/>
      <c r="F23" s="52"/>
      <c r="G23" s="52"/>
      <c r="H23" s="52"/>
      <c r="I23" s="52"/>
      <c r="J23" s="52"/>
      <c r="K23" s="52"/>
      <c r="L23" s="52"/>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48"/>
      <c r="BA23" s="48"/>
    </row>
    <row r="24" spans="1:53" ht="15.75" x14ac:dyDescent="0.25">
      <c r="A24" s="48"/>
      <c r="B24" s="49"/>
      <c r="C24" s="52"/>
      <c r="D24" s="52"/>
      <c r="E24" s="52"/>
      <c r="F24" s="52"/>
      <c r="G24" s="52"/>
      <c r="H24" s="52"/>
      <c r="I24" s="52"/>
      <c r="J24" s="52"/>
      <c r="K24" s="52"/>
      <c r="L24" s="52"/>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48"/>
      <c r="BA24" s="48"/>
    </row>
    <row r="25" spans="1:53" ht="15.75" x14ac:dyDescent="0.25">
      <c r="A25" s="166" t="s">
        <v>14</v>
      </c>
      <c r="B25" s="166"/>
      <c r="C25" s="52"/>
      <c r="D25" s="52"/>
      <c r="E25" s="52"/>
      <c r="F25" s="52"/>
      <c r="G25" s="52"/>
      <c r="H25" s="52"/>
      <c r="I25" s="52">
        <v>1500</v>
      </c>
      <c r="J25" s="52"/>
      <c r="K25" s="52"/>
      <c r="L25" s="52"/>
      <c r="M25" s="52"/>
      <c r="N25" s="52"/>
      <c r="O25" s="52"/>
      <c r="P25" s="52"/>
      <c r="Q25" s="52">
        <v>1500</v>
      </c>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100">
        <f>SUM(C25:AW25)</f>
        <v>3000</v>
      </c>
      <c r="AZ25" s="48"/>
      <c r="BA25" s="48"/>
    </row>
    <row r="26" spans="1:53" ht="15.75" x14ac:dyDescent="0.25">
      <c r="A26" s="166" t="s">
        <v>96</v>
      </c>
      <c r="B26" s="166"/>
      <c r="R26" s="52"/>
      <c r="T26" s="52"/>
      <c r="V26" s="52"/>
      <c r="X26" s="52"/>
      <c r="Z26" s="52"/>
      <c r="AB26" s="52"/>
      <c r="AD26" s="52"/>
      <c r="AF26" s="52"/>
      <c r="AH26" s="52"/>
      <c r="AJ26" s="52"/>
      <c r="AL26" s="52"/>
      <c r="AN26" s="52"/>
      <c r="AP26" s="52"/>
      <c r="AR26" s="52"/>
      <c r="AT26" s="52"/>
      <c r="AV26" s="52"/>
      <c r="AX26" s="52"/>
      <c r="AZ26" s="48"/>
      <c r="BA26" s="48"/>
    </row>
    <row r="27" spans="1:53" ht="15.75" x14ac:dyDescent="0.25">
      <c r="A27" s="92" t="s">
        <v>97</v>
      </c>
      <c r="B27" s="92"/>
      <c r="C27" s="52">
        <v>0</v>
      </c>
      <c r="D27" s="52"/>
      <c r="E27" s="52">
        <v>0</v>
      </c>
      <c r="F27" s="52"/>
      <c r="G27" s="52">
        <v>0</v>
      </c>
      <c r="H27" s="52"/>
      <c r="I27" s="52">
        <v>1000</v>
      </c>
      <c r="J27" s="52"/>
      <c r="K27" s="52">
        <v>0</v>
      </c>
      <c r="L27" s="52"/>
      <c r="M27" s="52">
        <v>0</v>
      </c>
      <c r="N27" s="52"/>
      <c r="O27" s="52">
        <v>0</v>
      </c>
      <c r="P27" s="52"/>
      <c r="Q27" s="52">
        <v>1000</v>
      </c>
      <c r="R27" s="52"/>
      <c r="S27" s="52">
        <v>0</v>
      </c>
      <c r="T27" s="52"/>
      <c r="U27" s="52">
        <v>0</v>
      </c>
      <c r="V27" s="52"/>
      <c r="W27" s="52">
        <v>0</v>
      </c>
      <c r="X27" s="52"/>
      <c r="Y27" s="52">
        <v>0</v>
      </c>
      <c r="Z27" s="52"/>
      <c r="AA27" s="52">
        <v>0</v>
      </c>
      <c r="AB27" s="52"/>
      <c r="AC27" s="52">
        <v>0</v>
      </c>
      <c r="AD27" s="52"/>
      <c r="AE27" s="52">
        <v>0</v>
      </c>
      <c r="AF27" s="52"/>
      <c r="AG27" s="52">
        <v>0</v>
      </c>
      <c r="AH27" s="52"/>
      <c r="AI27" s="52">
        <v>0</v>
      </c>
      <c r="AJ27" s="52"/>
      <c r="AK27" s="52">
        <v>0</v>
      </c>
      <c r="AL27" s="52"/>
      <c r="AM27" s="52">
        <v>0</v>
      </c>
      <c r="AN27" s="52"/>
      <c r="AO27" s="52">
        <v>0</v>
      </c>
      <c r="AP27" s="52"/>
      <c r="AQ27" s="52">
        <v>0</v>
      </c>
      <c r="AR27" s="52"/>
      <c r="AS27" s="52">
        <v>0</v>
      </c>
      <c r="AT27" s="52"/>
      <c r="AU27" s="52">
        <v>0</v>
      </c>
      <c r="AV27" s="52"/>
      <c r="AW27" s="52">
        <v>0</v>
      </c>
      <c r="AX27" s="52"/>
      <c r="AY27" s="100">
        <f>SUM(C27:AW27)</f>
        <v>2000</v>
      </c>
      <c r="AZ27" s="92"/>
      <c r="BA27" s="92"/>
    </row>
    <row r="28" spans="1:53" ht="15.75" x14ac:dyDescent="0.25">
      <c r="A28" s="92" t="s">
        <v>98</v>
      </c>
      <c r="B28" s="92"/>
      <c r="C28" s="52">
        <v>0</v>
      </c>
      <c r="D28" s="52"/>
      <c r="E28" s="52">
        <v>0</v>
      </c>
      <c r="F28" s="52"/>
      <c r="G28" s="52">
        <v>0</v>
      </c>
      <c r="H28" s="52"/>
      <c r="I28" s="52">
        <v>0</v>
      </c>
      <c r="J28" s="52"/>
      <c r="K28" s="52">
        <v>0</v>
      </c>
      <c r="L28" s="52"/>
      <c r="M28" s="52">
        <v>0</v>
      </c>
      <c r="N28" s="52"/>
      <c r="O28" s="52">
        <v>0</v>
      </c>
      <c r="P28" s="52"/>
      <c r="Q28" s="52">
        <v>0</v>
      </c>
      <c r="R28" s="52"/>
      <c r="S28" s="52">
        <v>0</v>
      </c>
      <c r="T28" s="52"/>
      <c r="U28" s="52">
        <v>0</v>
      </c>
      <c r="V28" s="52"/>
      <c r="W28" s="52">
        <v>0</v>
      </c>
      <c r="X28" s="52"/>
      <c r="Y28" s="52">
        <v>0</v>
      </c>
      <c r="Z28" s="52"/>
      <c r="AA28" s="52">
        <v>0</v>
      </c>
      <c r="AB28" s="52"/>
      <c r="AC28" s="52">
        <v>0</v>
      </c>
      <c r="AD28" s="52"/>
      <c r="AE28" s="52">
        <v>0</v>
      </c>
      <c r="AF28" s="52"/>
      <c r="AG28" s="52">
        <v>0</v>
      </c>
      <c r="AH28" s="52"/>
      <c r="AI28" s="52">
        <v>0</v>
      </c>
      <c r="AJ28" s="52"/>
      <c r="AK28" s="52">
        <v>0</v>
      </c>
      <c r="AL28" s="52"/>
      <c r="AM28" s="52">
        <v>0</v>
      </c>
      <c r="AN28" s="52"/>
      <c r="AO28" s="52">
        <v>0</v>
      </c>
      <c r="AP28" s="52"/>
      <c r="AQ28" s="52">
        <v>0</v>
      </c>
      <c r="AR28" s="52"/>
      <c r="AS28" s="52">
        <v>0</v>
      </c>
      <c r="AT28" s="52"/>
      <c r="AU28" s="52">
        <v>0</v>
      </c>
      <c r="AV28" s="52"/>
      <c r="AW28" s="52">
        <v>0</v>
      </c>
      <c r="AX28" s="52"/>
      <c r="AY28" s="69">
        <f>SUM(C28:Q28)</f>
        <v>0</v>
      </c>
      <c r="AZ28" s="92"/>
      <c r="BA28" s="92"/>
    </row>
    <row r="29" spans="1:53" ht="16.5" thickBot="1" x14ac:dyDescent="0.3">
      <c r="A29" s="92" t="s">
        <v>99</v>
      </c>
      <c r="B29" s="92"/>
      <c r="C29" s="52"/>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86">
        <f>+AY27+AY28</f>
        <v>2000</v>
      </c>
      <c r="AZ29" s="92"/>
      <c r="BA29" s="92"/>
    </row>
    <row r="30" spans="1:53" ht="16.5" thickTop="1" x14ac:dyDescent="0.25">
      <c r="A30" s="48" t="s">
        <v>78</v>
      </c>
      <c r="B30" s="48"/>
      <c r="C30" s="52"/>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48"/>
      <c r="BA30" s="48"/>
    </row>
    <row r="31" spans="1:53" ht="15.75" x14ac:dyDescent="0.25">
      <c r="A31" s="166" t="s">
        <v>79</v>
      </c>
      <c r="B31" s="166"/>
      <c r="C31" s="52">
        <v>750</v>
      </c>
      <c r="D31" s="52"/>
      <c r="E31" s="52">
        <v>750</v>
      </c>
      <c r="F31" s="52"/>
      <c r="G31" s="52">
        <v>750</v>
      </c>
      <c r="H31" s="52"/>
      <c r="I31" s="52">
        <v>750</v>
      </c>
      <c r="J31" s="52"/>
      <c r="K31" s="52">
        <v>0</v>
      </c>
      <c r="L31" s="52"/>
      <c r="M31" s="52">
        <v>0</v>
      </c>
      <c r="N31" s="52"/>
      <c r="O31" s="52">
        <v>0</v>
      </c>
      <c r="P31" s="52"/>
      <c r="Q31" s="52">
        <v>0</v>
      </c>
      <c r="R31" s="52"/>
      <c r="S31" s="52">
        <v>0</v>
      </c>
      <c r="T31" s="52"/>
      <c r="U31" s="52">
        <v>0</v>
      </c>
      <c r="V31" s="52"/>
      <c r="W31" s="52">
        <v>0</v>
      </c>
      <c r="X31" s="52"/>
      <c r="Y31" s="52">
        <v>0</v>
      </c>
      <c r="Z31" s="52"/>
      <c r="AA31" s="52">
        <v>0</v>
      </c>
      <c r="AB31" s="52"/>
      <c r="AC31" s="52">
        <v>0</v>
      </c>
      <c r="AD31" s="52"/>
      <c r="AE31" s="52">
        <v>0</v>
      </c>
      <c r="AF31" s="52"/>
      <c r="AG31" s="52">
        <v>0</v>
      </c>
      <c r="AH31" s="52"/>
      <c r="AI31" s="52">
        <v>0</v>
      </c>
      <c r="AJ31" s="52"/>
      <c r="AK31" s="52">
        <v>0</v>
      </c>
      <c r="AL31" s="52"/>
      <c r="AM31" s="52">
        <v>0</v>
      </c>
      <c r="AN31" s="52"/>
      <c r="AO31" s="52">
        <v>0</v>
      </c>
      <c r="AP31" s="52"/>
      <c r="AQ31" s="52">
        <v>0</v>
      </c>
      <c r="AR31" s="52"/>
      <c r="AS31" s="52">
        <v>0</v>
      </c>
      <c r="AT31" s="52"/>
      <c r="AU31" s="52">
        <v>0</v>
      </c>
      <c r="AV31" s="52"/>
      <c r="AW31" s="52">
        <v>0</v>
      </c>
      <c r="AX31" s="52"/>
      <c r="AY31" s="52">
        <f>SUM(C31:AW31)</f>
        <v>3000</v>
      </c>
      <c r="AZ31" s="48"/>
      <c r="BA31" s="48"/>
    </row>
    <row r="32" spans="1:53" ht="15.75" x14ac:dyDescent="0.25">
      <c r="A32" s="48" t="s">
        <v>80</v>
      </c>
      <c r="B32" s="48"/>
      <c r="C32" s="52">
        <v>0</v>
      </c>
      <c r="D32" s="52"/>
      <c r="E32" s="52">
        <v>0</v>
      </c>
      <c r="F32" s="52"/>
      <c r="G32" s="52">
        <v>0</v>
      </c>
      <c r="H32" s="52"/>
      <c r="I32" s="52">
        <v>0</v>
      </c>
      <c r="J32" s="52"/>
      <c r="K32" s="52"/>
      <c r="L32" s="52"/>
      <c r="M32" s="52">
        <v>0</v>
      </c>
      <c r="N32" s="52"/>
      <c r="O32" s="52">
        <v>0</v>
      </c>
      <c r="P32" s="52"/>
      <c r="Q32" s="52">
        <v>0</v>
      </c>
      <c r="R32" s="52"/>
      <c r="S32" s="52">
        <v>0</v>
      </c>
      <c r="T32" s="52"/>
      <c r="U32" s="52">
        <v>0</v>
      </c>
      <c r="V32" s="52"/>
      <c r="W32" s="52">
        <v>0</v>
      </c>
      <c r="X32" s="52"/>
      <c r="Y32" s="52">
        <v>0</v>
      </c>
      <c r="Z32" s="52"/>
      <c r="AA32" s="52">
        <v>0</v>
      </c>
      <c r="AB32" s="52"/>
      <c r="AC32" s="52">
        <v>0</v>
      </c>
      <c r="AD32" s="52"/>
      <c r="AE32" s="52">
        <v>0</v>
      </c>
      <c r="AF32" s="52"/>
      <c r="AG32" s="52">
        <v>0</v>
      </c>
      <c r="AH32" s="52"/>
      <c r="AI32" s="52">
        <v>0</v>
      </c>
      <c r="AJ32" s="52"/>
      <c r="AK32" s="52">
        <v>0</v>
      </c>
      <c r="AL32" s="52"/>
      <c r="AM32" s="52">
        <v>0</v>
      </c>
      <c r="AN32" s="52"/>
      <c r="AO32" s="52">
        <v>0</v>
      </c>
      <c r="AP32" s="52"/>
      <c r="AQ32" s="52">
        <v>0</v>
      </c>
      <c r="AR32" s="52"/>
      <c r="AS32" s="52">
        <v>0</v>
      </c>
      <c r="AT32" s="52"/>
      <c r="AU32" s="52">
        <v>0</v>
      </c>
      <c r="AV32" s="52"/>
      <c r="AW32" s="52">
        <v>0</v>
      </c>
      <c r="AX32" s="52"/>
      <c r="AY32" s="52">
        <f t="shared" ref="AY32:AY35" si="16">SUM(C32:AW32)</f>
        <v>0</v>
      </c>
      <c r="AZ32" s="48"/>
      <c r="BA32" s="48"/>
    </row>
    <row r="33" spans="1:53" ht="15.75" x14ac:dyDescent="0.25">
      <c r="A33" s="48" t="s">
        <v>85</v>
      </c>
      <c r="B33" s="48"/>
      <c r="C33" s="52">
        <v>0</v>
      </c>
      <c r="D33" s="52"/>
      <c r="E33" s="52">
        <v>0</v>
      </c>
      <c r="F33" s="52"/>
      <c r="G33" s="52">
        <v>0</v>
      </c>
      <c r="H33" s="52"/>
      <c r="I33" s="52">
        <v>0</v>
      </c>
      <c r="J33" s="52"/>
      <c r="K33" s="52">
        <v>0</v>
      </c>
      <c r="L33" s="52"/>
      <c r="M33" s="52">
        <v>0</v>
      </c>
      <c r="N33" s="52"/>
      <c r="O33" s="52">
        <v>0</v>
      </c>
      <c r="P33" s="52"/>
      <c r="Q33" s="52">
        <v>0</v>
      </c>
      <c r="R33" s="52"/>
      <c r="S33" s="52">
        <v>0</v>
      </c>
      <c r="T33" s="52"/>
      <c r="U33" s="52">
        <v>0</v>
      </c>
      <c r="V33" s="52"/>
      <c r="W33" s="52">
        <v>0</v>
      </c>
      <c r="X33" s="52"/>
      <c r="Y33" s="52">
        <v>0</v>
      </c>
      <c r="Z33" s="52"/>
      <c r="AA33" s="52">
        <v>0</v>
      </c>
      <c r="AB33" s="52"/>
      <c r="AC33" s="52">
        <v>0</v>
      </c>
      <c r="AD33" s="52"/>
      <c r="AE33" s="52">
        <v>0</v>
      </c>
      <c r="AF33" s="52"/>
      <c r="AG33" s="52">
        <v>0</v>
      </c>
      <c r="AH33" s="52"/>
      <c r="AI33" s="52">
        <v>0</v>
      </c>
      <c r="AJ33" s="52"/>
      <c r="AK33" s="52">
        <v>0</v>
      </c>
      <c r="AL33" s="52"/>
      <c r="AM33" s="52">
        <v>0</v>
      </c>
      <c r="AN33" s="52"/>
      <c r="AO33" s="52">
        <v>0</v>
      </c>
      <c r="AP33" s="52"/>
      <c r="AQ33" s="52">
        <v>0</v>
      </c>
      <c r="AR33" s="52"/>
      <c r="AS33" s="52">
        <v>0</v>
      </c>
      <c r="AT33" s="52"/>
      <c r="AU33" s="52">
        <v>0</v>
      </c>
      <c r="AV33" s="52"/>
      <c r="AW33" s="52">
        <v>0</v>
      </c>
      <c r="AX33" s="52"/>
      <c r="AY33" s="52">
        <f t="shared" si="16"/>
        <v>0</v>
      </c>
      <c r="AZ33" s="48"/>
      <c r="BA33" s="48"/>
    </row>
    <row r="34" spans="1:53" ht="15.75" x14ac:dyDescent="0.25">
      <c r="A34" s="48" t="s">
        <v>81</v>
      </c>
      <c r="B34" s="48"/>
      <c r="C34" s="52">
        <v>0</v>
      </c>
      <c r="D34" s="52"/>
      <c r="E34" s="52">
        <v>0</v>
      </c>
      <c r="F34" s="52"/>
      <c r="G34" s="52">
        <v>0</v>
      </c>
      <c r="H34" s="52"/>
      <c r="I34" s="52">
        <v>0</v>
      </c>
      <c r="J34" s="52"/>
      <c r="K34" s="52">
        <v>0</v>
      </c>
      <c r="L34" s="52"/>
      <c r="M34" s="52">
        <v>0</v>
      </c>
      <c r="N34" s="52"/>
      <c r="O34" s="52">
        <v>0</v>
      </c>
      <c r="P34" s="52"/>
      <c r="Q34" s="52">
        <v>0</v>
      </c>
      <c r="R34" s="52"/>
      <c r="S34" s="52">
        <v>0</v>
      </c>
      <c r="T34" s="52"/>
      <c r="U34" s="52">
        <v>0</v>
      </c>
      <c r="V34" s="52"/>
      <c r="W34" s="52">
        <v>0</v>
      </c>
      <c r="X34" s="52"/>
      <c r="Y34" s="52">
        <v>0</v>
      </c>
      <c r="Z34" s="52"/>
      <c r="AA34" s="52">
        <v>0</v>
      </c>
      <c r="AB34" s="52"/>
      <c r="AC34" s="52">
        <v>0</v>
      </c>
      <c r="AD34" s="52"/>
      <c r="AE34" s="52">
        <v>0</v>
      </c>
      <c r="AF34" s="52"/>
      <c r="AG34" s="52">
        <v>0</v>
      </c>
      <c r="AH34" s="52"/>
      <c r="AI34" s="52">
        <v>0</v>
      </c>
      <c r="AJ34" s="52"/>
      <c r="AK34" s="52">
        <v>0</v>
      </c>
      <c r="AL34" s="52"/>
      <c r="AM34" s="52">
        <v>0</v>
      </c>
      <c r="AN34" s="52"/>
      <c r="AO34" s="52">
        <v>0</v>
      </c>
      <c r="AP34" s="52"/>
      <c r="AQ34" s="52">
        <v>0</v>
      </c>
      <c r="AR34" s="52"/>
      <c r="AS34" s="52">
        <v>0</v>
      </c>
      <c r="AT34" s="52"/>
      <c r="AU34" s="52">
        <v>0</v>
      </c>
      <c r="AV34" s="52"/>
      <c r="AW34" s="52">
        <v>0</v>
      </c>
      <c r="AX34" s="52"/>
      <c r="AY34" s="52">
        <f t="shared" si="16"/>
        <v>0</v>
      </c>
      <c r="AZ34" s="48"/>
      <c r="BA34" s="48"/>
    </row>
    <row r="35" spans="1:53" ht="15.75" x14ac:dyDescent="0.25">
      <c r="A35" s="48" t="s">
        <v>100</v>
      </c>
      <c r="B35" s="48"/>
      <c r="C35" s="52">
        <v>0</v>
      </c>
      <c r="D35" s="52"/>
      <c r="E35" s="52">
        <v>0</v>
      </c>
      <c r="F35" s="52"/>
      <c r="G35" s="52">
        <v>0</v>
      </c>
      <c r="H35" s="52"/>
      <c r="I35" s="52">
        <v>0</v>
      </c>
      <c r="J35" s="52"/>
      <c r="K35" s="52">
        <v>0</v>
      </c>
      <c r="L35" s="52"/>
      <c r="M35" s="52">
        <v>0</v>
      </c>
      <c r="N35" s="52"/>
      <c r="O35" s="52">
        <v>0</v>
      </c>
      <c r="P35" s="52"/>
      <c r="Q35" s="52">
        <v>0</v>
      </c>
      <c r="R35" s="52"/>
      <c r="S35" s="52">
        <v>0</v>
      </c>
      <c r="T35" s="52"/>
      <c r="U35" s="52">
        <v>0</v>
      </c>
      <c r="V35" s="52"/>
      <c r="W35" s="52">
        <v>0</v>
      </c>
      <c r="X35" s="52"/>
      <c r="Y35" s="52">
        <v>0</v>
      </c>
      <c r="Z35" s="52"/>
      <c r="AA35" s="52">
        <v>0</v>
      </c>
      <c r="AB35" s="52"/>
      <c r="AC35" s="52">
        <v>0</v>
      </c>
      <c r="AD35" s="52"/>
      <c r="AE35" s="52">
        <v>0</v>
      </c>
      <c r="AF35" s="52"/>
      <c r="AG35" s="52">
        <v>0</v>
      </c>
      <c r="AH35" s="52"/>
      <c r="AI35" s="52">
        <v>0</v>
      </c>
      <c r="AJ35" s="52"/>
      <c r="AK35" s="52">
        <v>0</v>
      </c>
      <c r="AL35" s="52"/>
      <c r="AM35" s="52">
        <v>0</v>
      </c>
      <c r="AN35" s="52"/>
      <c r="AO35" s="52">
        <v>0</v>
      </c>
      <c r="AP35" s="52"/>
      <c r="AQ35" s="52">
        <v>0</v>
      </c>
      <c r="AR35" s="52"/>
      <c r="AS35" s="52">
        <v>0</v>
      </c>
      <c r="AT35" s="52"/>
      <c r="AU35" s="52">
        <v>0</v>
      </c>
      <c r="AV35" s="52"/>
      <c r="AW35" s="52">
        <v>0</v>
      </c>
      <c r="AX35" s="52"/>
      <c r="AY35" s="52">
        <f t="shared" si="16"/>
        <v>0</v>
      </c>
      <c r="AZ35" s="48"/>
      <c r="BA35" s="48"/>
    </row>
    <row r="36" spans="1:53" ht="15.75" x14ac:dyDescent="0.25">
      <c r="A36" s="48" t="s">
        <v>82</v>
      </c>
      <c r="B36" s="48"/>
      <c r="C36" s="52">
        <v>0</v>
      </c>
      <c r="D36" s="52"/>
      <c r="E36" s="52">
        <v>0</v>
      </c>
      <c r="F36" s="52"/>
      <c r="G36" s="52">
        <v>0</v>
      </c>
      <c r="H36" s="52"/>
      <c r="I36" s="52">
        <v>0</v>
      </c>
      <c r="J36" s="52"/>
      <c r="K36" s="52">
        <v>0</v>
      </c>
      <c r="L36" s="52"/>
      <c r="M36" s="52">
        <v>0</v>
      </c>
      <c r="N36" s="52"/>
      <c r="O36" s="52">
        <v>0</v>
      </c>
      <c r="P36" s="52"/>
      <c r="Q36" s="52">
        <v>0</v>
      </c>
      <c r="R36" s="52"/>
      <c r="S36" s="52">
        <v>0</v>
      </c>
      <c r="T36" s="52"/>
      <c r="U36" s="52">
        <v>0</v>
      </c>
      <c r="V36" s="52"/>
      <c r="W36" s="52">
        <v>0</v>
      </c>
      <c r="X36" s="52"/>
      <c r="Y36" s="52">
        <v>0</v>
      </c>
      <c r="Z36" s="52"/>
      <c r="AA36" s="52">
        <v>0</v>
      </c>
      <c r="AB36" s="52"/>
      <c r="AC36" s="52">
        <v>0</v>
      </c>
      <c r="AD36" s="52"/>
      <c r="AE36" s="52">
        <v>0</v>
      </c>
      <c r="AF36" s="52"/>
      <c r="AG36" s="52">
        <v>0</v>
      </c>
      <c r="AH36" s="52"/>
      <c r="AI36" s="52">
        <v>0</v>
      </c>
      <c r="AJ36" s="52"/>
      <c r="AK36" s="52">
        <v>0</v>
      </c>
      <c r="AL36" s="52"/>
      <c r="AM36" s="52">
        <v>0</v>
      </c>
      <c r="AN36" s="52"/>
      <c r="AO36" s="52">
        <v>0</v>
      </c>
      <c r="AP36" s="52"/>
      <c r="AQ36" s="52">
        <v>0</v>
      </c>
      <c r="AR36" s="52"/>
      <c r="AS36" s="52">
        <v>0</v>
      </c>
      <c r="AT36" s="52"/>
      <c r="AU36" s="52">
        <v>0</v>
      </c>
      <c r="AV36" s="52"/>
      <c r="AW36" s="52">
        <v>0</v>
      </c>
      <c r="AX36" s="52"/>
      <c r="AY36" s="69">
        <f>SUM(C36:AW36)</f>
        <v>0</v>
      </c>
      <c r="AZ36" s="48"/>
      <c r="BA36" s="48"/>
    </row>
    <row r="37" spans="1:53" ht="16.5" thickBot="1" x14ac:dyDescent="0.3">
      <c r="A37" s="88" t="s">
        <v>83</v>
      </c>
      <c r="B37" s="48"/>
      <c r="C37" s="52"/>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c r="AE37" s="52"/>
      <c r="AF37" s="52"/>
      <c r="AG37" s="52"/>
      <c r="AH37" s="52"/>
      <c r="AI37" s="52"/>
      <c r="AJ37" s="52"/>
      <c r="AK37" s="52"/>
      <c r="AL37" s="52"/>
      <c r="AM37" s="52"/>
      <c r="AN37" s="52"/>
      <c r="AO37" s="52"/>
      <c r="AP37" s="52"/>
      <c r="AQ37" s="52"/>
      <c r="AR37" s="52"/>
      <c r="AS37" s="52"/>
      <c r="AT37" s="52"/>
      <c r="AU37" s="52"/>
      <c r="AV37" s="52"/>
      <c r="AW37" s="52"/>
      <c r="AX37" s="52"/>
      <c r="AY37" s="86">
        <f>+AY31+AY32+AY33+AY34+AY35+AY36</f>
        <v>3000</v>
      </c>
      <c r="AZ37" s="48"/>
      <c r="BA37" s="48"/>
    </row>
    <row r="38" spans="1:53" ht="16.5" thickTop="1" x14ac:dyDescent="0.25">
      <c r="A38" s="166" t="s">
        <v>16</v>
      </c>
      <c r="B38" s="166"/>
      <c r="C38" s="52">
        <v>0</v>
      </c>
      <c r="D38" s="52"/>
      <c r="E38" s="52">
        <v>0</v>
      </c>
      <c r="F38" s="52"/>
      <c r="G38" s="52">
        <v>0</v>
      </c>
      <c r="H38" s="52"/>
      <c r="I38" s="52">
        <v>0</v>
      </c>
      <c r="J38" s="52"/>
      <c r="K38" s="52">
        <v>0</v>
      </c>
      <c r="L38" s="52"/>
      <c r="M38" s="52">
        <v>0</v>
      </c>
      <c r="N38" s="52"/>
      <c r="O38" s="52">
        <v>0</v>
      </c>
      <c r="P38" s="52"/>
      <c r="Q38" s="52">
        <v>0</v>
      </c>
      <c r="R38" s="52"/>
      <c r="S38" s="52">
        <v>0</v>
      </c>
      <c r="T38" s="52"/>
      <c r="U38" s="52">
        <v>0</v>
      </c>
      <c r="V38" s="52"/>
      <c r="W38" s="52">
        <v>0</v>
      </c>
      <c r="X38" s="52"/>
      <c r="Y38" s="52">
        <v>0</v>
      </c>
      <c r="Z38" s="52"/>
      <c r="AA38" s="52">
        <v>0</v>
      </c>
      <c r="AB38" s="52"/>
      <c r="AC38" s="52">
        <v>0</v>
      </c>
      <c r="AD38" s="52"/>
      <c r="AE38" s="52">
        <v>0</v>
      </c>
      <c r="AF38" s="52"/>
      <c r="AG38" s="52">
        <v>0</v>
      </c>
      <c r="AH38" s="52"/>
      <c r="AI38" s="52">
        <v>0</v>
      </c>
      <c r="AJ38" s="52"/>
      <c r="AK38" s="52">
        <v>0</v>
      </c>
      <c r="AL38" s="52"/>
      <c r="AM38" s="52">
        <v>0</v>
      </c>
      <c r="AN38" s="52"/>
      <c r="AO38" s="52">
        <v>0</v>
      </c>
      <c r="AP38" s="52"/>
      <c r="AQ38" s="52">
        <v>0</v>
      </c>
      <c r="AR38" s="52"/>
      <c r="AS38" s="52">
        <v>0</v>
      </c>
      <c r="AT38" s="52"/>
      <c r="AU38" s="52">
        <v>0</v>
      </c>
      <c r="AV38" s="52"/>
      <c r="AW38" s="52">
        <v>0</v>
      </c>
      <c r="AX38" s="52"/>
      <c r="AY38" s="87">
        <f>SUM(C38:AW38)</f>
        <v>0</v>
      </c>
      <c r="AZ38" s="48"/>
      <c r="BA38" s="48"/>
    </row>
    <row r="39" spans="1:53" ht="15.75" x14ac:dyDescent="0.25">
      <c r="A39" s="48"/>
      <c r="B39" s="49"/>
      <c r="C39" s="52"/>
      <c r="D39" s="52"/>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48"/>
      <c r="BA39" s="48"/>
    </row>
    <row r="40" spans="1:53" x14ac:dyDescent="0.25">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row>
    <row r="41" spans="1:53" x14ac:dyDescent="0.25">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row>
    <row r="42" spans="1:53" x14ac:dyDescent="0.25">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row>
    <row r="43" spans="1:53" x14ac:dyDescent="0.25">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row>
    <row r="44" spans="1:53" x14ac:dyDescent="0.25">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row>
  </sheetData>
  <mergeCells count="4">
    <mergeCell ref="A31:B31"/>
    <mergeCell ref="A38:B38"/>
    <mergeCell ref="A25:B25"/>
    <mergeCell ref="A26:B2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AW42"/>
  <sheetViews>
    <sheetView tabSelected="1" workbookViewId="0">
      <selection activeCell="O6" sqref="O6"/>
    </sheetView>
  </sheetViews>
  <sheetFormatPr defaultRowHeight="15" x14ac:dyDescent="0.25"/>
  <cols>
    <col min="1" max="1" width="28.5703125" customWidth="1"/>
    <col min="2" max="2" width="10.140625" bestFit="1" customWidth="1"/>
    <col min="3" max="3" width="10.140625" customWidth="1"/>
    <col min="4" max="4" width="7.140625" bestFit="1" customWidth="1"/>
    <col min="5" max="5" width="10.5703125" bestFit="1" customWidth="1"/>
    <col min="6" max="6" width="7.140625" bestFit="1" customWidth="1"/>
    <col min="7" max="7" width="10.5703125" bestFit="1" customWidth="1"/>
    <col min="8" max="8" width="7.140625" bestFit="1" customWidth="1"/>
    <col min="9" max="9" width="10.5703125" bestFit="1" customWidth="1"/>
    <col min="10" max="10" width="7.140625" bestFit="1" customWidth="1"/>
    <col min="11" max="11" width="10.5703125" bestFit="1" customWidth="1"/>
    <col min="12" max="12" width="7.140625" bestFit="1" customWidth="1"/>
    <col min="13" max="13" width="10.5703125" bestFit="1" customWidth="1"/>
    <col min="14" max="14" width="7.140625" bestFit="1" customWidth="1"/>
    <col min="15" max="15" width="10.5703125" bestFit="1" customWidth="1"/>
    <col min="17" max="17" width="15.28515625" bestFit="1" customWidth="1"/>
    <col min="19" max="19" width="15.28515625" bestFit="1" customWidth="1"/>
    <col min="21" max="21" width="16.28515625" bestFit="1" customWidth="1"/>
    <col min="23" max="23" width="16.28515625" bestFit="1" customWidth="1"/>
    <col min="25" max="25" width="16.28515625" bestFit="1" customWidth="1"/>
    <col min="27" max="27" width="16.28515625" bestFit="1" customWidth="1"/>
    <col min="29" max="29" width="16.28515625" bestFit="1" customWidth="1"/>
    <col min="31" max="31" width="16.28515625" bestFit="1" customWidth="1"/>
    <col min="33" max="33" width="16.28515625" bestFit="1" customWidth="1"/>
    <col min="35" max="35" width="16.28515625" bestFit="1" customWidth="1"/>
    <col min="37" max="37" width="16.28515625" bestFit="1" customWidth="1"/>
    <col min="39" max="39" width="16.28515625" bestFit="1" customWidth="1"/>
    <col min="41" max="41" width="16.28515625" bestFit="1" customWidth="1"/>
    <col min="43" max="43" width="16.28515625" bestFit="1" customWidth="1"/>
    <col min="45" max="45" width="16.28515625" bestFit="1" customWidth="1"/>
    <col min="47" max="47" width="16.28515625" bestFit="1" customWidth="1"/>
    <col min="49" max="49" width="14.5703125" bestFit="1" customWidth="1"/>
  </cols>
  <sheetData>
    <row r="5" spans="1:49" x14ac:dyDescent="0.25">
      <c r="O5" s="168">
        <v>41640</v>
      </c>
      <c r="P5">
        <v>4</v>
      </c>
    </row>
    <row r="15" spans="1:49" x14ac:dyDescent="0.25">
      <c r="B15" s="167" t="s">
        <v>123</v>
      </c>
      <c r="C15" s="167"/>
      <c r="D15" s="167"/>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c r="AM15" s="167"/>
      <c r="AN15" s="167"/>
      <c r="AO15" s="167"/>
      <c r="AP15" s="167"/>
      <c r="AQ15" s="167"/>
      <c r="AR15" s="167"/>
      <c r="AS15" s="167"/>
      <c r="AT15" s="167"/>
      <c r="AU15" s="167"/>
      <c r="AV15" s="167"/>
      <c r="AW15" s="167"/>
    </row>
    <row r="16" spans="1:49" x14ac:dyDescent="0.25">
      <c r="A16" s="93" t="s">
        <v>88</v>
      </c>
      <c r="B16" s="94" t="s">
        <v>45</v>
      </c>
      <c r="C16" s="94" t="s">
        <v>101</v>
      </c>
      <c r="D16" s="94" t="s">
        <v>46</v>
      </c>
      <c r="E16" s="94" t="s">
        <v>102</v>
      </c>
      <c r="F16" s="94" t="s">
        <v>47</v>
      </c>
      <c r="G16" s="94" t="s">
        <v>103</v>
      </c>
      <c r="H16" s="94" t="s">
        <v>48</v>
      </c>
      <c r="I16" s="94" t="s">
        <v>105</v>
      </c>
      <c r="J16" s="94" t="s">
        <v>49</v>
      </c>
      <c r="K16" s="94" t="s">
        <v>106</v>
      </c>
      <c r="L16" s="94" t="s">
        <v>50</v>
      </c>
      <c r="M16" s="94" t="s">
        <v>107</v>
      </c>
      <c r="N16" s="95" t="s">
        <v>51</v>
      </c>
      <c r="O16" s="95" t="s">
        <v>108</v>
      </c>
      <c r="P16" s="94" t="s">
        <v>52</v>
      </c>
      <c r="Q16" s="95" t="s">
        <v>104</v>
      </c>
      <c r="R16" s="94" t="s">
        <v>155</v>
      </c>
      <c r="S16" s="94" t="s">
        <v>172</v>
      </c>
      <c r="T16" s="94" t="s">
        <v>156</v>
      </c>
      <c r="U16" s="94" t="s">
        <v>173</v>
      </c>
      <c r="V16" s="94" t="s">
        <v>157</v>
      </c>
      <c r="W16" s="94" t="s">
        <v>174</v>
      </c>
      <c r="X16" s="94" t="s">
        <v>158</v>
      </c>
      <c r="Y16" s="94" t="s">
        <v>175</v>
      </c>
      <c r="Z16" s="94" t="s">
        <v>159</v>
      </c>
      <c r="AA16" s="94" t="s">
        <v>176</v>
      </c>
      <c r="AB16" s="94" t="s">
        <v>160</v>
      </c>
      <c r="AC16" s="94" t="s">
        <v>177</v>
      </c>
      <c r="AD16" s="94" t="s">
        <v>161</v>
      </c>
      <c r="AE16" s="94" t="s">
        <v>178</v>
      </c>
      <c r="AF16" s="94" t="s">
        <v>162</v>
      </c>
      <c r="AG16" s="94" t="s">
        <v>179</v>
      </c>
      <c r="AH16" s="94" t="s">
        <v>163</v>
      </c>
      <c r="AI16" s="94" t="s">
        <v>180</v>
      </c>
      <c r="AJ16" s="94" t="s">
        <v>164</v>
      </c>
      <c r="AK16" s="94" t="s">
        <v>181</v>
      </c>
      <c r="AL16" s="94" t="s">
        <v>165</v>
      </c>
      <c r="AM16" s="94" t="s">
        <v>182</v>
      </c>
      <c r="AN16" s="94" t="s">
        <v>166</v>
      </c>
      <c r="AO16" s="94" t="s">
        <v>183</v>
      </c>
      <c r="AP16" s="94" t="s">
        <v>167</v>
      </c>
      <c r="AQ16" s="94" t="s">
        <v>184</v>
      </c>
      <c r="AR16" s="94" t="s">
        <v>168</v>
      </c>
      <c r="AS16" s="94" t="s">
        <v>185</v>
      </c>
      <c r="AT16" s="94" t="s">
        <v>169</v>
      </c>
      <c r="AU16" s="94" t="s">
        <v>186</v>
      </c>
      <c r="AV16" s="94" t="s">
        <v>171</v>
      </c>
      <c r="AW16" s="94" t="s">
        <v>170</v>
      </c>
    </row>
    <row r="17" spans="1:49" x14ac:dyDescent="0.25">
      <c r="A17" t="s">
        <v>89</v>
      </c>
      <c r="B17">
        <v>45</v>
      </c>
      <c r="C17" s="101">
        <f>IF(B17&gt;40,1,(ROUND(B17/40,1)))</f>
        <v>1</v>
      </c>
      <c r="D17">
        <v>30</v>
      </c>
      <c r="E17" s="101">
        <f>IF(D17&gt;40,1,(ROUND(D17/40,1)))</f>
        <v>0.8</v>
      </c>
      <c r="F17">
        <v>30</v>
      </c>
      <c r="G17" s="101">
        <f>IF(F17&gt;40,1,(ROUND(F17/40,1)))</f>
        <v>0.8</v>
      </c>
      <c r="H17">
        <v>30</v>
      </c>
      <c r="I17" s="101">
        <f>IF(H17&gt;40,1,(ROUND(H17/40,1)))</f>
        <v>0.8</v>
      </c>
      <c r="J17">
        <v>30</v>
      </c>
      <c r="K17" s="101">
        <f>IF(J17&gt;40,1,(ROUND(J17/40,1)))</f>
        <v>0.8</v>
      </c>
      <c r="L17">
        <v>30</v>
      </c>
      <c r="M17" s="101">
        <f>IF(L17&gt;40,1,(ROUND(L17/40,1)))</f>
        <v>0.8</v>
      </c>
      <c r="N17">
        <v>30</v>
      </c>
      <c r="O17" s="101">
        <f>IF(N17&gt;40,1,(ROUND(N17/40,1)))</f>
        <v>0.8</v>
      </c>
      <c r="P17">
        <v>30</v>
      </c>
      <c r="Q17" s="101">
        <f>IF(P17&gt;40,1,(ROUND(P17/40,1)))</f>
        <v>0.8</v>
      </c>
      <c r="R17">
        <v>30</v>
      </c>
      <c r="S17" s="101">
        <f>IF(R17&gt;40,1,(ROUND(R17/40,1)))</f>
        <v>0.8</v>
      </c>
      <c r="T17">
        <v>30</v>
      </c>
      <c r="U17" s="101">
        <f>IF(T17&gt;40,1,(ROUND(T17/40,1)))</f>
        <v>0.8</v>
      </c>
      <c r="V17">
        <v>30</v>
      </c>
      <c r="W17" s="101">
        <f>IF(V17&gt;40,1,(ROUND(V17/40,1)))</f>
        <v>0.8</v>
      </c>
      <c r="X17">
        <v>30</v>
      </c>
      <c r="Y17" s="101">
        <f>IF(X17&gt;40,1,(ROUND(X17/40,1)))</f>
        <v>0.8</v>
      </c>
      <c r="Z17">
        <v>30</v>
      </c>
      <c r="AA17" s="101">
        <f>IF(Z17&gt;40,1,(ROUND(Z17/40,1)))</f>
        <v>0.8</v>
      </c>
      <c r="AB17">
        <v>30</v>
      </c>
      <c r="AC17" s="101">
        <f>IF(AB17&gt;40,1,(ROUND(AB17/40,1)))</f>
        <v>0.8</v>
      </c>
      <c r="AD17">
        <v>30</v>
      </c>
      <c r="AE17" s="101">
        <f>IF(AD17&gt;40,1,(ROUND(AD17/40,1)))</f>
        <v>0.8</v>
      </c>
      <c r="AF17">
        <v>30</v>
      </c>
      <c r="AG17" s="101">
        <f>IF(AF17&gt;40,1,(ROUND(AF17/40,1)))</f>
        <v>0.8</v>
      </c>
      <c r="AH17">
        <v>30</v>
      </c>
      <c r="AI17" s="101">
        <f>IF(AH17&gt;40,1,(ROUND(AH17/40,1)))</f>
        <v>0.8</v>
      </c>
      <c r="AJ17">
        <v>30</v>
      </c>
      <c r="AK17" s="101">
        <f>IF(AJ17&gt;40,1,(ROUND(AJ17/40,1)))</f>
        <v>0.8</v>
      </c>
      <c r="AL17">
        <v>30</v>
      </c>
      <c r="AM17" s="101">
        <f>IF(AL17&gt;40,1,(ROUND(AL17/40,1)))</f>
        <v>0.8</v>
      </c>
      <c r="AN17">
        <v>30</v>
      </c>
      <c r="AO17" s="101">
        <f>IF(AN17&gt;40,1,(ROUND(AN17/40,1)))</f>
        <v>0.8</v>
      </c>
      <c r="AP17">
        <v>30</v>
      </c>
      <c r="AQ17" s="101">
        <f>IF(AP17&gt;40,1,(ROUND(AP17/40,1)))</f>
        <v>0.8</v>
      </c>
      <c r="AR17">
        <v>30</v>
      </c>
      <c r="AS17" s="101">
        <f>IF(AR17&gt;40,1,(ROUND(AR17/40,1)))</f>
        <v>0.8</v>
      </c>
      <c r="AT17">
        <v>30</v>
      </c>
      <c r="AU17" s="101">
        <f>IF(AT17&gt;40,1,(ROUND(AT17/40,1)))</f>
        <v>0.8</v>
      </c>
      <c r="AV17">
        <v>30</v>
      </c>
      <c r="AW17" s="101">
        <f>IF(AV17&gt;40,1,(ROUND(AV17/40,1)))</f>
        <v>0.8</v>
      </c>
    </row>
    <row r="18" spans="1:49" x14ac:dyDescent="0.25">
      <c r="A18" t="s">
        <v>90</v>
      </c>
      <c r="B18">
        <v>50</v>
      </c>
      <c r="C18" s="101">
        <f t="shared" ref="C18:C24" si="0">IF(B18&gt;40,1,(ROUND(B18/40,1)))</f>
        <v>1</v>
      </c>
      <c r="D18">
        <v>10</v>
      </c>
      <c r="E18" s="101">
        <f t="shared" ref="E18:E24" si="1">IF(D18&gt;40,1,(ROUND(D18/40,1)))</f>
        <v>0.3</v>
      </c>
      <c r="F18">
        <v>10</v>
      </c>
      <c r="G18" s="101">
        <f t="shared" ref="G18:G24" si="2">IF(F18&gt;40,1,(ROUND(F18/40,1)))</f>
        <v>0.3</v>
      </c>
      <c r="H18">
        <v>10</v>
      </c>
      <c r="I18" s="101">
        <f t="shared" ref="I18:I24" si="3">IF(H18&gt;40,1,(ROUND(H18/40,1)))</f>
        <v>0.3</v>
      </c>
      <c r="J18">
        <v>10</v>
      </c>
      <c r="K18" s="101">
        <f t="shared" ref="K18:K24" si="4">IF(J18&gt;40,1,(ROUND(J18/40,1)))</f>
        <v>0.3</v>
      </c>
      <c r="L18">
        <v>10</v>
      </c>
      <c r="M18" s="101">
        <f t="shared" ref="M18:M24" si="5">IF(L18&gt;40,1,(ROUND(L18/40,1)))</f>
        <v>0.3</v>
      </c>
      <c r="N18">
        <v>10</v>
      </c>
      <c r="O18" s="101">
        <f t="shared" ref="O18:O24" si="6">IF(N18&gt;40,1,(ROUND(N18/40,1)))</f>
        <v>0.3</v>
      </c>
      <c r="P18">
        <v>10</v>
      </c>
      <c r="Q18" s="101">
        <f t="shared" ref="Q18:S24" si="7">IF(P18&gt;40,1,(ROUND(P18/40,1)))</f>
        <v>0.3</v>
      </c>
      <c r="R18">
        <v>10</v>
      </c>
      <c r="S18" s="101">
        <f t="shared" si="7"/>
        <v>0.3</v>
      </c>
      <c r="T18">
        <v>10</v>
      </c>
      <c r="U18" s="101">
        <f t="shared" ref="U18" si="8">IF(T18&gt;40,1,(ROUND(T18/40,1)))</f>
        <v>0.3</v>
      </c>
      <c r="V18">
        <v>10</v>
      </c>
      <c r="W18" s="101">
        <f t="shared" ref="W18" si="9">IF(V18&gt;40,1,(ROUND(V18/40,1)))</f>
        <v>0.3</v>
      </c>
      <c r="X18">
        <v>10</v>
      </c>
      <c r="Y18" s="101">
        <f t="shared" ref="Y18" si="10">IF(X18&gt;40,1,(ROUND(X18/40,1)))</f>
        <v>0.3</v>
      </c>
      <c r="Z18">
        <v>10</v>
      </c>
      <c r="AA18" s="101">
        <f t="shared" ref="AA18" si="11">IF(Z18&gt;40,1,(ROUND(Z18/40,1)))</f>
        <v>0.3</v>
      </c>
      <c r="AB18">
        <v>10</v>
      </c>
      <c r="AC18" s="101">
        <f t="shared" ref="AC18" si="12">IF(AB18&gt;40,1,(ROUND(AB18/40,1)))</f>
        <v>0.3</v>
      </c>
      <c r="AD18">
        <v>10</v>
      </c>
      <c r="AE18" s="101">
        <f t="shared" ref="AE18" si="13">IF(AD18&gt;40,1,(ROUND(AD18/40,1)))</f>
        <v>0.3</v>
      </c>
      <c r="AF18">
        <v>10</v>
      </c>
      <c r="AG18" s="101">
        <f t="shared" ref="AG18" si="14">IF(AF18&gt;40,1,(ROUND(AF18/40,1)))</f>
        <v>0.3</v>
      </c>
      <c r="AH18">
        <v>10</v>
      </c>
      <c r="AI18" s="101">
        <f t="shared" ref="AI18" si="15">IF(AH18&gt;40,1,(ROUND(AH18/40,1)))</f>
        <v>0.3</v>
      </c>
      <c r="AJ18">
        <v>10</v>
      </c>
      <c r="AK18" s="101">
        <f t="shared" ref="AK18" si="16">IF(AJ18&gt;40,1,(ROUND(AJ18/40,1)))</f>
        <v>0.3</v>
      </c>
      <c r="AL18">
        <v>10</v>
      </c>
      <c r="AM18" s="101">
        <f t="shared" ref="AM18" si="17">IF(AL18&gt;40,1,(ROUND(AL18/40,1)))</f>
        <v>0.3</v>
      </c>
      <c r="AN18">
        <v>10</v>
      </c>
      <c r="AO18" s="101">
        <f t="shared" ref="AO18" si="18">IF(AN18&gt;40,1,(ROUND(AN18/40,1)))</f>
        <v>0.3</v>
      </c>
      <c r="AP18">
        <v>10</v>
      </c>
      <c r="AQ18" s="101">
        <f t="shared" ref="AQ18" si="19">IF(AP18&gt;40,1,(ROUND(AP18/40,1)))</f>
        <v>0.3</v>
      </c>
      <c r="AR18">
        <v>10</v>
      </c>
      <c r="AS18" s="101">
        <f t="shared" ref="AS18" si="20">IF(AR18&gt;40,1,(ROUND(AR18/40,1)))</f>
        <v>0.3</v>
      </c>
      <c r="AT18">
        <v>10</v>
      </c>
      <c r="AU18" s="101">
        <f t="shared" ref="AU18" si="21">IF(AT18&gt;40,1,(ROUND(AT18/40,1)))</f>
        <v>0.3</v>
      </c>
      <c r="AV18">
        <v>10</v>
      </c>
      <c r="AW18" s="101">
        <f t="shared" ref="AW18:AW24" si="22">IF(AV18&gt;40,1,(ROUND(AV18/40,1)))</f>
        <v>0.3</v>
      </c>
    </row>
    <row r="19" spans="1:49" x14ac:dyDescent="0.25">
      <c r="A19" t="s">
        <v>91</v>
      </c>
      <c r="B19">
        <v>25</v>
      </c>
      <c r="C19" s="101">
        <f t="shared" si="0"/>
        <v>0.6</v>
      </c>
      <c r="D19">
        <v>25</v>
      </c>
      <c r="E19" s="101">
        <f t="shared" si="1"/>
        <v>0.6</v>
      </c>
      <c r="F19">
        <v>25</v>
      </c>
      <c r="G19" s="101">
        <f t="shared" si="2"/>
        <v>0.6</v>
      </c>
      <c r="H19">
        <v>25</v>
      </c>
      <c r="I19" s="101">
        <f t="shared" si="3"/>
        <v>0.6</v>
      </c>
      <c r="J19">
        <v>25</v>
      </c>
      <c r="K19" s="101">
        <f t="shared" si="4"/>
        <v>0.6</v>
      </c>
      <c r="L19">
        <v>25</v>
      </c>
      <c r="M19" s="101">
        <f t="shared" si="5"/>
        <v>0.6</v>
      </c>
      <c r="N19">
        <v>25</v>
      </c>
      <c r="O19" s="101">
        <f t="shared" si="6"/>
        <v>0.6</v>
      </c>
      <c r="P19">
        <v>25</v>
      </c>
      <c r="Q19" s="101">
        <f t="shared" si="7"/>
        <v>0.6</v>
      </c>
      <c r="R19">
        <v>25</v>
      </c>
      <c r="S19" s="101">
        <f t="shared" si="7"/>
        <v>0.6</v>
      </c>
      <c r="T19">
        <v>25</v>
      </c>
      <c r="U19" s="101">
        <f t="shared" ref="U19" si="23">IF(T19&gt;40,1,(ROUND(T19/40,1)))</f>
        <v>0.6</v>
      </c>
      <c r="V19">
        <v>25</v>
      </c>
      <c r="W19" s="101">
        <f t="shared" ref="W19" si="24">IF(V19&gt;40,1,(ROUND(V19/40,1)))</f>
        <v>0.6</v>
      </c>
      <c r="X19">
        <v>25</v>
      </c>
      <c r="Y19" s="101">
        <f t="shared" ref="Y19" si="25">IF(X19&gt;40,1,(ROUND(X19/40,1)))</f>
        <v>0.6</v>
      </c>
      <c r="Z19">
        <v>25</v>
      </c>
      <c r="AA19" s="101">
        <f t="shared" ref="AA19" si="26">IF(Z19&gt;40,1,(ROUND(Z19/40,1)))</f>
        <v>0.6</v>
      </c>
      <c r="AB19">
        <v>25</v>
      </c>
      <c r="AC19" s="101">
        <f t="shared" ref="AC19" si="27">IF(AB19&gt;40,1,(ROUND(AB19/40,1)))</f>
        <v>0.6</v>
      </c>
      <c r="AD19">
        <v>25</v>
      </c>
      <c r="AE19" s="101">
        <f t="shared" ref="AE19" si="28">IF(AD19&gt;40,1,(ROUND(AD19/40,1)))</f>
        <v>0.6</v>
      </c>
      <c r="AF19">
        <v>25</v>
      </c>
      <c r="AG19" s="101">
        <f t="shared" ref="AG19" si="29">IF(AF19&gt;40,1,(ROUND(AF19/40,1)))</f>
        <v>0.6</v>
      </c>
      <c r="AH19">
        <v>25</v>
      </c>
      <c r="AI19" s="101">
        <f t="shared" ref="AI19" si="30">IF(AH19&gt;40,1,(ROUND(AH19/40,1)))</f>
        <v>0.6</v>
      </c>
      <c r="AJ19">
        <v>25</v>
      </c>
      <c r="AK19" s="101">
        <f t="shared" ref="AK19" si="31">IF(AJ19&gt;40,1,(ROUND(AJ19/40,1)))</f>
        <v>0.6</v>
      </c>
      <c r="AL19">
        <v>25</v>
      </c>
      <c r="AM19" s="101">
        <f t="shared" ref="AM19" si="32">IF(AL19&gt;40,1,(ROUND(AL19/40,1)))</f>
        <v>0.6</v>
      </c>
      <c r="AN19">
        <v>25</v>
      </c>
      <c r="AO19" s="101">
        <f t="shared" ref="AO19" si="33">IF(AN19&gt;40,1,(ROUND(AN19/40,1)))</f>
        <v>0.6</v>
      </c>
      <c r="AP19">
        <v>25</v>
      </c>
      <c r="AQ19" s="101">
        <f t="shared" ref="AQ19" si="34">IF(AP19&gt;40,1,(ROUND(AP19/40,1)))</f>
        <v>0.6</v>
      </c>
      <c r="AR19">
        <v>25</v>
      </c>
      <c r="AS19" s="101">
        <f t="shared" ref="AS19" si="35">IF(AR19&gt;40,1,(ROUND(AR19/40,1)))</f>
        <v>0.6</v>
      </c>
      <c r="AT19">
        <v>25</v>
      </c>
      <c r="AU19" s="101">
        <f t="shared" ref="AU19" si="36">IF(AT19&gt;40,1,(ROUND(AT19/40,1)))</f>
        <v>0.6</v>
      </c>
      <c r="AV19">
        <v>25</v>
      </c>
      <c r="AW19" s="101">
        <f t="shared" si="22"/>
        <v>0.6</v>
      </c>
    </row>
    <row r="20" spans="1:49" x14ac:dyDescent="0.25">
      <c r="A20" t="s">
        <v>118</v>
      </c>
      <c r="B20">
        <v>40</v>
      </c>
      <c r="C20" s="101">
        <f t="shared" si="0"/>
        <v>1</v>
      </c>
      <c r="D20">
        <v>28</v>
      </c>
      <c r="E20" s="101">
        <f t="shared" si="1"/>
        <v>0.7</v>
      </c>
      <c r="F20">
        <v>28</v>
      </c>
      <c r="G20" s="101">
        <f t="shared" si="2"/>
        <v>0.7</v>
      </c>
      <c r="H20">
        <v>32</v>
      </c>
      <c r="I20" s="101">
        <f t="shared" si="3"/>
        <v>0.8</v>
      </c>
      <c r="J20">
        <v>28</v>
      </c>
      <c r="K20" s="101">
        <f t="shared" si="4"/>
        <v>0.7</v>
      </c>
      <c r="L20">
        <v>55</v>
      </c>
      <c r="M20" s="101">
        <f t="shared" si="5"/>
        <v>1</v>
      </c>
      <c r="N20">
        <v>21</v>
      </c>
      <c r="O20" s="101">
        <f t="shared" si="6"/>
        <v>0.5</v>
      </c>
      <c r="P20">
        <v>28</v>
      </c>
      <c r="Q20" s="101">
        <f t="shared" si="7"/>
        <v>0.7</v>
      </c>
      <c r="R20">
        <v>28</v>
      </c>
      <c r="S20" s="101">
        <f t="shared" si="7"/>
        <v>0.7</v>
      </c>
      <c r="T20">
        <v>28</v>
      </c>
      <c r="U20" s="101">
        <f t="shared" ref="U20" si="37">IF(T20&gt;40,1,(ROUND(T20/40,1)))</f>
        <v>0.7</v>
      </c>
      <c r="V20">
        <v>28</v>
      </c>
      <c r="W20" s="101">
        <f t="shared" ref="W20" si="38">IF(V20&gt;40,1,(ROUND(V20/40,1)))</f>
        <v>0.7</v>
      </c>
      <c r="X20">
        <v>28</v>
      </c>
      <c r="Y20" s="101">
        <f t="shared" ref="Y20" si="39">IF(X20&gt;40,1,(ROUND(X20/40,1)))</f>
        <v>0.7</v>
      </c>
      <c r="Z20">
        <v>28</v>
      </c>
      <c r="AA20" s="101">
        <f t="shared" ref="AA20" si="40">IF(Z20&gt;40,1,(ROUND(Z20/40,1)))</f>
        <v>0.7</v>
      </c>
      <c r="AB20">
        <v>28</v>
      </c>
      <c r="AC20" s="101">
        <f t="shared" ref="AC20" si="41">IF(AB20&gt;40,1,(ROUND(AB20/40,1)))</f>
        <v>0.7</v>
      </c>
      <c r="AD20">
        <v>28</v>
      </c>
      <c r="AE20" s="101">
        <f t="shared" ref="AE20" si="42">IF(AD20&gt;40,1,(ROUND(AD20/40,1)))</f>
        <v>0.7</v>
      </c>
      <c r="AF20">
        <v>28</v>
      </c>
      <c r="AG20" s="101">
        <f t="shared" ref="AG20" si="43">IF(AF20&gt;40,1,(ROUND(AF20/40,1)))</f>
        <v>0.7</v>
      </c>
      <c r="AH20">
        <v>28</v>
      </c>
      <c r="AI20" s="101">
        <f t="shared" ref="AI20" si="44">IF(AH20&gt;40,1,(ROUND(AH20/40,1)))</f>
        <v>0.7</v>
      </c>
      <c r="AJ20">
        <v>28</v>
      </c>
      <c r="AK20" s="101">
        <f t="shared" ref="AK20" si="45">IF(AJ20&gt;40,1,(ROUND(AJ20/40,1)))</f>
        <v>0.7</v>
      </c>
      <c r="AL20">
        <v>28</v>
      </c>
      <c r="AM20" s="101">
        <f t="shared" ref="AM20" si="46">IF(AL20&gt;40,1,(ROUND(AL20/40,1)))</f>
        <v>0.7</v>
      </c>
      <c r="AN20">
        <v>28</v>
      </c>
      <c r="AO20" s="101">
        <f t="shared" ref="AO20" si="47">IF(AN20&gt;40,1,(ROUND(AN20/40,1)))</f>
        <v>0.7</v>
      </c>
      <c r="AP20">
        <v>28</v>
      </c>
      <c r="AQ20" s="101">
        <f t="shared" ref="AQ20" si="48">IF(AP20&gt;40,1,(ROUND(AP20/40,1)))</f>
        <v>0.7</v>
      </c>
      <c r="AR20">
        <v>28</v>
      </c>
      <c r="AS20" s="101">
        <f t="shared" ref="AS20" si="49">IF(AR20&gt;40,1,(ROUND(AR20/40,1)))</f>
        <v>0.7</v>
      </c>
      <c r="AT20">
        <v>28</v>
      </c>
      <c r="AU20" s="101">
        <f t="shared" ref="AU20" si="50">IF(AT20&gt;40,1,(ROUND(AT20/40,1)))</f>
        <v>0.7</v>
      </c>
      <c r="AV20">
        <v>28</v>
      </c>
      <c r="AW20" s="101">
        <f t="shared" si="22"/>
        <v>0.7</v>
      </c>
    </row>
    <row r="21" spans="1:49" x14ac:dyDescent="0.25">
      <c r="A21" t="s">
        <v>119</v>
      </c>
      <c r="B21">
        <v>28</v>
      </c>
      <c r="C21" s="101">
        <f t="shared" si="0"/>
        <v>0.7</v>
      </c>
      <c r="D21">
        <v>28</v>
      </c>
      <c r="E21" s="101">
        <f t="shared" si="1"/>
        <v>0.7</v>
      </c>
      <c r="F21">
        <v>45</v>
      </c>
      <c r="G21" s="101">
        <f t="shared" si="2"/>
        <v>1</v>
      </c>
      <c r="H21">
        <v>28</v>
      </c>
      <c r="I21" s="101">
        <f t="shared" si="3"/>
        <v>0.7</v>
      </c>
      <c r="J21">
        <v>28</v>
      </c>
      <c r="K21" s="101">
        <f t="shared" si="4"/>
        <v>0.7</v>
      </c>
      <c r="L21">
        <v>28</v>
      </c>
      <c r="M21" s="101">
        <f t="shared" si="5"/>
        <v>0.7</v>
      </c>
      <c r="N21">
        <v>28</v>
      </c>
      <c r="O21" s="101">
        <f t="shared" si="6"/>
        <v>0.7</v>
      </c>
      <c r="P21">
        <v>28</v>
      </c>
      <c r="Q21" s="101">
        <f t="shared" si="7"/>
        <v>0.7</v>
      </c>
      <c r="R21">
        <v>28</v>
      </c>
      <c r="S21" s="101">
        <f t="shared" si="7"/>
        <v>0.7</v>
      </c>
      <c r="T21">
        <v>28</v>
      </c>
      <c r="U21" s="101">
        <f t="shared" ref="U21" si="51">IF(T21&gt;40,1,(ROUND(T21/40,1)))</f>
        <v>0.7</v>
      </c>
      <c r="V21">
        <v>28</v>
      </c>
      <c r="W21" s="101">
        <f t="shared" ref="W21" si="52">IF(V21&gt;40,1,(ROUND(V21/40,1)))</f>
        <v>0.7</v>
      </c>
      <c r="X21">
        <v>28</v>
      </c>
      <c r="Y21" s="101">
        <f t="shared" ref="Y21" si="53">IF(X21&gt;40,1,(ROUND(X21/40,1)))</f>
        <v>0.7</v>
      </c>
      <c r="Z21">
        <v>28</v>
      </c>
      <c r="AA21" s="101">
        <f t="shared" ref="AA21" si="54">IF(Z21&gt;40,1,(ROUND(Z21/40,1)))</f>
        <v>0.7</v>
      </c>
      <c r="AB21">
        <v>28</v>
      </c>
      <c r="AC21" s="101">
        <f t="shared" ref="AC21" si="55">IF(AB21&gt;40,1,(ROUND(AB21/40,1)))</f>
        <v>0.7</v>
      </c>
      <c r="AD21">
        <v>28</v>
      </c>
      <c r="AE21" s="101">
        <f t="shared" ref="AE21" si="56">IF(AD21&gt;40,1,(ROUND(AD21/40,1)))</f>
        <v>0.7</v>
      </c>
      <c r="AF21">
        <v>28</v>
      </c>
      <c r="AG21" s="101">
        <f t="shared" ref="AG21" si="57">IF(AF21&gt;40,1,(ROUND(AF21/40,1)))</f>
        <v>0.7</v>
      </c>
      <c r="AH21">
        <v>28</v>
      </c>
      <c r="AI21" s="101">
        <f t="shared" ref="AI21" si="58">IF(AH21&gt;40,1,(ROUND(AH21/40,1)))</f>
        <v>0.7</v>
      </c>
      <c r="AJ21">
        <v>28</v>
      </c>
      <c r="AK21" s="101">
        <f t="shared" ref="AK21" si="59">IF(AJ21&gt;40,1,(ROUND(AJ21/40,1)))</f>
        <v>0.7</v>
      </c>
      <c r="AL21">
        <v>28</v>
      </c>
      <c r="AM21" s="101">
        <f t="shared" ref="AM21" si="60">IF(AL21&gt;40,1,(ROUND(AL21/40,1)))</f>
        <v>0.7</v>
      </c>
      <c r="AN21">
        <v>28</v>
      </c>
      <c r="AO21" s="101">
        <f t="shared" ref="AO21" si="61">IF(AN21&gt;40,1,(ROUND(AN21/40,1)))</f>
        <v>0.7</v>
      </c>
      <c r="AP21">
        <v>28</v>
      </c>
      <c r="AQ21" s="101">
        <f t="shared" ref="AQ21" si="62">IF(AP21&gt;40,1,(ROUND(AP21/40,1)))</f>
        <v>0.7</v>
      </c>
      <c r="AR21">
        <v>28</v>
      </c>
      <c r="AS21" s="101">
        <f t="shared" ref="AS21" si="63">IF(AR21&gt;40,1,(ROUND(AR21/40,1)))</f>
        <v>0.7</v>
      </c>
      <c r="AT21">
        <v>28</v>
      </c>
      <c r="AU21" s="101">
        <f t="shared" ref="AU21" si="64">IF(AT21&gt;40,1,(ROUND(AT21/40,1)))</f>
        <v>0.7</v>
      </c>
      <c r="AV21">
        <v>28</v>
      </c>
      <c r="AW21" s="101">
        <f t="shared" si="22"/>
        <v>0.7</v>
      </c>
    </row>
    <row r="22" spans="1:49" x14ac:dyDescent="0.25">
      <c r="A22" t="s">
        <v>120</v>
      </c>
      <c r="B22">
        <v>30</v>
      </c>
      <c r="C22" s="101">
        <f t="shared" si="0"/>
        <v>0.8</v>
      </c>
      <c r="D22">
        <v>30</v>
      </c>
      <c r="E22" s="101">
        <f t="shared" si="1"/>
        <v>0.8</v>
      </c>
      <c r="F22">
        <v>30</v>
      </c>
      <c r="G22" s="101">
        <f t="shared" si="2"/>
        <v>0.8</v>
      </c>
      <c r="H22">
        <v>30</v>
      </c>
      <c r="I22" s="101">
        <f t="shared" si="3"/>
        <v>0.8</v>
      </c>
      <c r="J22">
        <v>30</v>
      </c>
      <c r="K22" s="101">
        <f t="shared" si="4"/>
        <v>0.8</v>
      </c>
      <c r="L22">
        <v>30</v>
      </c>
      <c r="M22" s="101">
        <f t="shared" si="5"/>
        <v>0.8</v>
      </c>
      <c r="N22">
        <v>30</v>
      </c>
      <c r="O22" s="101">
        <f t="shared" si="6"/>
        <v>0.8</v>
      </c>
      <c r="P22">
        <v>30</v>
      </c>
      <c r="Q22" s="101">
        <f t="shared" si="7"/>
        <v>0.8</v>
      </c>
      <c r="R22">
        <v>30</v>
      </c>
      <c r="S22" s="101">
        <f t="shared" si="7"/>
        <v>0.8</v>
      </c>
      <c r="T22">
        <v>30</v>
      </c>
      <c r="U22" s="101">
        <f t="shared" ref="U22" si="65">IF(T22&gt;40,1,(ROUND(T22/40,1)))</f>
        <v>0.8</v>
      </c>
      <c r="V22">
        <v>30</v>
      </c>
      <c r="W22" s="101">
        <f t="shared" ref="W22" si="66">IF(V22&gt;40,1,(ROUND(V22/40,1)))</f>
        <v>0.8</v>
      </c>
      <c r="X22">
        <v>30</v>
      </c>
      <c r="Y22" s="101">
        <f t="shared" ref="Y22" si="67">IF(X22&gt;40,1,(ROUND(X22/40,1)))</f>
        <v>0.8</v>
      </c>
      <c r="Z22">
        <v>30</v>
      </c>
      <c r="AA22" s="101">
        <f t="shared" ref="AA22" si="68">IF(Z22&gt;40,1,(ROUND(Z22/40,1)))</f>
        <v>0.8</v>
      </c>
      <c r="AB22">
        <v>30</v>
      </c>
      <c r="AC22" s="101">
        <f t="shared" ref="AC22" si="69">IF(AB22&gt;40,1,(ROUND(AB22/40,1)))</f>
        <v>0.8</v>
      </c>
      <c r="AD22">
        <v>30</v>
      </c>
      <c r="AE22" s="101">
        <f t="shared" ref="AE22" si="70">IF(AD22&gt;40,1,(ROUND(AD22/40,1)))</f>
        <v>0.8</v>
      </c>
      <c r="AF22">
        <v>30</v>
      </c>
      <c r="AG22" s="101">
        <f t="shared" ref="AG22" si="71">IF(AF22&gt;40,1,(ROUND(AF22/40,1)))</f>
        <v>0.8</v>
      </c>
      <c r="AH22">
        <v>30</v>
      </c>
      <c r="AI22" s="101">
        <f t="shared" ref="AI22" si="72">IF(AH22&gt;40,1,(ROUND(AH22/40,1)))</f>
        <v>0.8</v>
      </c>
      <c r="AJ22">
        <v>30</v>
      </c>
      <c r="AK22" s="101">
        <f t="shared" ref="AK22" si="73">IF(AJ22&gt;40,1,(ROUND(AJ22/40,1)))</f>
        <v>0.8</v>
      </c>
      <c r="AL22">
        <v>30</v>
      </c>
      <c r="AM22" s="101">
        <f t="shared" ref="AM22" si="74">IF(AL22&gt;40,1,(ROUND(AL22/40,1)))</f>
        <v>0.8</v>
      </c>
      <c r="AN22">
        <v>30</v>
      </c>
      <c r="AO22" s="101">
        <f t="shared" ref="AO22" si="75">IF(AN22&gt;40,1,(ROUND(AN22/40,1)))</f>
        <v>0.8</v>
      </c>
      <c r="AP22">
        <v>30</v>
      </c>
      <c r="AQ22" s="101">
        <f t="shared" ref="AQ22" si="76">IF(AP22&gt;40,1,(ROUND(AP22/40,1)))</f>
        <v>0.8</v>
      </c>
      <c r="AR22">
        <v>30</v>
      </c>
      <c r="AS22" s="101">
        <f t="shared" ref="AS22" si="77">IF(AR22&gt;40,1,(ROUND(AR22/40,1)))</f>
        <v>0.8</v>
      </c>
      <c r="AT22">
        <v>30</v>
      </c>
      <c r="AU22" s="101">
        <f t="shared" ref="AU22" si="78">IF(AT22&gt;40,1,(ROUND(AT22/40,1)))</f>
        <v>0.8</v>
      </c>
      <c r="AV22">
        <v>30</v>
      </c>
      <c r="AW22" s="101">
        <f t="shared" si="22"/>
        <v>0.8</v>
      </c>
    </row>
    <row r="23" spans="1:49" x14ac:dyDescent="0.25">
      <c r="A23" t="s">
        <v>121</v>
      </c>
      <c r="B23">
        <v>30</v>
      </c>
      <c r="C23" s="101">
        <f t="shared" si="0"/>
        <v>0.8</v>
      </c>
      <c r="D23">
        <v>30</v>
      </c>
      <c r="E23" s="101">
        <f t="shared" si="1"/>
        <v>0.8</v>
      </c>
      <c r="F23">
        <v>30</v>
      </c>
      <c r="G23" s="101">
        <f t="shared" si="2"/>
        <v>0.8</v>
      </c>
      <c r="H23">
        <v>30</v>
      </c>
      <c r="I23" s="101">
        <f t="shared" si="3"/>
        <v>0.8</v>
      </c>
      <c r="J23">
        <v>30</v>
      </c>
      <c r="K23" s="101">
        <f t="shared" si="4"/>
        <v>0.8</v>
      </c>
      <c r="L23">
        <v>30</v>
      </c>
      <c r="M23" s="101">
        <f t="shared" si="5"/>
        <v>0.8</v>
      </c>
      <c r="N23">
        <v>30</v>
      </c>
      <c r="O23" s="101">
        <f t="shared" si="6"/>
        <v>0.8</v>
      </c>
      <c r="P23">
        <v>30</v>
      </c>
      <c r="Q23" s="101">
        <f t="shared" si="7"/>
        <v>0.8</v>
      </c>
      <c r="R23">
        <v>30</v>
      </c>
      <c r="S23" s="101">
        <f t="shared" si="7"/>
        <v>0.8</v>
      </c>
      <c r="T23">
        <v>30</v>
      </c>
      <c r="U23" s="101">
        <f t="shared" ref="U23" si="79">IF(T23&gt;40,1,(ROUND(T23/40,1)))</f>
        <v>0.8</v>
      </c>
      <c r="V23">
        <v>30</v>
      </c>
      <c r="W23" s="101">
        <f t="shared" ref="W23" si="80">IF(V23&gt;40,1,(ROUND(V23/40,1)))</f>
        <v>0.8</v>
      </c>
      <c r="X23">
        <v>30</v>
      </c>
      <c r="Y23" s="101">
        <f t="shared" ref="Y23" si="81">IF(X23&gt;40,1,(ROUND(X23/40,1)))</f>
        <v>0.8</v>
      </c>
      <c r="Z23">
        <v>30</v>
      </c>
      <c r="AA23" s="101">
        <f t="shared" ref="AA23" si="82">IF(Z23&gt;40,1,(ROUND(Z23/40,1)))</f>
        <v>0.8</v>
      </c>
      <c r="AB23">
        <v>30</v>
      </c>
      <c r="AC23" s="101">
        <f t="shared" ref="AC23" si="83">IF(AB23&gt;40,1,(ROUND(AB23/40,1)))</f>
        <v>0.8</v>
      </c>
      <c r="AD23">
        <v>30</v>
      </c>
      <c r="AE23" s="101">
        <f t="shared" ref="AE23" si="84">IF(AD23&gt;40,1,(ROUND(AD23/40,1)))</f>
        <v>0.8</v>
      </c>
      <c r="AF23">
        <v>30</v>
      </c>
      <c r="AG23" s="101">
        <f t="shared" ref="AG23" si="85">IF(AF23&gt;40,1,(ROUND(AF23/40,1)))</f>
        <v>0.8</v>
      </c>
      <c r="AH23">
        <v>30</v>
      </c>
      <c r="AI23" s="101">
        <f t="shared" ref="AI23" si="86">IF(AH23&gt;40,1,(ROUND(AH23/40,1)))</f>
        <v>0.8</v>
      </c>
      <c r="AJ23">
        <v>30</v>
      </c>
      <c r="AK23" s="101">
        <f t="shared" ref="AK23" si="87">IF(AJ23&gt;40,1,(ROUND(AJ23/40,1)))</f>
        <v>0.8</v>
      </c>
      <c r="AL23">
        <v>30</v>
      </c>
      <c r="AM23" s="101">
        <f t="shared" ref="AM23" si="88">IF(AL23&gt;40,1,(ROUND(AL23/40,1)))</f>
        <v>0.8</v>
      </c>
      <c r="AN23">
        <v>30</v>
      </c>
      <c r="AO23" s="101">
        <f t="shared" ref="AO23" si="89">IF(AN23&gt;40,1,(ROUND(AN23/40,1)))</f>
        <v>0.8</v>
      </c>
      <c r="AP23">
        <v>30</v>
      </c>
      <c r="AQ23" s="101">
        <f t="shared" ref="AQ23" si="90">IF(AP23&gt;40,1,(ROUND(AP23/40,1)))</f>
        <v>0.8</v>
      </c>
      <c r="AR23">
        <v>30</v>
      </c>
      <c r="AS23" s="101">
        <f t="shared" ref="AS23" si="91">IF(AR23&gt;40,1,(ROUND(AR23/40,1)))</f>
        <v>0.8</v>
      </c>
      <c r="AT23">
        <v>30</v>
      </c>
      <c r="AU23" s="101">
        <f t="shared" ref="AU23" si="92">IF(AT23&gt;40,1,(ROUND(AT23/40,1)))</f>
        <v>0.8</v>
      </c>
      <c r="AV23">
        <v>30</v>
      </c>
      <c r="AW23" s="101">
        <f t="shared" si="22"/>
        <v>0.8</v>
      </c>
    </row>
    <row r="24" spans="1:49" x14ac:dyDescent="0.25">
      <c r="A24" t="s">
        <v>122</v>
      </c>
      <c r="B24">
        <v>30</v>
      </c>
      <c r="C24" s="101">
        <f t="shared" si="0"/>
        <v>0.8</v>
      </c>
      <c r="D24">
        <v>30</v>
      </c>
      <c r="E24" s="101">
        <f t="shared" si="1"/>
        <v>0.8</v>
      </c>
      <c r="F24">
        <v>30</v>
      </c>
      <c r="G24" s="101">
        <f t="shared" si="2"/>
        <v>0.8</v>
      </c>
      <c r="H24">
        <v>30</v>
      </c>
      <c r="I24" s="101">
        <f t="shared" si="3"/>
        <v>0.8</v>
      </c>
      <c r="J24">
        <v>30</v>
      </c>
      <c r="K24" s="101">
        <f t="shared" si="4"/>
        <v>0.8</v>
      </c>
      <c r="L24">
        <v>30</v>
      </c>
      <c r="M24" s="101">
        <f t="shared" si="5"/>
        <v>0.8</v>
      </c>
      <c r="N24">
        <v>30</v>
      </c>
      <c r="O24" s="101">
        <f t="shared" si="6"/>
        <v>0.8</v>
      </c>
      <c r="P24">
        <v>30</v>
      </c>
      <c r="Q24" s="101">
        <f t="shared" si="7"/>
        <v>0.8</v>
      </c>
      <c r="R24">
        <v>30</v>
      </c>
      <c r="S24" s="101">
        <f t="shared" si="7"/>
        <v>0.8</v>
      </c>
      <c r="T24">
        <v>30</v>
      </c>
      <c r="U24" s="101">
        <f t="shared" ref="U24" si="93">IF(T24&gt;40,1,(ROUND(T24/40,1)))</f>
        <v>0.8</v>
      </c>
      <c r="V24">
        <v>30</v>
      </c>
      <c r="W24" s="101">
        <f t="shared" ref="W24" si="94">IF(V24&gt;40,1,(ROUND(V24/40,1)))</f>
        <v>0.8</v>
      </c>
      <c r="X24">
        <v>30</v>
      </c>
      <c r="Y24" s="101">
        <f t="shared" ref="Y24" si="95">IF(X24&gt;40,1,(ROUND(X24/40,1)))</f>
        <v>0.8</v>
      </c>
      <c r="Z24">
        <v>30</v>
      </c>
      <c r="AA24" s="101">
        <f t="shared" ref="AA24" si="96">IF(Z24&gt;40,1,(ROUND(Z24/40,1)))</f>
        <v>0.8</v>
      </c>
      <c r="AB24">
        <v>30</v>
      </c>
      <c r="AC24" s="101">
        <f t="shared" ref="AC24" si="97">IF(AB24&gt;40,1,(ROUND(AB24/40,1)))</f>
        <v>0.8</v>
      </c>
      <c r="AD24">
        <v>30</v>
      </c>
      <c r="AE24" s="101">
        <f t="shared" ref="AE24" si="98">IF(AD24&gt;40,1,(ROUND(AD24/40,1)))</f>
        <v>0.8</v>
      </c>
      <c r="AF24">
        <v>30</v>
      </c>
      <c r="AG24" s="101">
        <f t="shared" ref="AG24" si="99">IF(AF24&gt;40,1,(ROUND(AF24/40,1)))</f>
        <v>0.8</v>
      </c>
      <c r="AH24">
        <v>30</v>
      </c>
      <c r="AI24" s="101">
        <f t="shared" ref="AI24" si="100">IF(AH24&gt;40,1,(ROUND(AH24/40,1)))</f>
        <v>0.8</v>
      </c>
      <c r="AJ24">
        <v>30</v>
      </c>
      <c r="AK24" s="101">
        <f t="shared" ref="AK24" si="101">IF(AJ24&gt;40,1,(ROUND(AJ24/40,1)))</f>
        <v>0.8</v>
      </c>
      <c r="AL24">
        <v>30</v>
      </c>
      <c r="AM24" s="101">
        <f t="shared" ref="AM24" si="102">IF(AL24&gt;40,1,(ROUND(AL24/40,1)))</f>
        <v>0.8</v>
      </c>
      <c r="AN24">
        <v>30</v>
      </c>
      <c r="AO24" s="101">
        <f t="shared" ref="AO24" si="103">IF(AN24&gt;40,1,(ROUND(AN24/40,1)))</f>
        <v>0.8</v>
      </c>
      <c r="AP24">
        <v>30</v>
      </c>
      <c r="AQ24" s="101">
        <f t="shared" ref="AQ24" si="104">IF(AP24&gt;40,1,(ROUND(AP24/40,1)))</f>
        <v>0.8</v>
      </c>
      <c r="AR24">
        <v>30</v>
      </c>
      <c r="AS24" s="101">
        <f t="shared" ref="AS24" si="105">IF(AR24&gt;40,1,(ROUND(AR24/40,1)))</f>
        <v>0.8</v>
      </c>
      <c r="AT24">
        <v>30</v>
      </c>
      <c r="AU24" s="101">
        <f t="shared" ref="AU24" si="106">IF(AT24&gt;40,1,(ROUND(AT24/40,1)))</f>
        <v>0.8</v>
      </c>
      <c r="AV24">
        <v>30</v>
      </c>
      <c r="AW24" s="101">
        <f t="shared" si="22"/>
        <v>0.8</v>
      </c>
    </row>
    <row r="25" spans="1:49" x14ac:dyDescent="0.25">
      <c r="A25" s="93" t="s">
        <v>53</v>
      </c>
      <c r="B25" s="102"/>
      <c r="C25" s="105">
        <f>ROUND(SUM(C17:C24),2)</f>
        <v>6.7</v>
      </c>
      <c r="D25" s="106"/>
      <c r="E25" s="105">
        <f>ROUND(SUM(E17:E24),2)</f>
        <v>5.5</v>
      </c>
      <c r="F25" s="106"/>
      <c r="G25" s="105">
        <f>ROUND(SUM(G17:G24),2)</f>
        <v>5.8</v>
      </c>
      <c r="H25" s="106"/>
      <c r="I25" s="105">
        <f>ROUND(SUM(I17:I24),2)</f>
        <v>5.6</v>
      </c>
      <c r="J25" s="106"/>
      <c r="K25" s="105">
        <f>ROUND(SUM(K17:K24),2)</f>
        <v>5.5</v>
      </c>
      <c r="L25" s="106"/>
      <c r="M25" s="105">
        <f>ROUND(SUM(M17:M24),2)</f>
        <v>5.8</v>
      </c>
      <c r="N25" s="106"/>
      <c r="O25" s="105">
        <f>ROUND(SUM(O17:O24),2)</f>
        <v>5.3</v>
      </c>
      <c r="P25" s="106"/>
      <c r="Q25" s="105">
        <f>ROUND(SUM(Q17:Q24),2)</f>
        <v>5.5</v>
      </c>
      <c r="R25" s="106"/>
      <c r="S25" s="105">
        <f>ROUND(SUM(S17:S24),2)</f>
        <v>5.5</v>
      </c>
      <c r="T25" s="106"/>
      <c r="U25" s="105">
        <f>ROUND(SUM(U17:U24),2)</f>
        <v>5.5</v>
      </c>
      <c r="V25" s="106"/>
      <c r="W25" s="105">
        <f>ROUND(SUM(W17:W24),2)</f>
        <v>5.5</v>
      </c>
      <c r="X25" s="106"/>
      <c r="Y25" s="105">
        <f>ROUND(SUM(Y17:Y24),2)</f>
        <v>5.5</v>
      </c>
      <c r="Z25" s="106"/>
      <c r="AA25" s="105">
        <f>ROUND(SUM(AA17:AA24),2)</f>
        <v>5.5</v>
      </c>
      <c r="AB25" s="106"/>
      <c r="AC25" s="105">
        <f>ROUND(SUM(AC17:AC24),2)</f>
        <v>5.5</v>
      </c>
      <c r="AD25" s="106"/>
      <c r="AE25" s="105">
        <f>ROUND(SUM(AE17:AE24),2)</f>
        <v>5.5</v>
      </c>
      <c r="AF25" s="106"/>
      <c r="AG25" s="105">
        <f>ROUND(SUM(AG17:AG24),2)</f>
        <v>5.5</v>
      </c>
      <c r="AH25" s="106"/>
      <c r="AI25" s="105">
        <f>ROUND(SUM(AI17:AI24),2)</f>
        <v>5.5</v>
      </c>
      <c r="AJ25" s="106"/>
      <c r="AK25" s="105">
        <f>ROUND(SUM(AK17:AK24),2)</f>
        <v>5.5</v>
      </c>
      <c r="AL25" s="106"/>
      <c r="AM25" s="105">
        <f>ROUND(SUM(AM17:AM24),2)</f>
        <v>5.5</v>
      </c>
      <c r="AN25" s="106"/>
      <c r="AO25" s="105">
        <f>ROUND(SUM(AO17:AO24),2)</f>
        <v>5.5</v>
      </c>
      <c r="AP25" s="106"/>
      <c r="AQ25" s="105">
        <f>ROUND(SUM(AQ17:AQ24),2)</f>
        <v>5.5</v>
      </c>
      <c r="AR25" s="106"/>
      <c r="AS25" s="105">
        <f>ROUND(SUM(AS17:AS24),2)</f>
        <v>5.5</v>
      </c>
      <c r="AT25" s="106"/>
      <c r="AU25" s="105">
        <f>ROUND(SUM(AU17:AU24),2)</f>
        <v>5.5</v>
      </c>
      <c r="AV25" s="106"/>
      <c r="AW25" s="105">
        <f>ROUND(SUM(AW17:AW24),2)</f>
        <v>5.5</v>
      </c>
    </row>
    <row r="32" spans="1:49" x14ac:dyDescent="0.25">
      <c r="B32" s="167" t="s">
        <v>109</v>
      </c>
      <c r="C32" s="167"/>
      <c r="D32" s="167"/>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c r="AM32" s="167"/>
      <c r="AN32" s="167"/>
      <c r="AO32" s="167"/>
      <c r="AP32" s="167"/>
      <c r="AQ32" s="167"/>
      <c r="AR32" s="167"/>
      <c r="AS32" s="167"/>
      <c r="AT32" s="167"/>
      <c r="AU32" s="167"/>
      <c r="AV32" s="167"/>
      <c r="AW32" s="167"/>
    </row>
    <row r="33" spans="1:49" x14ac:dyDescent="0.25">
      <c r="A33" s="93" t="s">
        <v>88</v>
      </c>
      <c r="B33" s="94" t="s">
        <v>45</v>
      </c>
      <c r="C33" s="94" t="s">
        <v>101</v>
      </c>
      <c r="D33" s="94" t="s">
        <v>46</v>
      </c>
      <c r="E33" s="94" t="s">
        <v>102</v>
      </c>
      <c r="F33" s="94" t="s">
        <v>47</v>
      </c>
      <c r="G33" s="94" t="s">
        <v>103</v>
      </c>
      <c r="H33" s="94" t="s">
        <v>48</v>
      </c>
      <c r="I33" s="94" t="s">
        <v>105</v>
      </c>
      <c r="J33" s="94" t="s">
        <v>49</v>
      </c>
      <c r="K33" s="94" t="s">
        <v>106</v>
      </c>
      <c r="L33" s="94" t="s">
        <v>50</v>
      </c>
      <c r="M33" s="94" t="s">
        <v>107</v>
      </c>
      <c r="N33" s="95" t="s">
        <v>51</v>
      </c>
      <c r="O33" s="95" t="s">
        <v>108</v>
      </c>
      <c r="P33" s="94" t="s">
        <v>52</v>
      </c>
      <c r="Q33" s="95" t="s">
        <v>104</v>
      </c>
      <c r="R33" s="94" t="s">
        <v>155</v>
      </c>
      <c r="S33" s="94" t="s">
        <v>172</v>
      </c>
      <c r="T33" s="94" t="s">
        <v>156</v>
      </c>
      <c r="U33" s="94" t="s">
        <v>173</v>
      </c>
      <c r="V33" s="94" t="s">
        <v>157</v>
      </c>
      <c r="W33" s="94" t="s">
        <v>174</v>
      </c>
      <c r="X33" s="94" t="s">
        <v>158</v>
      </c>
      <c r="Y33" s="94" t="s">
        <v>175</v>
      </c>
      <c r="Z33" s="94" t="s">
        <v>159</v>
      </c>
      <c r="AA33" s="94" t="s">
        <v>176</v>
      </c>
      <c r="AB33" s="94" t="s">
        <v>160</v>
      </c>
      <c r="AC33" s="94" t="s">
        <v>177</v>
      </c>
      <c r="AD33" s="94" t="s">
        <v>161</v>
      </c>
      <c r="AE33" s="94" t="s">
        <v>178</v>
      </c>
      <c r="AF33" s="94" t="s">
        <v>162</v>
      </c>
      <c r="AG33" s="94" t="s">
        <v>179</v>
      </c>
      <c r="AH33" s="94" t="s">
        <v>163</v>
      </c>
      <c r="AI33" s="94" t="s">
        <v>180</v>
      </c>
      <c r="AJ33" s="94" t="s">
        <v>164</v>
      </c>
      <c r="AK33" s="94" t="s">
        <v>181</v>
      </c>
      <c r="AL33" s="94" t="s">
        <v>165</v>
      </c>
      <c r="AM33" s="94" t="s">
        <v>182</v>
      </c>
      <c r="AN33" s="94" t="s">
        <v>166</v>
      </c>
      <c r="AO33" s="94" t="s">
        <v>183</v>
      </c>
      <c r="AP33" s="94" t="s">
        <v>167</v>
      </c>
      <c r="AQ33" s="94" t="s">
        <v>184</v>
      </c>
      <c r="AR33" s="94" t="s">
        <v>168</v>
      </c>
      <c r="AS33" s="94" t="s">
        <v>185</v>
      </c>
      <c r="AT33" s="94" t="s">
        <v>169</v>
      </c>
      <c r="AU33" s="94" t="s">
        <v>186</v>
      </c>
      <c r="AV33" s="94" t="s">
        <v>171</v>
      </c>
      <c r="AW33" s="94" t="s">
        <v>170</v>
      </c>
    </row>
    <row r="34" spans="1:49" x14ac:dyDescent="0.25">
      <c r="A34" t="s">
        <v>89</v>
      </c>
      <c r="B34">
        <v>45</v>
      </c>
      <c r="C34" s="101">
        <f>IF(B34&lt;40,0.5,1)</f>
        <v>1</v>
      </c>
      <c r="D34">
        <v>30</v>
      </c>
      <c r="E34" s="101">
        <f>IF(D34&lt;40,0.5,1)</f>
        <v>0.5</v>
      </c>
      <c r="F34">
        <v>30</v>
      </c>
      <c r="G34" s="101">
        <f>IF(F34&lt;40,0.5,1)</f>
        <v>0.5</v>
      </c>
      <c r="H34">
        <v>30</v>
      </c>
      <c r="I34" s="101">
        <f>IF(H34&lt;40,0.5,1)</f>
        <v>0.5</v>
      </c>
      <c r="J34">
        <v>30</v>
      </c>
      <c r="K34" s="101">
        <f>IF(J34&lt;40,0.5,1)</f>
        <v>0.5</v>
      </c>
      <c r="L34">
        <v>30</v>
      </c>
      <c r="M34" s="101">
        <f>IF(L34&lt;40,0.5,1)</f>
        <v>0.5</v>
      </c>
      <c r="N34">
        <v>30</v>
      </c>
      <c r="O34" s="101">
        <f>IF(N34&lt;40,0.5,1)</f>
        <v>0.5</v>
      </c>
      <c r="P34">
        <v>30</v>
      </c>
      <c r="Q34" s="101">
        <f>IF(P34&lt;40,0.5,1)</f>
        <v>0.5</v>
      </c>
      <c r="R34">
        <v>30</v>
      </c>
      <c r="S34" s="101">
        <f>IF(R34&lt;40,0.5,1)</f>
        <v>0.5</v>
      </c>
      <c r="T34">
        <v>30</v>
      </c>
      <c r="U34" s="101">
        <f>IF(T34&lt;40,0.5,1)</f>
        <v>0.5</v>
      </c>
      <c r="V34">
        <v>30</v>
      </c>
      <c r="W34" s="101">
        <f>IF(V34&lt;40,0.5,1)</f>
        <v>0.5</v>
      </c>
      <c r="X34">
        <v>30</v>
      </c>
      <c r="Y34" s="101">
        <f>IF(X34&lt;40,0.5,1)</f>
        <v>0.5</v>
      </c>
      <c r="Z34">
        <v>30</v>
      </c>
      <c r="AA34" s="101">
        <f>IF(Z34&lt;40,0.5,1)</f>
        <v>0.5</v>
      </c>
      <c r="AB34">
        <v>30</v>
      </c>
      <c r="AC34" s="101">
        <f>IF(AB34&lt;40,0.5,1)</f>
        <v>0.5</v>
      </c>
      <c r="AD34">
        <v>30</v>
      </c>
      <c r="AE34" s="101">
        <f>IF(AD34&lt;40,0.5,1)</f>
        <v>0.5</v>
      </c>
      <c r="AF34">
        <v>30</v>
      </c>
      <c r="AG34" s="101">
        <f>IF(AF34&lt;40,0.5,1)</f>
        <v>0.5</v>
      </c>
      <c r="AH34">
        <v>30</v>
      </c>
      <c r="AI34" s="101">
        <f>IF(AH34&lt;40,0.5,1)</f>
        <v>0.5</v>
      </c>
      <c r="AJ34">
        <v>30</v>
      </c>
      <c r="AK34" s="101">
        <f>IF(AJ34&lt;40,0.5,1)</f>
        <v>0.5</v>
      </c>
      <c r="AL34">
        <v>30</v>
      </c>
      <c r="AM34" s="101">
        <f>IF(AL34&lt;40,0.5,1)</f>
        <v>0.5</v>
      </c>
      <c r="AN34">
        <v>30</v>
      </c>
      <c r="AO34" s="101">
        <f>IF(AN34&lt;40,0.5,1)</f>
        <v>0.5</v>
      </c>
      <c r="AP34">
        <v>30</v>
      </c>
      <c r="AQ34" s="101">
        <f>IF(AP34&lt;40,0.5,1)</f>
        <v>0.5</v>
      </c>
      <c r="AR34">
        <v>30</v>
      </c>
      <c r="AS34" s="101">
        <f>IF(AR34&lt;40,0.5,1)</f>
        <v>0.5</v>
      </c>
      <c r="AT34">
        <v>30</v>
      </c>
      <c r="AU34" s="101">
        <f>IF(AT34&lt;40,0.5,1)</f>
        <v>0.5</v>
      </c>
      <c r="AV34">
        <v>30</v>
      </c>
      <c r="AW34" s="101">
        <f>IF(AV34&lt;40,0.5,1)</f>
        <v>0.5</v>
      </c>
    </row>
    <row r="35" spans="1:49" x14ac:dyDescent="0.25">
      <c r="A35" t="s">
        <v>90</v>
      </c>
      <c r="B35">
        <v>50</v>
      </c>
      <c r="C35" s="101">
        <f>IF(B35&lt;40,0.5,1)</f>
        <v>1</v>
      </c>
      <c r="D35">
        <v>10</v>
      </c>
      <c r="E35" s="101">
        <f>IF(D35&lt;40,0.5,1)</f>
        <v>0.5</v>
      </c>
      <c r="F35">
        <v>10</v>
      </c>
      <c r="G35" s="101">
        <f>IF(F35&lt;40,0.5,1)</f>
        <v>0.5</v>
      </c>
      <c r="H35">
        <v>10</v>
      </c>
      <c r="I35" s="101">
        <f>IF(H35&lt;40,0.5,1)</f>
        <v>0.5</v>
      </c>
      <c r="J35">
        <v>10</v>
      </c>
      <c r="K35" s="101">
        <f>IF(J35&lt;40,0.5,1)</f>
        <v>0.5</v>
      </c>
      <c r="L35">
        <v>10</v>
      </c>
      <c r="M35" s="101">
        <f>IF(L35&lt;40,0.5,1)</f>
        <v>0.5</v>
      </c>
      <c r="N35">
        <v>10</v>
      </c>
      <c r="O35" s="101">
        <f>IF(N35&lt;40,0.5,1)</f>
        <v>0.5</v>
      </c>
      <c r="P35">
        <v>10</v>
      </c>
      <c r="Q35" s="101">
        <f t="shared" ref="Q35:Q41" si="107">IF(P35&lt;40,0.5,1)</f>
        <v>0.5</v>
      </c>
      <c r="R35">
        <v>10</v>
      </c>
      <c r="S35" s="101">
        <f t="shared" ref="S35:U41" si="108">IF(R35&lt;40,0.5,1)</f>
        <v>0.5</v>
      </c>
      <c r="T35">
        <v>10</v>
      </c>
      <c r="U35" s="101">
        <f t="shared" si="108"/>
        <v>0.5</v>
      </c>
      <c r="V35">
        <v>10</v>
      </c>
      <c r="W35" s="101">
        <f t="shared" ref="W35" si="109">IF(V35&lt;40,0.5,1)</f>
        <v>0.5</v>
      </c>
      <c r="X35">
        <v>10</v>
      </c>
      <c r="Y35" s="101">
        <f t="shared" ref="Y35" si="110">IF(X35&lt;40,0.5,1)</f>
        <v>0.5</v>
      </c>
      <c r="Z35">
        <v>10</v>
      </c>
      <c r="AA35" s="101">
        <f t="shared" ref="AA35" si="111">IF(Z35&lt;40,0.5,1)</f>
        <v>0.5</v>
      </c>
      <c r="AB35">
        <v>10</v>
      </c>
      <c r="AC35" s="101">
        <f t="shared" ref="AC35" si="112">IF(AB35&lt;40,0.5,1)</f>
        <v>0.5</v>
      </c>
      <c r="AD35">
        <v>10</v>
      </c>
      <c r="AE35" s="101">
        <f t="shared" ref="AE35" si="113">IF(AD35&lt;40,0.5,1)</f>
        <v>0.5</v>
      </c>
      <c r="AF35">
        <v>10</v>
      </c>
      <c r="AG35" s="101">
        <f t="shared" ref="AG35" si="114">IF(AF35&lt;40,0.5,1)</f>
        <v>0.5</v>
      </c>
      <c r="AH35">
        <v>10</v>
      </c>
      <c r="AI35" s="101">
        <f t="shared" ref="AI35" si="115">IF(AH35&lt;40,0.5,1)</f>
        <v>0.5</v>
      </c>
      <c r="AJ35">
        <v>10</v>
      </c>
      <c r="AK35" s="101">
        <f t="shared" ref="AK35" si="116">IF(AJ35&lt;40,0.5,1)</f>
        <v>0.5</v>
      </c>
      <c r="AL35">
        <v>10</v>
      </c>
      <c r="AM35" s="101">
        <f t="shared" ref="AM35" si="117">IF(AL35&lt;40,0.5,1)</f>
        <v>0.5</v>
      </c>
      <c r="AN35">
        <v>10</v>
      </c>
      <c r="AO35" s="101">
        <f t="shared" ref="AO35" si="118">IF(AN35&lt;40,0.5,1)</f>
        <v>0.5</v>
      </c>
      <c r="AP35">
        <v>10</v>
      </c>
      <c r="AQ35" s="101">
        <f t="shared" ref="AQ35" si="119">IF(AP35&lt;40,0.5,1)</f>
        <v>0.5</v>
      </c>
      <c r="AR35">
        <v>10</v>
      </c>
      <c r="AS35" s="101">
        <f t="shared" ref="AS35" si="120">IF(AR35&lt;40,0.5,1)</f>
        <v>0.5</v>
      </c>
      <c r="AT35">
        <v>10</v>
      </c>
      <c r="AU35" s="101">
        <f t="shared" ref="AU35" si="121">IF(AT35&lt;40,0.5,1)</f>
        <v>0.5</v>
      </c>
      <c r="AV35">
        <v>10</v>
      </c>
      <c r="AW35" s="101">
        <f t="shared" ref="AW35" si="122">IF(AV35&lt;40,0.5,1)</f>
        <v>0.5</v>
      </c>
    </row>
    <row r="36" spans="1:49" ht="16.7" customHeight="1" x14ac:dyDescent="0.25">
      <c r="A36" t="s">
        <v>91</v>
      </c>
      <c r="B36">
        <v>25</v>
      </c>
      <c r="C36" s="101">
        <f t="shared" ref="C36:C41" si="123">IF(B36&lt;40,0.5,1)</f>
        <v>0.5</v>
      </c>
      <c r="D36">
        <v>25</v>
      </c>
      <c r="E36" s="101">
        <f t="shared" ref="E36:E41" si="124">IF(D36&lt;40,0.5,1)</f>
        <v>0.5</v>
      </c>
      <c r="F36">
        <v>25</v>
      </c>
      <c r="G36" s="101">
        <f t="shared" ref="G36:G41" si="125">IF(F36&lt;40,0.5,1)</f>
        <v>0.5</v>
      </c>
      <c r="H36">
        <v>25</v>
      </c>
      <c r="I36" s="101">
        <f t="shared" ref="I36:I41" si="126">IF(H36&lt;40,0.5,1)</f>
        <v>0.5</v>
      </c>
      <c r="J36">
        <v>25</v>
      </c>
      <c r="K36" s="101">
        <f t="shared" ref="K36:K41" si="127">IF(J36&lt;40,0.5,1)</f>
        <v>0.5</v>
      </c>
      <c r="L36">
        <v>25</v>
      </c>
      <c r="M36" s="101">
        <f t="shared" ref="M36:M41" si="128">IF(L36&lt;40,0.5,1)</f>
        <v>0.5</v>
      </c>
      <c r="N36">
        <v>25</v>
      </c>
      <c r="O36" s="101">
        <f t="shared" ref="O36:O41" si="129">IF(N36&lt;40,0.5,1)</f>
        <v>0.5</v>
      </c>
      <c r="P36">
        <v>25</v>
      </c>
      <c r="Q36" s="101">
        <f t="shared" si="107"/>
        <v>0.5</v>
      </c>
      <c r="R36">
        <v>25</v>
      </c>
      <c r="S36" s="101">
        <f t="shared" si="108"/>
        <v>0.5</v>
      </c>
      <c r="T36">
        <v>25</v>
      </c>
      <c r="U36" s="101">
        <f t="shared" si="108"/>
        <v>0.5</v>
      </c>
      <c r="V36">
        <v>25</v>
      </c>
      <c r="W36" s="101">
        <f t="shared" ref="W36" si="130">IF(V36&lt;40,0.5,1)</f>
        <v>0.5</v>
      </c>
      <c r="X36">
        <v>25</v>
      </c>
      <c r="Y36" s="101">
        <f t="shared" ref="Y36" si="131">IF(X36&lt;40,0.5,1)</f>
        <v>0.5</v>
      </c>
      <c r="Z36">
        <v>25</v>
      </c>
      <c r="AA36" s="101">
        <f t="shared" ref="AA36" si="132">IF(Z36&lt;40,0.5,1)</f>
        <v>0.5</v>
      </c>
      <c r="AB36">
        <v>25</v>
      </c>
      <c r="AC36" s="101">
        <f t="shared" ref="AC36" si="133">IF(AB36&lt;40,0.5,1)</f>
        <v>0.5</v>
      </c>
      <c r="AD36">
        <v>25</v>
      </c>
      <c r="AE36" s="101">
        <f t="shared" ref="AE36" si="134">IF(AD36&lt;40,0.5,1)</f>
        <v>0.5</v>
      </c>
      <c r="AF36">
        <v>25</v>
      </c>
      <c r="AG36" s="101">
        <f t="shared" ref="AG36" si="135">IF(AF36&lt;40,0.5,1)</f>
        <v>0.5</v>
      </c>
      <c r="AH36">
        <v>25</v>
      </c>
      <c r="AI36" s="101">
        <f t="shared" ref="AI36" si="136">IF(AH36&lt;40,0.5,1)</f>
        <v>0.5</v>
      </c>
      <c r="AJ36">
        <v>25</v>
      </c>
      <c r="AK36" s="101">
        <f t="shared" ref="AK36" si="137">IF(AJ36&lt;40,0.5,1)</f>
        <v>0.5</v>
      </c>
      <c r="AL36">
        <v>25</v>
      </c>
      <c r="AM36" s="101">
        <f t="shared" ref="AM36" si="138">IF(AL36&lt;40,0.5,1)</f>
        <v>0.5</v>
      </c>
      <c r="AN36">
        <v>25</v>
      </c>
      <c r="AO36" s="101">
        <f t="shared" ref="AO36" si="139">IF(AN36&lt;40,0.5,1)</f>
        <v>0.5</v>
      </c>
      <c r="AP36">
        <v>25</v>
      </c>
      <c r="AQ36" s="101">
        <f t="shared" ref="AQ36" si="140">IF(AP36&lt;40,0.5,1)</f>
        <v>0.5</v>
      </c>
      <c r="AR36">
        <v>25</v>
      </c>
      <c r="AS36" s="101">
        <f t="shared" ref="AS36" si="141">IF(AR36&lt;40,0.5,1)</f>
        <v>0.5</v>
      </c>
      <c r="AT36">
        <v>25</v>
      </c>
      <c r="AU36" s="101">
        <f t="shared" ref="AU36" si="142">IF(AT36&lt;40,0.5,1)</f>
        <v>0.5</v>
      </c>
      <c r="AV36">
        <v>25</v>
      </c>
      <c r="AW36" s="101">
        <f t="shared" ref="AW36" si="143">IF(AV36&lt;40,0.5,1)</f>
        <v>0.5</v>
      </c>
    </row>
    <row r="37" spans="1:49" ht="16.7" customHeight="1" x14ac:dyDescent="0.25">
      <c r="A37" t="s">
        <v>118</v>
      </c>
      <c r="B37">
        <v>40</v>
      </c>
      <c r="C37" s="101">
        <f t="shared" si="123"/>
        <v>1</v>
      </c>
      <c r="D37">
        <v>28</v>
      </c>
      <c r="E37" s="101">
        <f t="shared" si="124"/>
        <v>0.5</v>
      </c>
      <c r="F37">
        <v>28</v>
      </c>
      <c r="G37" s="101">
        <f t="shared" si="125"/>
        <v>0.5</v>
      </c>
      <c r="H37">
        <v>32</v>
      </c>
      <c r="I37" s="101">
        <f t="shared" si="126"/>
        <v>0.5</v>
      </c>
      <c r="J37">
        <v>28</v>
      </c>
      <c r="K37" s="101">
        <f t="shared" si="127"/>
        <v>0.5</v>
      </c>
      <c r="L37">
        <v>55</v>
      </c>
      <c r="M37" s="101">
        <f t="shared" si="128"/>
        <v>1</v>
      </c>
      <c r="N37">
        <v>21</v>
      </c>
      <c r="O37" s="101">
        <f t="shared" si="129"/>
        <v>0.5</v>
      </c>
      <c r="P37">
        <v>28</v>
      </c>
      <c r="Q37" s="101">
        <f t="shared" si="107"/>
        <v>0.5</v>
      </c>
      <c r="R37">
        <v>28</v>
      </c>
      <c r="S37" s="101">
        <f t="shared" si="108"/>
        <v>0.5</v>
      </c>
      <c r="T37">
        <v>28</v>
      </c>
      <c r="U37" s="101">
        <f t="shared" si="108"/>
        <v>0.5</v>
      </c>
      <c r="V37">
        <v>28</v>
      </c>
      <c r="W37" s="101">
        <f t="shared" ref="W37" si="144">IF(V37&lt;40,0.5,1)</f>
        <v>0.5</v>
      </c>
      <c r="X37">
        <v>28</v>
      </c>
      <c r="Y37" s="101">
        <f t="shared" ref="Y37" si="145">IF(X37&lt;40,0.5,1)</f>
        <v>0.5</v>
      </c>
      <c r="Z37">
        <v>28</v>
      </c>
      <c r="AA37" s="101">
        <f t="shared" ref="AA37" si="146">IF(Z37&lt;40,0.5,1)</f>
        <v>0.5</v>
      </c>
      <c r="AB37">
        <v>28</v>
      </c>
      <c r="AC37" s="101">
        <f t="shared" ref="AC37" si="147">IF(AB37&lt;40,0.5,1)</f>
        <v>0.5</v>
      </c>
      <c r="AD37">
        <v>28</v>
      </c>
      <c r="AE37" s="101">
        <f t="shared" ref="AE37" si="148">IF(AD37&lt;40,0.5,1)</f>
        <v>0.5</v>
      </c>
      <c r="AF37">
        <v>28</v>
      </c>
      <c r="AG37" s="101">
        <f t="shared" ref="AG37" si="149">IF(AF37&lt;40,0.5,1)</f>
        <v>0.5</v>
      </c>
      <c r="AH37">
        <v>28</v>
      </c>
      <c r="AI37" s="101">
        <f t="shared" ref="AI37" si="150">IF(AH37&lt;40,0.5,1)</f>
        <v>0.5</v>
      </c>
      <c r="AJ37">
        <v>28</v>
      </c>
      <c r="AK37" s="101">
        <f t="shared" ref="AK37" si="151">IF(AJ37&lt;40,0.5,1)</f>
        <v>0.5</v>
      </c>
      <c r="AL37">
        <v>28</v>
      </c>
      <c r="AM37" s="101">
        <f t="shared" ref="AM37" si="152">IF(AL37&lt;40,0.5,1)</f>
        <v>0.5</v>
      </c>
      <c r="AN37">
        <v>28</v>
      </c>
      <c r="AO37" s="101">
        <f t="shared" ref="AO37" si="153">IF(AN37&lt;40,0.5,1)</f>
        <v>0.5</v>
      </c>
      <c r="AP37">
        <v>28</v>
      </c>
      <c r="AQ37" s="101">
        <f t="shared" ref="AQ37" si="154">IF(AP37&lt;40,0.5,1)</f>
        <v>0.5</v>
      </c>
      <c r="AR37">
        <v>28</v>
      </c>
      <c r="AS37" s="101">
        <f t="shared" ref="AS37" si="155">IF(AR37&lt;40,0.5,1)</f>
        <v>0.5</v>
      </c>
      <c r="AT37">
        <v>28</v>
      </c>
      <c r="AU37" s="101">
        <f t="shared" ref="AU37" si="156">IF(AT37&lt;40,0.5,1)</f>
        <v>0.5</v>
      </c>
      <c r="AV37">
        <v>28</v>
      </c>
      <c r="AW37" s="101">
        <f t="shared" ref="AW37" si="157">IF(AV37&lt;40,0.5,1)</f>
        <v>0.5</v>
      </c>
    </row>
    <row r="38" spans="1:49" ht="16.7" customHeight="1" x14ac:dyDescent="0.25">
      <c r="A38" t="s">
        <v>119</v>
      </c>
      <c r="B38">
        <v>28</v>
      </c>
      <c r="C38" s="101">
        <f t="shared" si="123"/>
        <v>0.5</v>
      </c>
      <c r="D38">
        <v>28</v>
      </c>
      <c r="E38" s="101">
        <f t="shared" si="124"/>
        <v>0.5</v>
      </c>
      <c r="F38">
        <v>45</v>
      </c>
      <c r="G38" s="101">
        <f t="shared" si="125"/>
        <v>1</v>
      </c>
      <c r="H38">
        <v>28</v>
      </c>
      <c r="I38" s="101">
        <f t="shared" si="126"/>
        <v>0.5</v>
      </c>
      <c r="J38">
        <v>28</v>
      </c>
      <c r="K38" s="101">
        <f t="shared" si="127"/>
        <v>0.5</v>
      </c>
      <c r="L38">
        <v>28</v>
      </c>
      <c r="M38" s="101">
        <f t="shared" si="128"/>
        <v>0.5</v>
      </c>
      <c r="N38">
        <v>28</v>
      </c>
      <c r="O38" s="101">
        <f t="shared" si="129"/>
        <v>0.5</v>
      </c>
      <c r="P38">
        <v>28</v>
      </c>
      <c r="Q38" s="101">
        <f t="shared" si="107"/>
        <v>0.5</v>
      </c>
      <c r="R38">
        <v>28</v>
      </c>
      <c r="S38" s="101">
        <f t="shared" si="108"/>
        <v>0.5</v>
      </c>
      <c r="T38">
        <v>28</v>
      </c>
      <c r="U38" s="101">
        <f t="shared" si="108"/>
        <v>0.5</v>
      </c>
      <c r="V38">
        <v>28</v>
      </c>
      <c r="W38" s="101">
        <f t="shared" ref="W38" si="158">IF(V38&lt;40,0.5,1)</f>
        <v>0.5</v>
      </c>
      <c r="X38">
        <v>28</v>
      </c>
      <c r="Y38" s="101">
        <f t="shared" ref="Y38" si="159">IF(X38&lt;40,0.5,1)</f>
        <v>0.5</v>
      </c>
      <c r="Z38">
        <v>28</v>
      </c>
      <c r="AA38" s="101">
        <f t="shared" ref="AA38" si="160">IF(Z38&lt;40,0.5,1)</f>
        <v>0.5</v>
      </c>
      <c r="AB38">
        <v>28</v>
      </c>
      <c r="AC38" s="101">
        <f t="shared" ref="AC38" si="161">IF(AB38&lt;40,0.5,1)</f>
        <v>0.5</v>
      </c>
      <c r="AD38">
        <v>28</v>
      </c>
      <c r="AE38" s="101">
        <f t="shared" ref="AE38" si="162">IF(AD38&lt;40,0.5,1)</f>
        <v>0.5</v>
      </c>
      <c r="AF38">
        <v>28</v>
      </c>
      <c r="AG38" s="101">
        <f t="shared" ref="AG38" si="163">IF(AF38&lt;40,0.5,1)</f>
        <v>0.5</v>
      </c>
      <c r="AH38">
        <v>28</v>
      </c>
      <c r="AI38" s="101">
        <f t="shared" ref="AI38" si="164">IF(AH38&lt;40,0.5,1)</f>
        <v>0.5</v>
      </c>
      <c r="AJ38">
        <v>28</v>
      </c>
      <c r="AK38" s="101">
        <f t="shared" ref="AK38" si="165">IF(AJ38&lt;40,0.5,1)</f>
        <v>0.5</v>
      </c>
      <c r="AL38">
        <v>28</v>
      </c>
      <c r="AM38" s="101">
        <f t="shared" ref="AM38" si="166">IF(AL38&lt;40,0.5,1)</f>
        <v>0.5</v>
      </c>
      <c r="AN38">
        <v>28</v>
      </c>
      <c r="AO38" s="101">
        <f t="shared" ref="AO38" si="167">IF(AN38&lt;40,0.5,1)</f>
        <v>0.5</v>
      </c>
      <c r="AP38">
        <v>28</v>
      </c>
      <c r="AQ38" s="101">
        <f t="shared" ref="AQ38" si="168">IF(AP38&lt;40,0.5,1)</f>
        <v>0.5</v>
      </c>
      <c r="AR38">
        <v>28</v>
      </c>
      <c r="AS38" s="101">
        <f t="shared" ref="AS38" si="169">IF(AR38&lt;40,0.5,1)</f>
        <v>0.5</v>
      </c>
      <c r="AT38">
        <v>28</v>
      </c>
      <c r="AU38" s="101">
        <f t="shared" ref="AU38" si="170">IF(AT38&lt;40,0.5,1)</f>
        <v>0.5</v>
      </c>
      <c r="AV38">
        <v>28</v>
      </c>
      <c r="AW38" s="101">
        <f t="shared" ref="AW38" si="171">IF(AV38&lt;40,0.5,1)</f>
        <v>0.5</v>
      </c>
    </row>
    <row r="39" spans="1:49" ht="16.7" customHeight="1" x14ac:dyDescent="0.25">
      <c r="A39" t="s">
        <v>120</v>
      </c>
      <c r="B39">
        <v>30</v>
      </c>
      <c r="C39" s="101">
        <f t="shared" si="123"/>
        <v>0.5</v>
      </c>
      <c r="D39">
        <v>30</v>
      </c>
      <c r="E39" s="101">
        <f t="shared" si="124"/>
        <v>0.5</v>
      </c>
      <c r="F39">
        <v>30</v>
      </c>
      <c r="G39" s="101">
        <f t="shared" si="125"/>
        <v>0.5</v>
      </c>
      <c r="H39">
        <v>30</v>
      </c>
      <c r="I39" s="101">
        <f t="shared" si="126"/>
        <v>0.5</v>
      </c>
      <c r="J39">
        <v>30</v>
      </c>
      <c r="K39" s="101">
        <f t="shared" si="127"/>
        <v>0.5</v>
      </c>
      <c r="L39">
        <v>30</v>
      </c>
      <c r="M39" s="101">
        <f t="shared" si="128"/>
        <v>0.5</v>
      </c>
      <c r="N39">
        <v>30</v>
      </c>
      <c r="O39" s="101">
        <f t="shared" si="129"/>
        <v>0.5</v>
      </c>
      <c r="P39">
        <v>30</v>
      </c>
      <c r="Q39" s="101">
        <f t="shared" si="107"/>
        <v>0.5</v>
      </c>
      <c r="R39">
        <v>30</v>
      </c>
      <c r="S39" s="101">
        <f t="shared" si="108"/>
        <v>0.5</v>
      </c>
      <c r="T39">
        <v>30</v>
      </c>
      <c r="U39" s="101">
        <f t="shared" si="108"/>
        <v>0.5</v>
      </c>
      <c r="V39">
        <v>30</v>
      </c>
      <c r="W39" s="101">
        <f t="shared" ref="W39" si="172">IF(V39&lt;40,0.5,1)</f>
        <v>0.5</v>
      </c>
      <c r="X39">
        <v>30</v>
      </c>
      <c r="Y39" s="101">
        <f t="shared" ref="Y39" si="173">IF(X39&lt;40,0.5,1)</f>
        <v>0.5</v>
      </c>
      <c r="Z39">
        <v>30</v>
      </c>
      <c r="AA39" s="101">
        <f t="shared" ref="AA39" si="174">IF(Z39&lt;40,0.5,1)</f>
        <v>0.5</v>
      </c>
      <c r="AB39">
        <v>30</v>
      </c>
      <c r="AC39" s="101">
        <f t="shared" ref="AC39" si="175">IF(AB39&lt;40,0.5,1)</f>
        <v>0.5</v>
      </c>
      <c r="AD39">
        <v>30</v>
      </c>
      <c r="AE39" s="101">
        <f t="shared" ref="AE39" si="176">IF(AD39&lt;40,0.5,1)</f>
        <v>0.5</v>
      </c>
      <c r="AF39">
        <v>30</v>
      </c>
      <c r="AG39" s="101">
        <f t="shared" ref="AG39" si="177">IF(AF39&lt;40,0.5,1)</f>
        <v>0.5</v>
      </c>
      <c r="AH39">
        <v>30</v>
      </c>
      <c r="AI39" s="101">
        <f t="shared" ref="AI39" si="178">IF(AH39&lt;40,0.5,1)</f>
        <v>0.5</v>
      </c>
      <c r="AJ39">
        <v>30</v>
      </c>
      <c r="AK39" s="101">
        <f t="shared" ref="AK39" si="179">IF(AJ39&lt;40,0.5,1)</f>
        <v>0.5</v>
      </c>
      <c r="AL39">
        <v>30</v>
      </c>
      <c r="AM39" s="101">
        <f t="shared" ref="AM39" si="180">IF(AL39&lt;40,0.5,1)</f>
        <v>0.5</v>
      </c>
      <c r="AN39">
        <v>30</v>
      </c>
      <c r="AO39" s="101">
        <f t="shared" ref="AO39" si="181">IF(AN39&lt;40,0.5,1)</f>
        <v>0.5</v>
      </c>
      <c r="AP39">
        <v>30</v>
      </c>
      <c r="AQ39" s="101">
        <f t="shared" ref="AQ39" si="182">IF(AP39&lt;40,0.5,1)</f>
        <v>0.5</v>
      </c>
      <c r="AR39">
        <v>30</v>
      </c>
      <c r="AS39" s="101">
        <f t="shared" ref="AS39" si="183">IF(AR39&lt;40,0.5,1)</f>
        <v>0.5</v>
      </c>
      <c r="AT39">
        <v>30</v>
      </c>
      <c r="AU39" s="101">
        <f t="shared" ref="AU39" si="184">IF(AT39&lt;40,0.5,1)</f>
        <v>0.5</v>
      </c>
      <c r="AV39">
        <v>30</v>
      </c>
      <c r="AW39" s="101">
        <f t="shared" ref="AW39" si="185">IF(AV39&lt;40,0.5,1)</f>
        <v>0.5</v>
      </c>
    </row>
    <row r="40" spans="1:49" ht="16.7" customHeight="1" x14ac:dyDescent="0.25">
      <c r="A40" t="s">
        <v>121</v>
      </c>
      <c r="B40">
        <v>30</v>
      </c>
      <c r="C40" s="101">
        <f t="shared" si="123"/>
        <v>0.5</v>
      </c>
      <c r="D40">
        <v>30</v>
      </c>
      <c r="E40" s="101">
        <f t="shared" si="124"/>
        <v>0.5</v>
      </c>
      <c r="F40">
        <v>30</v>
      </c>
      <c r="G40" s="101">
        <f t="shared" si="125"/>
        <v>0.5</v>
      </c>
      <c r="H40">
        <v>30</v>
      </c>
      <c r="I40" s="101">
        <f t="shared" si="126"/>
        <v>0.5</v>
      </c>
      <c r="J40">
        <v>30</v>
      </c>
      <c r="K40" s="101">
        <f t="shared" si="127"/>
        <v>0.5</v>
      </c>
      <c r="L40">
        <v>30</v>
      </c>
      <c r="M40" s="101">
        <f t="shared" si="128"/>
        <v>0.5</v>
      </c>
      <c r="N40">
        <v>30</v>
      </c>
      <c r="O40" s="101">
        <f t="shared" si="129"/>
        <v>0.5</v>
      </c>
      <c r="P40">
        <v>30</v>
      </c>
      <c r="Q40" s="101">
        <f t="shared" si="107"/>
        <v>0.5</v>
      </c>
      <c r="R40">
        <v>30</v>
      </c>
      <c r="S40" s="101">
        <f t="shared" si="108"/>
        <v>0.5</v>
      </c>
      <c r="T40">
        <v>30</v>
      </c>
      <c r="U40" s="101">
        <f t="shared" si="108"/>
        <v>0.5</v>
      </c>
      <c r="V40">
        <v>30</v>
      </c>
      <c r="W40" s="101">
        <f t="shared" ref="W40" si="186">IF(V40&lt;40,0.5,1)</f>
        <v>0.5</v>
      </c>
      <c r="X40">
        <v>30</v>
      </c>
      <c r="Y40" s="101">
        <f t="shared" ref="Y40" si="187">IF(X40&lt;40,0.5,1)</f>
        <v>0.5</v>
      </c>
      <c r="Z40">
        <v>30</v>
      </c>
      <c r="AA40" s="101">
        <f t="shared" ref="AA40" si="188">IF(Z40&lt;40,0.5,1)</f>
        <v>0.5</v>
      </c>
      <c r="AB40">
        <v>30</v>
      </c>
      <c r="AC40" s="101">
        <f t="shared" ref="AC40" si="189">IF(AB40&lt;40,0.5,1)</f>
        <v>0.5</v>
      </c>
      <c r="AD40">
        <v>30</v>
      </c>
      <c r="AE40" s="101">
        <f t="shared" ref="AE40" si="190">IF(AD40&lt;40,0.5,1)</f>
        <v>0.5</v>
      </c>
      <c r="AF40">
        <v>30</v>
      </c>
      <c r="AG40" s="101">
        <f t="shared" ref="AG40" si="191">IF(AF40&lt;40,0.5,1)</f>
        <v>0.5</v>
      </c>
      <c r="AH40">
        <v>30</v>
      </c>
      <c r="AI40" s="101">
        <f t="shared" ref="AI40" si="192">IF(AH40&lt;40,0.5,1)</f>
        <v>0.5</v>
      </c>
      <c r="AJ40">
        <v>30</v>
      </c>
      <c r="AK40" s="101">
        <f t="shared" ref="AK40" si="193">IF(AJ40&lt;40,0.5,1)</f>
        <v>0.5</v>
      </c>
      <c r="AL40">
        <v>30</v>
      </c>
      <c r="AM40" s="101">
        <f t="shared" ref="AM40" si="194">IF(AL40&lt;40,0.5,1)</f>
        <v>0.5</v>
      </c>
      <c r="AN40">
        <v>30</v>
      </c>
      <c r="AO40" s="101">
        <f t="shared" ref="AO40" si="195">IF(AN40&lt;40,0.5,1)</f>
        <v>0.5</v>
      </c>
      <c r="AP40">
        <v>30</v>
      </c>
      <c r="AQ40" s="101">
        <f t="shared" ref="AQ40" si="196">IF(AP40&lt;40,0.5,1)</f>
        <v>0.5</v>
      </c>
      <c r="AR40">
        <v>30</v>
      </c>
      <c r="AS40" s="101">
        <f t="shared" ref="AS40" si="197">IF(AR40&lt;40,0.5,1)</f>
        <v>0.5</v>
      </c>
      <c r="AT40">
        <v>30</v>
      </c>
      <c r="AU40" s="101">
        <f t="shared" ref="AU40" si="198">IF(AT40&lt;40,0.5,1)</f>
        <v>0.5</v>
      </c>
      <c r="AV40">
        <v>30</v>
      </c>
      <c r="AW40" s="101">
        <f t="shared" ref="AW40" si="199">IF(AV40&lt;40,0.5,1)</f>
        <v>0.5</v>
      </c>
    </row>
    <row r="41" spans="1:49" x14ac:dyDescent="0.25">
      <c r="A41" t="s">
        <v>122</v>
      </c>
      <c r="B41" s="103">
        <v>30</v>
      </c>
      <c r="C41" s="107">
        <f t="shared" si="123"/>
        <v>0.5</v>
      </c>
      <c r="D41" s="103">
        <v>30</v>
      </c>
      <c r="E41" s="107">
        <f t="shared" si="124"/>
        <v>0.5</v>
      </c>
      <c r="F41" s="103">
        <v>30</v>
      </c>
      <c r="G41" s="107">
        <f t="shared" si="125"/>
        <v>0.5</v>
      </c>
      <c r="H41" s="103">
        <v>30</v>
      </c>
      <c r="I41" s="107">
        <f t="shared" si="126"/>
        <v>0.5</v>
      </c>
      <c r="J41" s="103">
        <v>30</v>
      </c>
      <c r="K41" s="107">
        <f t="shared" si="127"/>
        <v>0.5</v>
      </c>
      <c r="L41" s="103">
        <v>30</v>
      </c>
      <c r="M41" s="107">
        <f t="shared" si="128"/>
        <v>0.5</v>
      </c>
      <c r="N41" s="103">
        <v>30</v>
      </c>
      <c r="O41" s="107">
        <f t="shared" si="129"/>
        <v>0.5</v>
      </c>
      <c r="P41" s="103">
        <v>30</v>
      </c>
      <c r="Q41" s="107">
        <f t="shared" si="107"/>
        <v>0.5</v>
      </c>
      <c r="R41" s="103">
        <v>30</v>
      </c>
      <c r="S41" s="107">
        <f t="shared" si="108"/>
        <v>0.5</v>
      </c>
      <c r="T41" s="103">
        <v>30</v>
      </c>
      <c r="U41" s="107">
        <f t="shared" si="108"/>
        <v>0.5</v>
      </c>
      <c r="V41" s="103">
        <v>30</v>
      </c>
      <c r="W41" s="107">
        <f t="shared" ref="W41" si="200">IF(V41&lt;40,0.5,1)</f>
        <v>0.5</v>
      </c>
      <c r="X41" s="103">
        <v>30</v>
      </c>
      <c r="Y41" s="107">
        <f t="shared" ref="Y41" si="201">IF(X41&lt;40,0.5,1)</f>
        <v>0.5</v>
      </c>
      <c r="Z41" s="103">
        <v>30</v>
      </c>
      <c r="AA41" s="107">
        <f t="shared" ref="AA41" si="202">IF(Z41&lt;40,0.5,1)</f>
        <v>0.5</v>
      </c>
      <c r="AB41" s="103">
        <v>30</v>
      </c>
      <c r="AC41" s="107">
        <f t="shared" ref="AC41" si="203">IF(AB41&lt;40,0.5,1)</f>
        <v>0.5</v>
      </c>
      <c r="AD41" s="103">
        <v>30</v>
      </c>
      <c r="AE41" s="107">
        <f t="shared" ref="AE41" si="204">IF(AD41&lt;40,0.5,1)</f>
        <v>0.5</v>
      </c>
      <c r="AF41" s="103">
        <v>30</v>
      </c>
      <c r="AG41" s="107">
        <f t="shared" ref="AG41" si="205">IF(AF41&lt;40,0.5,1)</f>
        <v>0.5</v>
      </c>
      <c r="AH41" s="103">
        <v>30</v>
      </c>
      <c r="AI41" s="107">
        <f t="shared" ref="AI41" si="206">IF(AH41&lt;40,0.5,1)</f>
        <v>0.5</v>
      </c>
      <c r="AJ41" s="103">
        <v>30</v>
      </c>
      <c r="AK41" s="107">
        <f t="shared" ref="AK41" si="207">IF(AJ41&lt;40,0.5,1)</f>
        <v>0.5</v>
      </c>
      <c r="AL41" s="103">
        <v>30</v>
      </c>
      <c r="AM41" s="107">
        <f t="shared" ref="AM41" si="208">IF(AL41&lt;40,0.5,1)</f>
        <v>0.5</v>
      </c>
      <c r="AN41" s="103">
        <v>30</v>
      </c>
      <c r="AO41" s="107">
        <f t="shared" ref="AO41" si="209">IF(AN41&lt;40,0.5,1)</f>
        <v>0.5</v>
      </c>
      <c r="AP41" s="103">
        <v>30</v>
      </c>
      <c r="AQ41" s="107">
        <f t="shared" ref="AQ41" si="210">IF(AP41&lt;40,0.5,1)</f>
        <v>0.5</v>
      </c>
      <c r="AR41" s="103">
        <v>30</v>
      </c>
      <c r="AS41" s="107">
        <f t="shared" ref="AS41" si="211">IF(AR41&lt;40,0.5,1)</f>
        <v>0.5</v>
      </c>
      <c r="AT41" s="103">
        <v>30</v>
      </c>
      <c r="AU41" s="107">
        <f t="shared" ref="AU41" si="212">IF(AT41&lt;40,0.5,1)</f>
        <v>0.5</v>
      </c>
      <c r="AV41" s="103">
        <v>30</v>
      </c>
      <c r="AW41" s="107">
        <f t="shared" ref="AW41" si="213">IF(AV41&lt;40,0.5,1)</f>
        <v>0.5</v>
      </c>
    </row>
    <row r="42" spans="1:49" x14ac:dyDescent="0.25">
      <c r="A42" s="93" t="s">
        <v>53</v>
      </c>
      <c r="B42" s="93"/>
      <c r="C42" s="104">
        <f>SUM(C34:C41)</f>
        <v>5.5</v>
      </c>
      <c r="D42" s="104"/>
      <c r="E42" s="104">
        <f t="shared" ref="E42:AW42" si="214">SUM(E34:E41)</f>
        <v>4</v>
      </c>
      <c r="F42" s="104"/>
      <c r="G42" s="104">
        <f t="shared" si="214"/>
        <v>4.5</v>
      </c>
      <c r="H42" s="104"/>
      <c r="I42" s="104">
        <f t="shared" si="214"/>
        <v>4</v>
      </c>
      <c r="J42" s="104"/>
      <c r="K42" s="104">
        <f t="shared" si="214"/>
        <v>4</v>
      </c>
      <c r="L42" s="104"/>
      <c r="M42" s="104">
        <f t="shared" si="214"/>
        <v>4.5</v>
      </c>
      <c r="N42" s="104"/>
      <c r="O42" s="104">
        <f t="shared" si="214"/>
        <v>4</v>
      </c>
      <c r="P42" s="104"/>
      <c r="Q42" s="104">
        <f t="shared" si="214"/>
        <v>4</v>
      </c>
      <c r="R42" s="104"/>
      <c r="S42" s="104">
        <f t="shared" si="214"/>
        <v>4</v>
      </c>
      <c r="T42" s="104"/>
      <c r="U42" s="104">
        <f t="shared" si="214"/>
        <v>4</v>
      </c>
      <c r="V42" s="104"/>
      <c r="W42" s="104">
        <f t="shared" si="214"/>
        <v>4</v>
      </c>
      <c r="X42" s="104"/>
      <c r="Y42" s="104">
        <f t="shared" si="214"/>
        <v>4</v>
      </c>
      <c r="Z42" s="104"/>
      <c r="AA42" s="104">
        <f t="shared" si="214"/>
        <v>4</v>
      </c>
      <c r="AB42" s="104"/>
      <c r="AC42" s="104">
        <f t="shared" si="214"/>
        <v>4</v>
      </c>
      <c r="AD42" s="104"/>
      <c r="AE42" s="104">
        <f t="shared" si="214"/>
        <v>4</v>
      </c>
      <c r="AF42" s="104"/>
      <c r="AG42" s="104">
        <f t="shared" si="214"/>
        <v>4</v>
      </c>
      <c r="AH42" s="104"/>
      <c r="AI42" s="104">
        <f t="shared" si="214"/>
        <v>4</v>
      </c>
      <c r="AJ42" s="104"/>
      <c r="AK42" s="104">
        <f t="shared" si="214"/>
        <v>4</v>
      </c>
      <c r="AL42" s="104"/>
      <c r="AM42" s="104">
        <f t="shared" si="214"/>
        <v>4</v>
      </c>
      <c r="AN42" s="104"/>
      <c r="AO42" s="104">
        <f t="shared" si="214"/>
        <v>4</v>
      </c>
      <c r="AP42" s="104"/>
      <c r="AQ42" s="104">
        <f t="shared" si="214"/>
        <v>4</v>
      </c>
      <c r="AR42" s="104"/>
      <c r="AS42" s="104">
        <f t="shared" si="214"/>
        <v>4</v>
      </c>
      <c r="AT42" s="104"/>
      <c r="AU42" s="104">
        <f t="shared" si="214"/>
        <v>4</v>
      </c>
      <c r="AV42" s="104"/>
      <c r="AW42" s="104">
        <f t="shared" si="214"/>
        <v>4</v>
      </c>
    </row>
  </sheetData>
  <mergeCells count="2">
    <mergeCell ref="B15:AW15"/>
    <mergeCell ref="B32:AW32"/>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Loan Forgiveness - PPP</vt:lpstr>
      <vt:lpstr>Weekly Costs</vt:lpstr>
      <vt:lpstr>FTE Calculator</vt:lpstr>
    </vt:vector>
  </TitlesOfParts>
  <Company>Corrigan Krause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 R. Rames</dc:creator>
  <cp:lastModifiedBy>Doug Rames</cp:lastModifiedBy>
  <cp:lastPrinted>2020-04-29T15:29:32Z</cp:lastPrinted>
  <dcterms:created xsi:type="dcterms:W3CDTF">2020-04-15T23:58:15Z</dcterms:created>
  <dcterms:modified xsi:type="dcterms:W3CDTF">2020-06-11T19:44:48Z</dcterms:modified>
</cp:coreProperties>
</file>