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3285" yWindow="180" windowWidth="19440" windowHeight="13680" tabRatio="773"/>
  </bookViews>
  <sheets>
    <sheet name="Review &amp; Instructions " sheetId="7" r:id="rId1"/>
    <sheet name="Agency Information" sheetId="14" state="hidden" r:id="rId2"/>
    <sheet name="Recommended Vehicles" sheetId="23" r:id="rId3"/>
    <sheet name="Vehicle Request" sheetId="15" r:id="rId4"/>
    <sheet name="Vehicle Justification" sheetId="24" r:id="rId5"/>
    <sheet name="Vehicle Turn-In" sheetId="18" r:id="rId6"/>
    <sheet name="Upfit Calculations" sheetId="22" r:id="rId7"/>
    <sheet name="Category I Vehicles" sheetId="2" r:id="rId8"/>
    <sheet name="Category II Vehicles" sheetId="3" r:id="rId9"/>
    <sheet name="Credits" sheetId="6" r:id="rId10"/>
    <sheet name="Scoring" sheetId="1" r:id="rId11"/>
    <sheet name="Exemption Justification" sheetId="13" r:id="rId12"/>
    <sheet name="Dependent Lists - Cat I" sheetId="9" state="hidden" r:id="rId13"/>
    <sheet name="Cat I Vehicles" sheetId="10" state="hidden" r:id="rId14"/>
    <sheet name="Dependent Lists - Cat II" sheetId="11" state="hidden" r:id="rId15"/>
    <sheet name="Cat II Vehicles" sheetId="12" state="hidden" r:id="rId16"/>
    <sheet name="Electronic Signature" sheetId="19" r:id="rId17"/>
    <sheet name="VEH98 Data" sheetId="16" state="hidden" r:id="rId18"/>
    <sheet name="Appendix 1- VEH98" sheetId="25" r:id="rId19"/>
  </sheets>
  <externalReferences>
    <externalReference r:id="rId20"/>
    <externalReference r:id="rId21"/>
  </externalReferences>
  <definedNames>
    <definedName name="_xlnm._FilterDatabase" localSheetId="18" hidden="1">'Appendix 1- VEH98'!$A$1:$Z$1028</definedName>
    <definedName name="_xlnm._FilterDatabase" localSheetId="7" hidden="1">'Category I Vehicles'!$B$13:$K$13</definedName>
    <definedName name="_xlnm._FilterDatabase" localSheetId="8" hidden="1">'Category II Vehicles'!$C$13:$O$13</definedName>
    <definedName name="_xlnm._FilterDatabase" localSheetId="2" hidden="1">'Recommended Vehicles'!$J$16:$P$119</definedName>
    <definedName name="_xlnm._FilterDatabase" localSheetId="17" hidden="1">'VEH98 Data'!$A$1:$AD$1029</definedName>
    <definedName name="AvgCombinedMPG_CatI">'Category I Vehicles'!$L$9</definedName>
    <definedName name="AvgCombinedMPG_CatII">'Category II Vehicles'!$M$8</definedName>
    <definedName name="CatI_VehNum">#REF!</definedName>
    <definedName name="CatII_VehNum">#REF!</definedName>
    <definedName name="CatIIVehNum">'VEH98 Data'!$B$161:$B$1026</definedName>
    <definedName name="CatIIVehNum_Dealer" localSheetId="6">[1]Sheet3!$A$60:$A$1205</definedName>
    <definedName name="CatIIVehNum_Dealer">'VEH98 Data'!$A$69:$A$1028</definedName>
    <definedName name="CatIVehNum" localSheetId="6">[1]Sheet3!$B$2:$B$58</definedName>
    <definedName name="CatIVehNum">'VEH98 Data'!$B$3:$B$159</definedName>
    <definedName name="CatIVehNum_Dealer" localSheetId="6">[1]Sheet3!$A$2:$A$59</definedName>
    <definedName name="CatIVehNum_Dealer">'VEH98 Data'!$A$3:$A$68</definedName>
    <definedName name="Chevrolet">'Dependent Lists - Cat I'!$C$3:$C$8</definedName>
    <definedName name="Chevrolet.">'Dependent Lists - Cat II'!$C$3:$C$15</definedName>
    <definedName name="Chevrolet.CityExpressCargoMini">'Dependent Lists - Cat II'!$I$18:$I$18</definedName>
    <definedName name="Chevrolet.Colorado">'Dependent Lists - Cat II'!$L$18:$L$21</definedName>
    <definedName name="Chevrolet.Equinox">'Dependent Lists - Cat II'!$B$18:$B$19</definedName>
    <definedName name="Chevrolet.ExpressCargo2500">'Dependent Lists - Cat II'!$G$18:$G$21</definedName>
    <definedName name="Chevrolet.ExpressCargo3500">'Dependent Lists - Cat II'!$H$18:$H$21</definedName>
    <definedName name="Chevrolet.ExpressPass2500">'Dependent Lists - Cat II'!$J$18:$J$18</definedName>
    <definedName name="Chevrolet.ExpressPass3500">'Dependent Lists - Cat II'!$K$18:$K$19</definedName>
    <definedName name="Chevrolet.Silverado" localSheetId="11">'[2]Dependent Lists - Cat II'!#REF!</definedName>
    <definedName name="Chevrolet.Silverado" localSheetId="6">'Dependent Lists - Cat II'!#REF!</definedName>
    <definedName name="Chevrolet.Silverado">'Dependent Lists - Cat II'!#REF!</definedName>
    <definedName name="Chevrolet.Silverado1500">'Dependent Lists - Cat II'!$M$18:$M$19</definedName>
    <definedName name="Chevrolet.Silverado2500">'Dependent Lists - Cat II'!$N$18:$N$19</definedName>
    <definedName name="Chevrolet.SuburbanC1500">'Dependent Lists - Cat II'!$E$18:$E$18</definedName>
    <definedName name="Chevrolet.SuburbanK1500">'Dependent Lists - Cat II'!$F$18:$F$18</definedName>
    <definedName name="Chevrolet.TahoeC1500">'Dependent Lists - Cat II'!$C$18</definedName>
    <definedName name="Chevrolet.TahoeK1500">'Dependent Lists - Cat II'!$D$18:$D$18</definedName>
    <definedName name="Chevrolet_II" localSheetId="11">'[2]Dependent Lists - Cat II'!#REF!</definedName>
    <definedName name="Chevrolet_II" localSheetId="6">'Dependent Lists - Cat II'!#REF!</definedName>
    <definedName name="Chevrolet_II">'Dependent Lists - Cat II'!#REF!</definedName>
    <definedName name="ChevroletCityExpressCargoMini">'Dependent Lists - Cat II'!$I$18:$I$18</definedName>
    <definedName name="ChevroletColorado">'Dependent Lists - Cat II'!$L$18:$L$21</definedName>
    <definedName name="ChevroletCruze">'Dependent Lists - Cat I'!$D$13:$D$14</definedName>
    <definedName name="ChevroletEquinox">'Dependent Lists - Cat II'!$B$18:$B$19</definedName>
    <definedName name="ChevroletExpressCargo2500">'Dependent Lists - Cat II'!$G$18:$G$21</definedName>
    <definedName name="ChevroletExpressCargo3500">'Dependent Lists - Cat II'!$H$18:$H$21</definedName>
    <definedName name="ChevroletExpressPass2500">'Dependent Lists - Cat II'!$J$18:$J$18</definedName>
    <definedName name="ChevroletExpressPass3500">'Dependent Lists - Cat II'!$K$18:$K$19</definedName>
    <definedName name="ChevroletII" localSheetId="11">'[2]Dependent Lists - Cat II'!#REF!</definedName>
    <definedName name="ChevroletII" localSheetId="6">'Dependent Lists - Cat II'!#REF!</definedName>
    <definedName name="ChevroletII">'Dependent Lists - Cat II'!#REF!</definedName>
    <definedName name="ChevroletImpala">'Dependent Lists - Cat I'!$G$13</definedName>
    <definedName name="ChevroletMalibu">'Dependent Lists - Cat I'!$F$13</definedName>
    <definedName name="ChevroletSilverado1500" localSheetId="11">'[2]Dependent Lists - Cat II'!#REF!</definedName>
    <definedName name="ChevroletSilverado1500" localSheetId="6">'Dependent Lists - Cat II'!#REF!</definedName>
    <definedName name="ChevroletSilverado1500">'Dependent Lists - Cat II'!#REF!</definedName>
    <definedName name="ChevroletSilverado2500">'Dependent Lists - Cat II'!$N$18:$N$19</definedName>
    <definedName name="ChevroletSpark">'Dependent Lists - Cat I'!$B$13</definedName>
    <definedName name="ChevroletSparkElectric">'Dependent Lists - Cat I'!$C$13</definedName>
    <definedName name="ChevroletSuburbanC1500">'Dependent Lists - Cat II'!$E$18:$E$18</definedName>
    <definedName name="ChevroletSuburbanK1500">'Dependent Lists - Cat II'!$F$18:$F$18</definedName>
    <definedName name="ChevroletTahoeC1500">'Dependent Lists - Cat II'!$C$18:$C$18</definedName>
    <definedName name="ChevroletTahoeK1500">'Dependent Lists - Cat II'!$D$18:$D$18</definedName>
    <definedName name="ChevroletVolt">'Dependent Lists - Cat I'!$E$13</definedName>
    <definedName name="ChrysDodgeJeep.">'Dependent Lists - Cat II'!$D$3:$D$5</definedName>
    <definedName name="ChrysDodgeJeep.Cherokee">'Dependent Lists - Cat II'!$B$24:$B$25</definedName>
    <definedName name="ChrysDodgeJeep.GrandCaravan">'Dependent Lists - Cat II'!$D$24</definedName>
    <definedName name="ChrysDodgeJeep.GrandCherokee">'Dependent Lists - Cat II'!$C$24:$C$25</definedName>
    <definedName name="ChrysDodgeJeepII">'Dependent Lists - Cat II'!$D$3:$D$12</definedName>
    <definedName name="ChrysDodgeKeep.Cherokee">'Dependent Lists - Cat II'!$B$24:$B$25</definedName>
    <definedName name="EstimatedFuelCost_CatI">'Category I Vehicles'!$H$14:$H$30</definedName>
    <definedName name="EstimatedFuelCost_CatII">'Category II Vehicles'!$H$14:$H$30</definedName>
    <definedName name="FinalMPG_CatI">Scoring!$C$15</definedName>
    <definedName name="FinalMPG_CatII">Scoring!$F$15</definedName>
    <definedName name="Ford">'Dependent Lists - Cat I'!$D$3:$D$10</definedName>
    <definedName name="Ford.">'Dependent Lists - Cat II'!$E$3:$E$14</definedName>
    <definedName name="Ford.Escape">'Dependent Lists - Cat II'!$B$41:$B$42</definedName>
    <definedName name="Ford.Expedition">'Dependent Lists - Cat II'!$D$41:$D$42</definedName>
    <definedName name="Ford.Explorer">'Dependent Lists - Cat II'!$C$41:$C$42</definedName>
    <definedName name="Ford.F150">'Dependent Lists - Cat II'!$L$41:$L$48</definedName>
    <definedName name="Ford.F250">'Dependent Lists - Cat II'!$M$41:$M$46</definedName>
    <definedName name="Ford.TransitCargo150">'Dependent Lists - Cat II'!$E$41:$E$43</definedName>
    <definedName name="Ford.TransitCargo250">'Dependent Lists - Cat II'!$F$41:$F$43</definedName>
    <definedName name="Ford.TransitCargo350">'Dependent Lists - Cat II'!$G$41:$G$43</definedName>
    <definedName name="Ford.TransitCargo350HD">'Dependent Lists - Cat II'!$H$41:$H$42</definedName>
    <definedName name="Ford.TransitConnectCargo">'Dependent Lists - Cat II'!$I$41</definedName>
    <definedName name="Ford.TransitWagon150">'Dependent Lists - Cat II'!$J$41:$J$42</definedName>
    <definedName name="Ford.TransitWagon350">'Dependent Lists - Cat II'!$K$41:$K$43</definedName>
    <definedName name="FordCMaxEnergi">'Dependent Lists - Cat I'!$E$17</definedName>
    <definedName name="FordCMaxHybrid">'Dependent Lists - Cat I'!$D$17</definedName>
    <definedName name="FordFocus">'Dependent Lists - Cat I'!$B$17</definedName>
    <definedName name="FordFocusElectric">'Dependent Lists - Cat I'!$C$17</definedName>
    <definedName name="FordFusion">'Dependent Lists - Cat I'!$F$17:$F$18</definedName>
    <definedName name="FordFusionEnergi">'Dependent Lists - Cat I'!$H$17</definedName>
    <definedName name="FordFusionHybrid">'Dependent Lists - Cat I'!$G$17</definedName>
    <definedName name="FordII">'Dependent Lists - Cat II'!$E$3:$E$14</definedName>
    <definedName name="FordTaurus">'Dependent Lists - Cat I'!$I$17:$I$18</definedName>
    <definedName name="Honda">'Dependent Lists - Cat I'!$E$3:$E$6</definedName>
    <definedName name="Honda.">'Dependent Lists - Cat II'!$F$3:$F$4</definedName>
    <definedName name="Honda.CRV">'Dependent Lists - Cat II'!$B$51:$B$52</definedName>
    <definedName name="Honda.Odyssey">'Dependent Lists - Cat II'!$C$51</definedName>
    <definedName name="Honda_">'Dependent Lists - Cat II'!$F$3:$F$4</definedName>
    <definedName name="HondaAccord">'Dependent Lists - Cat I'!$D$21</definedName>
    <definedName name="HondaAccordHybrid">'Dependent Lists - Cat I'!$E$21</definedName>
    <definedName name="HondaCivic">'Dependent Lists - Cat I'!$B$21</definedName>
    <definedName name="HondaCivicHF">'Dependent Lists - Cat I'!$C$21</definedName>
    <definedName name="HondaII">'Dependent Lists - Cat II'!$F$3:$F$4</definedName>
    <definedName name="HoodaVooda" localSheetId="11">'[2]Dependent Lists - Cat II'!#REF!</definedName>
    <definedName name="HoodaVooda" localSheetId="6">'Dependent Lists - Cat II'!#REF!</definedName>
    <definedName name="HoodaVooda">'Dependent Lists - Cat II'!#REF!</definedName>
    <definedName name="Hyundai">'Dependent Lists - Cat I'!$G$3:$G$5</definedName>
    <definedName name="Hyundai.">'Dependent Lists - Cat II'!$G$3:$G$4</definedName>
    <definedName name="Hyundai.SantaFe">'Dependent Lists - Cat II'!$C$60:$C$61</definedName>
    <definedName name="Hyundai.Tucson">'Dependent Lists - Cat II'!$B$60:$B$61</definedName>
    <definedName name="HyundaiSonata">'Dependent Lists - Cat I'!$B$28:$B$29</definedName>
    <definedName name="HyundaiSonataHybrid">'Dependent Lists - Cat I'!$C$28</definedName>
    <definedName name="HyundaiSonataPlugIn">'Dependent Lists - Cat I'!$D$28</definedName>
    <definedName name="II_Chevrolet">'Dependent Lists - Cat II'!$C$3:$C$15</definedName>
    <definedName name="MPG_Reciprocal_CatI">'Category I Vehicles'!$M$14:$M$30</definedName>
    <definedName name="MPG_Reciprocal_CatII">'Category II Vehicles'!$P$14:$P$30</definedName>
    <definedName name="Nissan">'Dependent Lists - Cat I'!$F$3:$F$6</definedName>
    <definedName name="Nissan.">'Dependent Lists - Cat II'!$H$3:$H$12</definedName>
    <definedName name="Nissan.Frontier">'Dependent Lists - Cat II'!$J$55:$J$57</definedName>
    <definedName name="Nissan.NV1500">'Dependent Lists - Cat II'!$D$55</definedName>
    <definedName name="Nissan.NV200">'Dependent Lists - Cat II'!$G$55</definedName>
    <definedName name="Nissan.NV2500">'Dependent Lists - Cat II'!$E$55:$E$56</definedName>
    <definedName name="Nissan.NV3500">'Dependent Lists - Cat II'!$F$55</definedName>
    <definedName name="Nissan.NVP3500">'Dependent Lists - Cat II'!$H$55:$H$56</definedName>
    <definedName name="Nissan.Pathfinder">'Dependent Lists - Cat II'!$C$55:$C$56</definedName>
    <definedName name="Nissan.Quest">'Dependent Lists - Cat II'!$I$55</definedName>
    <definedName name="Nissan.Rogue">'Dependent Lists - Cat II'!$B$55:$B$56</definedName>
    <definedName name="Nissan.Titan">'Dependent Lists - Cat II'!$K$55:$K$56</definedName>
    <definedName name="NissanAltima">'Dependent Lists - Cat I'!$E$24</definedName>
    <definedName name="NissanII">'Dependent Lists - Cat II'!$H$3:$H$12</definedName>
    <definedName name="NissanLeafElectric">'Dependent Lists - Cat I'!$D$24</definedName>
    <definedName name="NissanSentra">'Dependent Lists - Cat I'!$C$24:$C$25</definedName>
    <definedName name="NissanVersa">'Dependent Lists - Cat I'!$B$24</definedName>
    <definedName name="nothing" localSheetId="6">'[2]Dependent Lists - Cat II'!#REF!</definedName>
    <definedName name="nothing">'[2]Dependent Lists - Cat II'!#REF!</definedName>
    <definedName name="NumberRequested_CatI">'Category I Vehicles'!$F$14:$F$30</definedName>
    <definedName name="NumberRequested_CatII">'Category II Vehicles'!$F$14:$F$30</definedName>
    <definedName name="OEM" localSheetId="11">'[2]Dependent Lists - Cat I'!$B$3:$B$7</definedName>
    <definedName name="OEM">'Dependent Lists - Cat I'!$B$3:$B$7</definedName>
    <definedName name="OEMII" localSheetId="11">'[2]Dependent Lists - Cat II'!$B$3:$B$9</definedName>
    <definedName name="OEMII">'Dependent Lists - Cat II'!$B$3:$B$9</definedName>
    <definedName name="PrimaryFuel_CatI">'Category I Vehicles'!$I$14:$I$30</definedName>
    <definedName name="PrimaryFuel_CatII">'Category II Vehicles'!$I$14:$I$30</definedName>
    <definedName name="_xlnm.Print_Area" localSheetId="7">'Category I Vehicles'!$B$1:$L$39</definedName>
    <definedName name="_xlnm.Print_Area" localSheetId="8">'Category II Vehicles'!$B$1:$N$38</definedName>
    <definedName name="_xlnm.Print_Area" localSheetId="9">Credits!$B$1:$J$74</definedName>
    <definedName name="_xlnm.Print_Area" localSheetId="16">'Electronic Signature'!$A$3:$O$19</definedName>
    <definedName name="_xlnm.Print_Area" localSheetId="11">'Exemption Justification'!$B$1:$R$88</definedName>
    <definedName name="_xlnm.Print_Area" localSheetId="0">'Review &amp; Instructions '!$B$1:$E$87</definedName>
    <definedName name="_xlnm.Print_Titles" localSheetId="9">Credits!$1:$2</definedName>
    <definedName name="_xlnm.Print_Titles" localSheetId="0">'Review &amp; Instructions '!$1:$1</definedName>
    <definedName name="_xlnm.Print_Titles" localSheetId="6">'Upfit Calculations'!$1:$1</definedName>
    <definedName name="Ram.">'Dependent Lists - Cat II'!$I$3:$I$9</definedName>
    <definedName name="Ram.1500">'Dependent Lists - Cat II'!$G$28:$G$36</definedName>
    <definedName name="Ram.2500">'Dependent Lists - Cat II'!$H$28:$H$34</definedName>
    <definedName name="Ram.Promaster1500">'Dependent Lists - Cat II'!$D$28</definedName>
    <definedName name="Ram.Promaster2500">'Dependent Lists - Cat II'!$E$28</definedName>
    <definedName name="Ram.Promaster3500">'Dependent Lists - Cat II'!$F$28</definedName>
    <definedName name="Ram.PromasterCityCargo">'Dependent Lists - Cat II'!$B$28:$B$29</definedName>
    <definedName name="Ram.PromasterCityPass">'Dependent Lists - Cat II'!$C$28</definedName>
    <definedName name="SecondaryFuel_CatI">'Category I Vehicles'!$J$14:$J$30</definedName>
    <definedName name="SecondaryFuel_CatII">'Category II Vehicles'!$J$14:$J$30</definedName>
    <definedName name="solver_adj" localSheetId="9" hidden="1">Credits!#REF!</definedName>
    <definedName name="solver_cvg" localSheetId="9" hidden="1">0.0001</definedName>
    <definedName name="solver_drv" localSheetId="9" hidden="1">1</definedName>
    <definedName name="solver_est" localSheetId="9" hidden="1">1</definedName>
    <definedName name="solver_itr" localSheetId="9" hidden="1">100</definedName>
    <definedName name="solver_lin" localSheetId="9" hidden="1">2</definedName>
    <definedName name="solver_neg" localSheetId="9" hidden="1">2</definedName>
    <definedName name="solver_num" localSheetId="9" hidden="1">0</definedName>
    <definedName name="solver_nwt" localSheetId="9" hidden="1">1</definedName>
    <definedName name="solver_opt" localSheetId="9" hidden="1">Credits!#REF!</definedName>
    <definedName name="solver_pre" localSheetId="9" hidden="1">0.000001</definedName>
    <definedName name="solver_scl" localSheetId="9" hidden="1">2</definedName>
    <definedName name="solver_sho" localSheetId="9" hidden="1">2</definedName>
    <definedName name="solver_tim" localSheetId="9" hidden="1">100</definedName>
    <definedName name="solver_tol" localSheetId="9" hidden="1">0.05</definedName>
    <definedName name="solver_typ" localSheetId="9" hidden="1">3</definedName>
    <definedName name="solver_val" localSheetId="9" hidden="1">-255.682</definedName>
    <definedName name="StandardMPG_CatI">Scoring!$C$16</definedName>
    <definedName name="StandardMPG_CatII">Scoring!$F$16</definedName>
    <definedName name="TotalVehicles_CatI">'Category I Vehicles'!$L$4</definedName>
    <definedName name="TotalVehicles_CatII">'Category II Vehicles'!$M$4</definedName>
    <definedName name="VehNum">'VEH98 Data'!$B$3:$B$1007</definedName>
  </definedNames>
  <calcPr calcId="145621"/>
</workbook>
</file>

<file path=xl/calcChain.xml><?xml version="1.0" encoding="utf-8"?>
<calcChain xmlns="http://schemas.openxmlformats.org/spreadsheetml/2006/main">
  <c r="E34" i="22" l="1"/>
  <c r="G33" i="22"/>
  <c r="G32" i="22"/>
  <c r="G31" i="22"/>
  <c r="G30" i="22"/>
  <c r="G29" i="22"/>
  <c r="G28" i="22"/>
  <c r="G27" i="22"/>
  <c r="G26" i="22"/>
  <c r="G25" i="22"/>
  <c r="G24" i="22"/>
  <c r="E47" i="22"/>
  <c r="G46" i="22"/>
  <c r="G45" i="22"/>
  <c r="G44" i="22"/>
  <c r="G43" i="22"/>
  <c r="G42" i="22"/>
  <c r="G41" i="22"/>
  <c r="G40" i="22"/>
  <c r="G39" i="22"/>
  <c r="G38" i="22"/>
  <c r="G37" i="22"/>
  <c r="G34" i="22" l="1"/>
  <c r="G47" i="22"/>
  <c r="A462" i="16"/>
  <c r="A463" i="16"/>
  <c r="A464" i="16"/>
  <c r="A465" i="16"/>
  <c r="A466" i="16"/>
  <c r="A467" i="16"/>
  <c r="A468" i="16"/>
  <c r="A469" i="16"/>
  <c r="A470" i="16"/>
  <c r="A471" i="16"/>
  <c r="A472" i="16"/>
  <c r="A473" i="16"/>
  <c r="A474" i="16"/>
  <c r="A475" i="16"/>
  <c r="A476" i="16"/>
  <c r="A477" i="16"/>
  <c r="A478" i="16"/>
  <c r="A479" i="16"/>
  <c r="A480" i="16"/>
  <c r="A481" i="16"/>
  <c r="A482" i="16"/>
  <c r="A483" i="16"/>
  <c r="A484" i="16"/>
  <c r="A485" i="16"/>
  <c r="A486" i="16"/>
  <c r="A487" i="16"/>
  <c r="A488" i="16"/>
  <c r="A489" i="16"/>
  <c r="A490" i="16"/>
  <c r="A491" i="16"/>
  <c r="A492" i="16"/>
  <c r="A493" i="16"/>
  <c r="A494" i="16"/>
  <c r="A495" i="16"/>
  <c r="A496" i="16"/>
  <c r="A497" i="16"/>
  <c r="A498" i="16"/>
  <c r="A499" i="16"/>
  <c r="A500" i="16"/>
  <c r="A501" i="16"/>
  <c r="A502" i="16"/>
  <c r="A503" i="16"/>
  <c r="A504" i="16"/>
  <c r="A505" i="16"/>
  <c r="A506" i="16"/>
  <c r="A507" i="16"/>
  <c r="A508" i="16"/>
  <c r="A509" i="16"/>
  <c r="A510" i="16"/>
  <c r="A511" i="16"/>
  <c r="A512" i="16"/>
  <c r="A513" i="16"/>
  <c r="A514" i="16"/>
  <c r="A515" i="16"/>
  <c r="A516" i="16"/>
  <c r="A517" i="16"/>
  <c r="A518" i="16"/>
  <c r="A519" i="16"/>
  <c r="A520" i="16"/>
  <c r="A521" i="16"/>
  <c r="A522" i="16"/>
  <c r="A523" i="16"/>
  <c r="A524" i="16"/>
  <c r="A525" i="16"/>
  <c r="A526" i="16"/>
  <c r="A527" i="16"/>
  <c r="A528" i="16"/>
  <c r="A529" i="16"/>
  <c r="A530" i="16"/>
  <c r="A531" i="16"/>
  <c r="A532" i="16"/>
  <c r="A533" i="16"/>
  <c r="A534" i="16"/>
  <c r="A535" i="16"/>
  <c r="A536" i="16"/>
  <c r="A537" i="16"/>
  <c r="A538" i="16"/>
  <c r="A539" i="16"/>
  <c r="A540" i="16"/>
  <c r="A541" i="16"/>
  <c r="A542" i="16"/>
  <c r="A543" i="16"/>
  <c r="A544" i="16"/>
  <c r="A545" i="16"/>
  <c r="A546" i="16"/>
  <c r="A547" i="16"/>
  <c r="A548" i="16"/>
  <c r="A549" i="16"/>
  <c r="A550" i="16"/>
  <c r="A551" i="16"/>
  <c r="A552" i="16"/>
  <c r="A553" i="16"/>
  <c r="A554" i="16"/>
  <c r="A555" i="16"/>
  <c r="A556" i="16"/>
  <c r="A557" i="16"/>
  <c r="A558" i="16"/>
  <c r="A559" i="16"/>
  <c r="A560" i="16"/>
  <c r="A561" i="16"/>
  <c r="A562" i="16"/>
  <c r="A563" i="16"/>
  <c r="A564" i="16"/>
  <c r="A565" i="16"/>
  <c r="A566" i="16"/>
  <c r="A567" i="16"/>
  <c r="A568" i="16"/>
  <c r="A569" i="16"/>
  <c r="A570" i="16"/>
  <c r="A571" i="16"/>
  <c r="A572" i="16"/>
  <c r="A573" i="16"/>
  <c r="A574" i="16"/>
  <c r="A575" i="16"/>
  <c r="A576" i="16"/>
  <c r="A577" i="16"/>
  <c r="A578" i="16"/>
  <c r="A579" i="16"/>
  <c r="A580" i="16"/>
  <c r="A581" i="16"/>
  <c r="A582" i="16"/>
  <c r="A583" i="16"/>
  <c r="A584" i="16"/>
  <c r="A585" i="16"/>
  <c r="A586" i="16"/>
  <c r="A587" i="16"/>
  <c r="A588" i="16"/>
  <c r="A589" i="16"/>
  <c r="A590" i="16"/>
  <c r="A591" i="16"/>
  <c r="A592" i="16"/>
  <c r="A593" i="16"/>
  <c r="A594" i="16"/>
  <c r="A595" i="16"/>
  <c r="A596" i="16"/>
  <c r="A597" i="16"/>
  <c r="A598" i="16"/>
  <c r="A599" i="16"/>
  <c r="A600" i="16"/>
  <c r="A601" i="16"/>
  <c r="A602" i="16"/>
  <c r="A603" i="16"/>
  <c r="A604" i="16"/>
  <c r="A605" i="16"/>
  <c r="A606" i="16"/>
  <c r="A607" i="16"/>
  <c r="A608" i="16"/>
  <c r="A609" i="16"/>
  <c r="A610" i="16"/>
  <c r="A611" i="16"/>
  <c r="A612" i="16"/>
  <c r="A613" i="16"/>
  <c r="A614" i="16"/>
  <c r="A615" i="16"/>
  <c r="A616" i="16"/>
  <c r="A617" i="16"/>
  <c r="A618" i="16"/>
  <c r="A619" i="16"/>
  <c r="A620" i="16"/>
  <c r="A621" i="16"/>
  <c r="A622" i="16"/>
  <c r="A623" i="16"/>
  <c r="A624" i="16"/>
  <c r="A625" i="16"/>
  <c r="A626" i="16"/>
  <c r="A627" i="16"/>
  <c r="A628" i="16"/>
  <c r="A629" i="16"/>
  <c r="A630" i="16"/>
  <c r="A631" i="16"/>
  <c r="A632" i="16"/>
  <c r="A633" i="16"/>
  <c r="A634" i="16"/>
  <c r="A635" i="16"/>
  <c r="A636" i="16"/>
  <c r="A637" i="16"/>
  <c r="A638" i="16"/>
  <c r="A639" i="16"/>
  <c r="A640" i="16"/>
  <c r="A641" i="16"/>
  <c r="A642" i="16"/>
  <c r="A643" i="16"/>
  <c r="A644" i="16"/>
  <c r="A645" i="16"/>
  <c r="A646" i="16"/>
  <c r="A647" i="16"/>
  <c r="A648" i="16"/>
  <c r="A649" i="16"/>
  <c r="A650" i="16"/>
  <c r="A651" i="16"/>
  <c r="A652" i="16"/>
  <c r="A653" i="16"/>
  <c r="A654" i="16"/>
  <c r="A655" i="16"/>
  <c r="A656" i="16"/>
  <c r="A657" i="16"/>
  <c r="A658" i="16"/>
  <c r="A659" i="16"/>
  <c r="A660" i="16"/>
  <c r="A661" i="16"/>
  <c r="A662" i="16"/>
  <c r="A663" i="16"/>
  <c r="A664" i="16"/>
  <c r="A665" i="16"/>
  <c r="A666" i="16"/>
  <c r="A667" i="16"/>
  <c r="A668" i="16"/>
  <c r="A669" i="16"/>
  <c r="A670" i="16"/>
  <c r="A671" i="16"/>
  <c r="A672" i="16"/>
  <c r="A673" i="16"/>
  <c r="A674" i="16"/>
  <c r="A675" i="16"/>
  <c r="A676" i="16"/>
  <c r="A677" i="16"/>
  <c r="A678" i="16"/>
  <c r="A679" i="16"/>
  <c r="A680" i="16"/>
  <c r="A681" i="16"/>
  <c r="A682" i="16"/>
  <c r="A683" i="16"/>
  <c r="A684" i="16"/>
  <c r="A685" i="16"/>
  <c r="A686" i="16"/>
  <c r="A687" i="16"/>
  <c r="A688" i="16"/>
  <c r="A689" i="16"/>
  <c r="A690" i="16"/>
  <c r="A691" i="16"/>
  <c r="A692" i="16"/>
  <c r="A693" i="16"/>
  <c r="A694" i="16"/>
  <c r="A695" i="16"/>
  <c r="A696" i="16"/>
  <c r="A697" i="16"/>
  <c r="A698" i="16"/>
  <c r="A699" i="16"/>
  <c r="A700" i="16"/>
  <c r="A701" i="16"/>
  <c r="A702" i="16"/>
  <c r="A703" i="16"/>
  <c r="A704" i="16"/>
  <c r="A705" i="16"/>
  <c r="A706" i="16"/>
  <c r="A707" i="16"/>
  <c r="A708" i="16"/>
  <c r="A709" i="16"/>
  <c r="A710" i="16"/>
  <c r="A711" i="16"/>
  <c r="A712" i="16"/>
  <c r="A713" i="16"/>
  <c r="A714" i="16"/>
  <c r="A715" i="16"/>
  <c r="A716" i="16"/>
  <c r="A717" i="16"/>
  <c r="A718" i="16"/>
  <c r="A719" i="16"/>
  <c r="A720" i="16"/>
  <c r="A721" i="16"/>
  <c r="A722" i="16"/>
  <c r="A723" i="16"/>
  <c r="A724" i="16"/>
  <c r="A725" i="16"/>
  <c r="A726" i="16"/>
  <c r="A727" i="16"/>
  <c r="A728" i="16"/>
  <c r="A729" i="16"/>
  <c r="A730" i="16"/>
  <c r="A731" i="16"/>
  <c r="A732" i="16"/>
  <c r="A733" i="16"/>
  <c r="A734" i="16"/>
  <c r="A735" i="16"/>
  <c r="A736" i="16"/>
  <c r="A737" i="16"/>
  <c r="A738" i="16"/>
  <c r="A739" i="16"/>
  <c r="A740" i="16"/>
  <c r="A741" i="16"/>
  <c r="A742" i="16"/>
  <c r="A743" i="16"/>
  <c r="A744" i="16"/>
  <c r="A745" i="16"/>
  <c r="A746" i="16"/>
  <c r="A747" i="16"/>
  <c r="A748" i="16"/>
  <c r="A749" i="16"/>
  <c r="A750" i="16"/>
  <c r="A751" i="16"/>
  <c r="A752" i="16"/>
  <c r="A753" i="16"/>
  <c r="A754" i="16"/>
  <c r="A755" i="16"/>
  <c r="A756" i="16"/>
  <c r="A757" i="16"/>
  <c r="A758" i="16"/>
  <c r="A759" i="16"/>
  <c r="A760" i="16"/>
  <c r="A761" i="16"/>
  <c r="A762" i="16"/>
  <c r="A763" i="16"/>
  <c r="A764" i="16"/>
  <c r="A765" i="16"/>
  <c r="A766" i="16"/>
  <c r="A767" i="16"/>
  <c r="A768" i="16"/>
  <c r="A769" i="16"/>
  <c r="A770" i="16"/>
  <c r="A771" i="16"/>
  <c r="A772" i="16"/>
  <c r="A773" i="16"/>
  <c r="A774" i="16"/>
  <c r="A775" i="16"/>
  <c r="A776" i="16"/>
  <c r="A777" i="16"/>
  <c r="A778" i="16"/>
  <c r="A779" i="16"/>
  <c r="A780" i="16"/>
  <c r="A781" i="16"/>
  <c r="A782" i="16"/>
  <c r="A783" i="16"/>
  <c r="A784" i="16"/>
  <c r="A785" i="16"/>
  <c r="A786" i="16"/>
  <c r="A787" i="16"/>
  <c r="A788" i="16"/>
  <c r="A789" i="16"/>
  <c r="A790" i="16"/>
  <c r="A791" i="16"/>
  <c r="A792" i="16"/>
  <c r="A793" i="16"/>
  <c r="A794" i="16"/>
  <c r="A795" i="16"/>
  <c r="A796" i="16"/>
  <c r="A797" i="16"/>
  <c r="A798" i="16"/>
  <c r="A799" i="16"/>
  <c r="A800" i="16"/>
  <c r="A801" i="16"/>
  <c r="A802" i="16"/>
  <c r="A803" i="16"/>
  <c r="A804" i="16"/>
  <c r="A805" i="16"/>
  <c r="A806" i="16"/>
  <c r="A807" i="16"/>
  <c r="A808" i="16"/>
  <c r="A809" i="16"/>
  <c r="A810" i="16"/>
  <c r="A811" i="16"/>
  <c r="A812" i="16"/>
  <c r="A813" i="16"/>
  <c r="A814" i="16"/>
  <c r="A815" i="16"/>
  <c r="A816" i="16"/>
  <c r="A817" i="16"/>
  <c r="A818" i="16"/>
  <c r="A819" i="16"/>
  <c r="A820" i="16"/>
  <c r="A821" i="16"/>
  <c r="A822" i="16"/>
  <c r="A823" i="16"/>
  <c r="A824" i="16"/>
  <c r="A825" i="16"/>
  <c r="A826" i="16"/>
  <c r="A827" i="16"/>
  <c r="A828" i="16"/>
  <c r="A829" i="16"/>
  <c r="A830" i="16"/>
  <c r="A831" i="16"/>
  <c r="A832" i="16"/>
  <c r="A833" i="16"/>
  <c r="A834" i="16"/>
  <c r="A835" i="16"/>
  <c r="A836" i="16"/>
  <c r="A837" i="16"/>
  <c r="A838" i="16"/>
  <c r="A839" i="16"/>
  <c r="A840" i="16"/>
  <c r="A841" i="16"/>
  <c r="A842" i="16"/>
  <c r="A843" i="16"/>
  <c r="A844" i="16"/>
  <c r="A845" i="16"/>
  <c r="A846" i="16"/>
  <c r="A847" i="16"/>
  <c r="A848" i="16"/>
  <c r="A849" i="16"/>
  <c r="A850" i="16"/>
  <c r="A851" i="16"/>
  <c r="A852" i="16"/>
  <c r="A853" i="16"/>
  <c r="A854" i="16"/>
  <c r="A855" i="16"/>
  <c r="A856" i="16"/>
  <c r="A857" i="16"/>
  <c r="A858" i="16"/>
  <c r="A859" i="16"/>
  <c r="A860" i="16"/>
  <c r="A861" i="16"/>
  <c r="A862" i="16"/>
  <c r="A863" i="16"/>
  <c r="A864" i="16"/>
  <c r="A865" i="16"/>
  <c r="A866" i="16"/>
  <c r="A867" i="16"/>
  <c r="A868" i="16"/>
  <c r="A869" i="16"/>
  <c r="A870" i="16"/>
  <c r="A871" i="16"/>
  <c r="A872" i="16"/>
  <c r="A873" i="16"/>
  <c r="A874" i="16"/>
  <c r="A875" i="16"/>
  <c r="A876" i="16"/>
  <c r="A877" i="16"/>
  <c r="A878" i="16"/>
  <c r="A879" i="16"/>
  <c r="A880" i="16"/>
  <c r="A881" i="16"/>
  <c r="A882" i="16"/>
  <c r="A883" i="16"/>
  <c r="A884" i="16"/>
  <c r="A885" i="16"/>
  <c r="A886" i="16"/>
  <c r="A887" i="16"/>
  <c r="A888" i="16"/>
  <c r="A889" i="16"/>
  <c r="A890" i="16"/>
  <c r="A891" i="16"/>
  <c r="A892" i="16"/>
  <c r="A893" i="16"/>
  <c r="A894" i="16"/>
  <c r="A895" i="16"/>
  <c r="A896" i="16"/>
  <c r="A897" i="16"/>
  <c r="A898" i="16"/>
  <c r="A899" i="16"/>
  <c r="A900" i="16"/>
  <c r="A901" i="16"/>
  <c r="A902" i="16"/>
  <c r="A903" i="16"/>
  <c r="A904" i="16"/>
  <c r="A905" i="16"/>
  <c r="A906" i="16"/>
  <c r="A907" i="16"/>
  <c r="A908" i="16"/>
  <c r="A909" i="16"/>
  <c r="A910" i="16"/>
  <c r="A911" i="16"/>
  <c r="A912" i="16"/>
  <c r="A913" i="16"/>
  <c r="A914" i="16"/>
  <c r="A915" i="16"/>
  <c r="A916" i="16"/>
  <c r="A917" i="16"/>
  <c r="A918" i="16"/>
  <c r="A919" i="16"/>
  <c r="A920" i="16"/>
  <c r="A921" i="16"/>
  <c r="A922" i="16"/>
  <c r="A923" i="16"/>
  <c r="A924" i="16"/>
  <c r="A925" i="16"/>
  <c r="A926" i="16"/>
  <c r="A927" i="16"/>
  <c r="A928" i="16"/>
  <c r="A929" i="16"/>
  <c r="A930" i="16"/>
  <c r="A931" i="16"/>
  <c r="A932" i="16"/>
  <c r="A933" i="16"/>
  <c r="A934" i="16"/>
  <c r="A935" i="16"/>
  <c r="A936" i="16"/>
  <c r="A937" i="16"/>
  <c r="A938" i="16"/>
  <c r="A939" i="16"/>
  <c r="A940" i="16"/>
  <c r="A941" i="16"/>
  <c r="A942" i="16"/>
  <c r="A943" i="16"/>
  <c r="A944" i="16"/>
  <c r="A945" i="16"/>
  <c r="A946" i="16"/>
  <c r="A947" i="16"/>
  <c r="A948" i="16"/>
  <c r="A949" i="16"/>
  <c r="A950" i="16"/>
  <c r="A951" i="16"/>
  <c r="A952" i="16"/>
  <c r="A953" i="16"/>
  <c r="A954" i="16"/>
  <c r="A955" i="16"/>
  <c r="A956" i="16"/>
  <c r="A957" i="16"/>
  <c r="A958" i="16"/>
  <c r="A959" i="16"/>
  <c r="A960" i="16"/>
  <c r="A961" i="16"/>
  <c r="A962" i="16"/>
  <c r="A963" i="16"/>
  <c r="A964" i="16"/>
  <c r="A965" i="16"/>
  <c r="A966" i="16"/>
  <c r="A967" i="16"/>
  <c r="A968" i="16"/>
  <c r="AA443" i="16" l="1"/>
  <c r="AB443" i="16"/>
  <c r="AC443" i="16"/>
  <c r="AD443" i="16"/>
  <c r="AA444" i="16"/>
  <c r="AB444" i="16"/>
  <c r="AC444" i="16"/>
  <c r="AD444" i="16"/>
  <c r="AA445" i="16"/>
  <c r="AB445" i="16"/>
  <c r="AC445" i="16"/>
  <c r="AD445" i="16"/>
  <c r="AA446" i="16"/>
  <c r="AB446" i="16"/>
  <c r="AC446" i="16"/>
  <c r="AD446" i="16"/>
  <c r="AA447" i="16"/>
  <c r="AB447" i="16"/>
  <c r="AC447" i="16"/>
  <c r="AD447" i="16"/>
  <c r="AA448" i="16"/>
  <c r="AB448" i="16"/>
  <c r="AC448" i="16"/>
  <c r="AD448" i="16"/>
  <c r="AA449" i="16"/>
  <c r="AB449" i="16"/>
  <c r="AC449" i="16"/>
  <c r="AD449" i="16"/>
  <c r="AA450" i="16"/>
  <c r="AB450" i="16"/>
  <c r="AC450" i="16"/>
  <c r="AD450" i="16"/>
  <c r="AA451" i="16"/>
  <c r="AB451" i="16"/>
  <c r="AC451" i="16"/>
  <c r="AD451" i="16"/>
  <c r="AA452" i="16"/>
  <c r="AB452" i="16"/>
  <c r="AC452" i="16"/>
  <c r="AD452" i="16"/>
  <c r="AA453" i="16"/>
  <c r="AB453" i="16"/>
  <c r="AC453" i="16"/>
  <c r="AD453" i="16"/>
  <c r="AA454" i="16"/>
  <c r="AB454" i="16"/>
  <c r="AC454" i="16"/>
  <c r="AD454" i="16"/>
  <c r="A444" i="16"/>
  <c r="A445" i="16"/>
  <c r="A446" i="16"/>
  <c r="A447" i="16"/>
  <c r="A448" i="16"/>
  <c r="A449" i="16"/>
  <c r="A450" i="16"/>
  <c r="A451" i="16"/>
  <c r="A452" i="16"/>
  <c r="A453" i="16"/>
  <c r="A454" i="16"/>
  <c r="AA317" i="16"/>
  <c r="AB317" i="16"/>
  <c r="AC317" i="16"/>
  <c r="AD317" i="16"/>
  <c r="AA318" i="16"/>
  <c r="AB318" i="16"/>
  <c r="AC318" i="16"/>
  <c r="AD318" i="16"/>
  <c r="AA319" i="16"/>
  <c r="AB319" i="16"/>
  <c r="AC319" i="16"/>
  <c r="AD319" i="16"/>
  <c r="AA320" i="16"/>
  <c r="AB320" i="16"/>
  <c r="AC320" i="16"/>
  <c r="AD320" i="16"/>
  <c r="AA321" i="16"/>
  <c r="AB321" i="16"/>
  <c r="AC321" i="16"/>
  <c r="AD321" i="16"/>
  <c r="AA322" i="16"/>
  <c r="AB322" i="16"/>
  <c r="AC322" i="16"/>
  <c r="AD322" i="16"/>
  <c r="AA323" i="16"/>
  <c r="AB323" i="16"/>
  <c r="AC323" i="16"/>
  <c r="AD323" i="16"/>
  <c r="A318" i="16"/>
  <c r="A319" i="16"/>
  <c r="A320" i="16"/>
  <c r="A321" i="16"/>
  <c r="A322" i="16"/>
  <c r="A323" i="16"/>
  <c r="AA264" i="16"/>
  <c r="AB264" i="16"/>
  <c r="AC264" i="16"/>
  <c r="AD264" i="16"/>
  <c r="AA265" i="16"/>
  <c r="AB265" i="16"/>
  <c r="AC265" i="16"/>
  <c r="AD265" i="16"/>
  <c r="AA266" i="16"/>
  <c r="AB266" i="16"/>
  <c r="AC266" i="16"/>
  <c r="AD266" i="16"/>
  <c r="AA267" i="16"/>
  <c r="AB267" i="16"/>
  <c r="AC267" i="16"/>
  <c r="AD267" i="16"/>
  <c r="AA268" i="16"/>
  <c r="AB268" i="16"/>
  <c r="AC268" i="16"/>
  <c r="AD268" i="16"/>
  <c r="AA269" i="16"/>
  <c r="AB269" i="16"/>
  <c r="AC269" i="16"/>
  <c r="AD269" i="16"/>
  <c r="AA270" i="16"/>
  <c r="AB270" i="16"/>
  <c r="AC270" i="16"/>
  <c r="AD270" i="16"/>
  <c r="AA271" i="16"/>
  <c r="AB271" i="16"/>
  <c r="AC271" i="16"/>
  <c r="AD271" i="16"/>
  <c r="AA272" i="16"/>
  <c r="AB272" i="16"/>
  <c r="AC272" i="16"/>
  <c r="AD272" i="16"/>
  <c r="AA273" i="16"/>
  <c r="AB273" i="16"/>
  <c r="AC273" i="16"/>
  <c r="AD273" i="16"/>
  <c r="AA274" i="16"/>
  <c r="AB274" i="16"/>
  <c r="AC274" i="16"/>
  <c r="AD274" i="16"/>
  <c r="AA275" i="16"/>
  <c r="AB275" i="16"/>
  <c r="AC275" i="16"/>
  <c r="AD275" i="16"/>
  <c r="AA276" i="16"/>
  <c r="AB276" i="16"/>
  <c r="AC276" i="16"/>
  <c r="AD276" i="16"/>
  <c r="AA277" i="16"/>
  <c r="AB277" i="16"/>
  <c r="AC277" i="16"/>
  <c r="AD277" i="16"/>
  <c r="AA278" i="16"/>
  <c r="AB278" i="16"/>
  <c r="AC278" i="16"/>
  <c r="AD278" i="16"/>
  <c r="AA279" i="16"/>
  <c r="AB279" i="16"/>
  <c r="AC279" i="16"/>
  <c r="AD279" i="16"/>
  <c r="AA263" i="16"/>
  <c r="A266" i="16"/>
  <c r="A267" i="16"/>
  <c r="A268" i="16"/>
  <c r="A269" i="16"/>
  <c r="A270" i="16"/>
  <c r="A271" i="16"/>
  <c r="A272" i="16"/>
  <c r="A72" i="16"/>
  <c r="A73" i="16"/>
  <c r="A79" i="16"/>
  <c r="AA79" i="16"/>
  <c r="A83" i="16"/>
  <c r="A85" i="16"/>
  <c r="A97" i="16"/>
  <c r="A99" i="16"/>
  <c r="AA128" i="16"/>
  <c r="AB128" i="16"/>
  <c r="AC128" i="16"/>
  <c r="AD128" i="16"/>
  <c r="AA129" i="16"/>
  <c r="AB129" i="16"/>
  <c r="AC129" i="16"/>
  <c r="AD129" i="16"/>
  <c r="AA130" i="16"/>
  <c r="AB130" i="16"/>
  <c r="AC130" i="16"/>
  <c r="AD130" i="16"/>
  <c r="AA131" i="16"/>
  <c r="AB131" i="16"/>
  <c r="AC131" i="16"/>
  <c r="AD131" i="16"/>
  <c r="AA132" i="16"/>
  <c r="AB132" i="16"/>
  <c r="AC132" i="16"/>
  <c r="AD132" i="16"/>
  <c r="AA133" i="16"/>
  <c r="AB133" i="16"/>
  <c r="AC133" i="16"/>
  <c r="AD133" i="16"/>
  <c r="A128" i="16"/>
  <c r="A129" i="16"/>
  <c r="A130" i="16"/>
  <c r="A131" i="16"/>
  <c r="A132" i="16"/>
  <c r="A133" i="16"/>
  <c r="AB63" i="16"/>
  <c r="AC63" i="16"/>
  <c r="AD63" i="16"/>
  <c r="AB64" i="16"/>
  <c r="AC64" i="16"/>
  <c r="AD64" i="16"/>
  <c r="AB66" i="16"/>
  <c r="AC66" i="16"/>
  <c r="AD66" i="16"/>
  <c r="AB67" i="16"/>
  <c r="AC67" i="16"/>
  <c r="AD67" i="16"/>
  <c r="A71" i="16"/>
  <c r="A265" i="16"/>
  <c r="A273" i="16"/>
  <c r="A274" i="16"/>
  <c r="A275" i="16"/>
  <c r="A276" i="16"/>
  <c r="A277" i="16"/>
  <c r="A278" i="16"/>
  <c r="A279" i="16"/>
  <c r="AA56" i="16"/>
  <c r="AB56" i="16"/>
  <c r="AC56" i="16"/>
  <c r="AD56" i="16"/>
  <c r="AA57" i="16"/>
  <c r="AB57" i="16"/>
  <c r="AC57" i="16"/>
  <c r="AD57" i="16"/>
  <c r="AA58" i="16"/>
  <c r="AB58" i="16"/>
  <c r="AC58" i="16"/>
  <c r="AD58" i="16"/>
  <c r="AA59" i="16"/>
  <c r="AB59" i="16"/>
  <c r="AC59" i="16"/>
  <c r="AD59" i="16"/>
  <c r="AA60" i="16"/>
  <c r="AB60" i="16"/>
  <c r="AC60" i="16"/>
  <c r="AD60" i="16"/>
  <c r="AA61" i="16"/>
  <c r="AB61" i="16"/>
  <c r="AC61" i="16"/>
  <c r="AD61" i="16"/>
  <c r="AA62" i="16"/>
  <c r="AB62" i="16"/>
  <c r="AC62" i="16"/>
  <c r="AD62" i="16"/>
  <c r="AA24" i="16"/>
  <c r="AB24" i="16"/>
  <c r="AC24" i="16"/>
  <c r="AD24" i="16"/>
  <c r="AA25" i="16"/>
  <c r="AB25" i="16"/>
  <c r="AC25" i="16"/>
  <c r="AD25" i="16"/>
  <c r="AA26" i="16"/>
  <c r="AB26" i="16"/>
  <c r="AC26" i="16"/>
  <c r="AD26" i="16"/>
  <c r="AA27" i="16"/>
  <c r="AB27" i="16"/>
  <c r="AC27" i="16"/>
  <c r="AD27" i="16"/>
  <c r="AA28" i="16"/>
  <c r="AB28" i="16"/>
  <c r="AC28" i="16"/>
  <c r="AD28" i="16"/>
  <c r="AA29" i="16"/>
  <c r="AB29" i="16"/>
  <c r="AC29" i="16"/>
  <c r="AD29" i="16"/>
  <c r="A56" i="16"/>
  <c r="A57" i="16"/>
  <c r="A58" i="16"/>
  <c r="A59" i="16"/>
  <c r="A60" i="16"/>
  <c r="A61" i="16"/>
  <c r="A62" i="16"/>
  <c r="A1029" i="16" l="1"/>
  <c r="A1028" i="16"/>
  <c r="A1027" i="16"/>
  <c r="A1026" i="16"/>
  <c r="A1025" i="16"/>
  <c r="A1024" i="16"/>
  <c r="A1023" i="16"/>
  <c r="A1022" i="16"/>
  <c r="A1021" i="16"/>
  <c r="A1020" i="16"/>
  <c r="A1019" i="16"/>
  <c r="A1018" i="16"/>
  <c r="A1017" i="16"/>
  <c r="A1016" i="16"/>
  <c r="A1015" i="16"/>
  <c r="A1014" i="16"/>
  <c r="A1013" i="16"/>
  <c r="A1012" i="16"/>
  <c r="A1011" i="16"/>
  <c r="A1010" i="16"/>
  <c r="A1009" i="16"/>
  <c r="A1008" i="16"/>
  <c r="A1007" i="16"/>
  <c r="A1006" i="16"/>
  <c r="A1005" i="16"/>
  <c r="A1004" i="16"/>
  <c r="A1003" i="16"/>
  <c r="A1002" i="16"/>
  <c r="A1001" i="16"/>
  <c r="A1000" i="16"/>
  <c r="A999" i="16"/>
  <c r="A998" i="16"/>
  <c r="A997" i="16"/>
  <c r="A996" i="16"/>
  <c r="A995" i="16"/>
  <c r="A994" i="16"/>
  <c r="A993" i="16"/>
  <c r="A992" i="16"/>
  <c r="A991" i="16"/>
  <c r="A990" i="16"/>
  <c r="A989" i="16"/>
  <c r="A988" i="16"/>
  <c r="A987" i="16"/>
  <c r="A986" i="16"/>
  <c r="A985" i="16"/>
  <c r="A984" i="16"/>
  <c r="A983" i="16"/>
  <c r="A982" i="16"/>
  <c r="A981" i="16"/>
  <c r="A980" i="16"/>
  <c r="A979" i="16"/>
  <c r="A978" i="16"/>
  <c r="A977" i="16"/>
  <c r="A976" i="16"/>
  <c r="A975" i="16"/>
  <c r="A974" i="16"/>
  <c r="A973" i="16"/>
  <c r="A972" i="16"/>
  <c r="A971" i="16"/>
  <c r="A970" i="16"/>
  <c r="A969" i="16"/>
  <c r="A461" i="16"/>
  <c r="A460" i="16"/>
  <c r="A459" i="16"/>
  <c r="A458" i="16"/>
  <c r="A457" i="16"/>
  <c r="A456" i="16"/>
  <c r="A455" i="16"/>
  <c r="A443" i="16"/>
  <c r="A442" i="16"/>
  <c r="A441" i="16"/>
  <c r="A440" i="16"/>
  <c r="A439" i="16"/>
  <c r="A438" i="16"/>
  <c r="A437" i="16"/>
  <c r="A436" i="16"/>
  <c r="A435" i="16"/>
  <c r="A434" i="16"/>
  <c r="A433" i="16"/>
  <c r="A432" i="16"/>
  <c r="A431" i="16"/>
  <c r="A430" i="16"/>
  <c r="A429" i="16"/>
  <c r="A428" i="16"/>
  <c r="A427" i="16"/>
  <c r="A426" i="16"/>
  <c r="A425" i="16"/>
  <c r="A424" i="16"/>
  <c r="A423" i="16"/>
  <c r="A422" i="16"/>
  <c r="A421" i="16"/>
  <c r="A420" i="16"/>
  <c r="A419" i="16"/>
  <c r="A418" i="16"/>
  <c r="A417" i="16"/>
  <c r="A416" i="16"/>
  <c r="A415" i="16"/>
  <c r="A414" i="16"/>
  <c r="A413" i="16"/>
  <c r="A412" i="16"/>
  <c r="A411" i="16"/>
  <c r="A410" i="16"/>
  <c r="A409" i="16"/>
  <c r="A408" i="16"/>
  <c r="A407" i="16"/>
  <c r="A406" i="16"/>
  <c r="A405" i="16"/>
  <c r="A404" i="16"/>
  <c r="A403" i="16"/>
  <c r="A402" i="16"/>
  <c r="A401" i="16"/>
  <c r="A400" i="16"/>
  <c r="A399" i="16"/>
  <c r="A398" i="16"/>
  <c r="A397" i="16"/>
  <c r="A396" i="16"/>
  <c r="A395" i="16"/>
  <c r="A394" i="16"/>
  <c r="A393" i="16"/>
  <c r="A392" i="16"/>
  <c r="A391" i="16"/>
  <c r="A390" i="16"/>
  <c r="A389" i="16"/>
  <c r="A388" i="16"/>
  <c r="A387" i="16"/>
  <c r="A386" i="16"/>
  <c r="A385" i="16"/>
  <c r="A384" i="16"/>
  <c r="A383" i="16"/>
  <c r="A382" i="16"/>
  <c r="A381" i="16"/>
  <c r="A380" i="16"/>
  <c r="A379" i="16"/>
  <c r="A378" i="16"/>
  <c r="A377" i="16"/>
  <c r="A376" i="16"/>
  <c r="A375" i="16"/>
  <c r="A374" i="16"/>
  <c r="A373" i="16"/>
  <c r="A372" i="16"/>
  <c r="A371" i="16"/>
  <c r="A370" i="16"/>
  <c r="A369" i="16"/>
  <c r="A368" i="16"/>
  <c r="A367" i="16"/>
  <c r="A366" i="16"/>
  <c r="A365" i="16"/>
  <c r="A364" i="16"/>
  <c r="A363" i="16"/>
  <c r="A362" i="16"/>
  <c r="A361" i="16"/>
  <c r="A360" i="16"/>
  <c r="A359" i="16"/>
  <c r="A358" i="16"/>
  <c r="A357" i="16"/>
  <c r="A356" i="16"/>
  <c r="A355" i="16"/>
  <c r="A354" i="16"/>
  <c r="A353" i="16"/>
  <c r="A352" i="16"/>
  <c r="A351" i="16"/>
  <c r="A350" i="16"/>
  <c r="A349" i="16"/>
  <c r="A348" i="16"/>
  <c r="A347" i="16"/>
  <c r="A346" i="16"/>
  <c r="A345" i="16"/>
  <c r="A344" i="16"/>
  <c r="A343" i="16"/>
  <c r="A342" i="16"/>
  <c r="A341" i="16"/>
  <c r="A340" i="16"/>
  <c r="A339" i="16"/>
  <c r="A338" i="16"/>
  <c r="A337" i="16"/>
  <c r="A336" i="16"/>
  <c r="A335" i="16"/>
  <c r="A334" i="16"/>
  <c r="A333" i="16"/>
  <c r="A332" i="16"/>
  <c r="A331" i="16"/>
  <c r="A330" i="16"/>
  <c r="A329" i="16"/>
  <c r="A328" i="16"/>
  <c r="A327" i="16"/>
  <c r="A326" i="16"/>
  <c r="A324" i="16"/>
  <c r="A325"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64" i="16"/>
  <c r="A263" i="16"/>
  <c r="A262"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8" i="16"/>
  <c r="A96" i="16"/>
  <c r="A95" i="16"/>
  <c r="A94" i="16"/>
  <c r="A93" i="16"/>
  <c r="A92" i="16"/>
  <c r="A91" i="16"/>
  <c r="A90" i="16"/>
  <c r="A89" i="16"/>
  <c r="A88" i="16"/>
  <c r="A87" i="16"/>
  <c r="A86" i="16"/>
  <c r="A84" i="16"/>
  <c r="A82" i="16"/>
  <c r="A81" i="16"/>
  <c r="A80" i="16"/>
  <c r="A78" i="16"/>
  <c r="A77" i="16"/>
  <c r="A76" i="16"/>
  <c r="A75" i="16"/>
  <c r="A74" i="16"/>
  <c r="A70" i="16"/>
  <c r="A69" i="16"/>
  <c r="A68" i="16"/>
  <c r="A67" i="16"/>
  <c r="A66" i="16"/>
  <c r="A65" i="16"/>
  <c r="A64" i="16"/>
  <c r="A63" i="16"/>
  <c r="A45" i="16"/>
  <c r="A24" i="16"/>
  <c r="A25" i="16"/>
  <c r="A26" i="16"/>
  <c r="A27" i="16"/>
  <c r="A28" i="16"/>
  <c r="A29" i="16"/>
  <c r="A4" i="16" l="1"/>
  <c r="A5" i="16"/>
  <c r="A6" i="16"/>
  <c r="A7" i="16"/>
  <c r="A8" i="16"/>
  <c r="A9" i="16"/>
  <c r="A10" i="16"/>
  <c r="A11" i="16"/>
  <c r="A12" i="16"/>
  <c r="A13" i="16"/>
  <c r="A14" i="16"/>
  <c r="A15" i="16"/>
  <c r="A16" i="16"/>
  <c r="A17" i="16"/>
  <c r="A18" i="16"/>
  <c r="A19" i="16"/>
  <c r="A20" i="16"/>
  <c r="A21" i="16"/>
  <c r="A22" i="16"/>
  <c r="A23" i="16"/>
  <c r="A30" i="16"/>
  <c r="A31" i="16"/>
  <c r="A32" i="16"/>
  <c r="A33" i="16"/>
  <c r="A34" i="16"/>
  <c r="A35" i="16"/>
  <c r="A36" i="16"/>
  <c r="A37" i="16"/>
  <c r="A38" i="16"/>
  <c r="A39" i="16"/>
  <c r="A40" i="16"/>
  <c r="A41" i="16"/>
  <c r="A42" i="16"/>
  <c r="A43" i="16"/>
  <c r="A44" i="16"/>
  <c r="A46" i="16"/>
  <c r="A47" i="16"/>
  <c r="A48" i="16"/>
  <c r="A49" i="16"/>
  <c r="A50" i="16"/>
  <c r="A51" i="16"/>
  <c r="A52" i="16"/>
  <c r="A53" i="16"/>
  <c r="A54" i="16"/>
  <c r="A55" i="16"/>
  <c r="A3" i="16"/>
  <c r="L35" i="24" l="1"/>
  <c r="L36" i="24"/>
  <c r="L37" i="24"/>
  <c r="L38" i="24"/>
  <c r="L39" i="24"/>
  <c r="L40" i="24"/>
  <c r="L41" i="24"/>
  <c r="L42" i="24"/>
  <c r="L43" i="24"/>
  <c r="L44" i="24"/>
  <c r="L45" i="24"/>
  <c r="L46" i="24"/>
  <c r="L47" i="24"/>
  <c r="L48" i="24"/>
  <c r="L49" i="24"/>
  <c r="L34" i="24"/>
  <c r="L33" i="24"/>
  <c r="AA3" i="16" l="1"/>
  <c r="AB3" i="16"/>
  <c r="AC3" i="16"/>
  <c r="AD3" i="16"/>
  <c r="AA7" i="16"/>
  <c r="AB7" i="16"/>
  <c r="AC7" i="16"/>
  <c r="AD7" i="16"/>
  <c r="AA9" i="16"/>
  <c r="AB9" i="16"/>
  <c r="AC9" i="16"/>
  <c r="AD9" i="16"/>
  <c r="AA10" i="16"/>
  <c r="AB10" i="16"/>
  <c r="AC10" i="16"/>
  <c r="AD10" i="16"/>
  <c r="AA11" i="16"/>
  <c r="AB11" i="16"/>
  <c r="AC11" i="16"/>
  <c r="AD11" i="16"/>
  <c r="AA12" i="16"/>
  <c r="AB12" i="16"/>
  <c r="AC12" i="16"/>
  <c r="AD12" i="16"/>
  <c r="AA13" i="16"/>
  <c r="AB13" i="16"/>
  <c r="AC13" i="16"/>
  <c r="AD13" i="16"/>
  <c r="AA14" i="16"/>
  <c r="AB14" i="16"/>
  <c r="AC14" i="16"/>
  <c r="AD14" i="16"/>
  <c r="AA15" i="16"/>
  <c r="AB15" i="16"/>
  <c r="AC15" i="16"/>
  <c r="AD15" i="16"/>
  <c r="AA16" i="16"/>
  <c r="AB16" i="16"/>
  <c r="AC16" i="16"/>
  <c r="AD16" i="16"/>
  <c r="AA17" i="16"/>
  <c r="AB17" i="16"/>
  <c r="AC17" i="16"/>
  <c r="AD17" i="16"/>
  <c r="AA18" i="16"/>
  <c r="AB18" i="16"/>
  <c r="AC18" i="16"/>
  <c r="AD18" i="16"/>
  <c r="AA21" i="16"/>
  <c r="AB21" i="16"/>
  <c r="AC21" i="16"/>
  <c r="AD21" i="16"/>
  <c r="AA30" i="16"/>
  <c r="AB30" i="16"/>
  <c r="AC30" i="16"/>
  <c r="AD30" i="16"/>
  <c r="AA31" i="16"/>
  <c r="AB31" i="16"/>
  <c r="AC31" i="16"/>
  <c r="AD31" i="16"/>
  <c r="AA32" i="16"/>
  <c r="AB32" i="16"/>
  <c r="AC32" i="16"/>
  <c r="AD32" i="16"/>
  <c r="AA33" i="16"/>
  <c r="AB33" i="16"/>
  <c r="AC33" i="16"/>
  <c r="AD33" i="16"/>
  <c r="AA34" i="16"/>
  <c r="AB34" i="16"/>
  <c r="AC34" i="16"/>
  <c r="AD34" i="16"/>
  <c r="AA35" i="16"/>
  <c r="AB35" i="16"/>
  <c r="AC35" i="16"/>
  <c r="AD35" i="16"/>
  <c r="AA36" i="16"/>
  <c r="AB36" i="16"/>
  <c r="AC36" i="16"/>
  <c r="AD36" i="16"/>
  <c r="AA38" i="16"/>
  <c r="AB38" i="16"/>
  <c r="AC38" i="16"/>
  <c r="AD38" i="16"/>
  <c r="AA39" i="16"/>
  <c r="AB39" i="16"/>
  <c r="AC39" i="16"/>
  <c r="AD39" i="16"/>
  <c r="AA40" i="16"/>
  <c r="AB40" i="16"/>
  <c r="AC40" i="16"/>
  <c r="AD40" i="16"/>
  <c r="AA41" i="16"/>
  <c r="AB41" i="16"/>
  <c r="AC41" i="16"/>
  <c r="AD41" i="16"/>
  <c r="AA42" i="16"/>
  <c r="AB42" i="16"/>
  <c r="AC42" i="16"/>
  <c r="AD42" i="16"/>
  <c r="AA43" i="16"/>
  <c r="AB43" i="16"/>
  <c r="AC43" i="16"/>
  <c r="AD43" i="16"/>
  <c r="AA44" i="16"/>
  <c r="AB44" i="16"/>
  <c r="AC44" i="16"/>
  <c r="AD44" i="16"/>
  <c r="AA46" i="16"/>
  <c r="AB46" i="16"/>
  <c r="AC46" i="16"/>
  <c r="AD46" i="16"/>
  <c r="AA49" i="16"/>
  <c r="AB49" i="16"/>
  <c r="AC49" i="16"/>
  <c r="AD49" i="16"/>
  <c r="AA50" i="16"/>
  <c r="AB50" i="16"/>
  <c r="AC50" i="16"/>
  <c r="AD50" i="16"/>
  <c r="AA52" i="16"/>
  <c r="AB52" i="16"/>
  <c r="AC52" i="16"/>
  <c r="AD52" i="16"/>
  <c r="AA53" i="16"/>
  <c r="AB53" i="16"/>
  <c r="AC53" i="16"/>
  <c r="AD53" i="16"/>
  <c r="AA55" i="16"/>
  <c r="AB55" i="16"/>
  <c r="AC55" i="16"/>
  <c r="AD55" i="16"/>
  <c r="AA4" i="16"/>
  <c r="AB4" i="16"/>
  <c r="AC4" i="16"/>
  <c r="AD4" i="16"/>
  <c r="AA5" i="16"/>
  <c r="AB5" i="16"/>
  <c r="AC5" i="16"/>
  <c r="AD5" i="16"/>
  <c r="AA6" i="16"/>
  <c r="AB6" i="16"/>
  <c r="AC6" i="16"/>
  <c r="AD6" i="16"/>
  <c r="AA8" i="16"/>
  <c r="AB8" i="16"/>
  <c r="AC8" i="16"/>
  <c r="AD8" i="16"/>
  <c r="AA19" i="16"/>
  <c r="AB19" i="16"/>
  <c r="AC19" i="16"/>
  <c r="AD19" i="16"/>
  <c r="AA20" i="16"/>
  <c r="AB20" i="16"/>
  <c r="AC20" i="16"/>
  <c r="AD20" i="16"/>
  <c r="AA22" i="16"/>
  <c r="AB22" i="16"/>
  <c r="AC22" i="16"/>
  <c r="AD22" i="16"/>
  <c r="AA23" i="16"/>
  <c r="AB23" i="16"/>
  <c r="AC23" i="16"/>
  <c r="AD23" i="16"/>
  <c r="AA37" i="16"/>
  <c r="AB37" i="16"/>
  <c r="AC37" i="16"/>
  <c r="AD37" i="16"/>
  <c r="AA47" i="16"/>
  <c r="AB47" i="16"/>
  <c r="AC47" i="16"/>
  <c r="AD47" i="16"/>
  <c r="AA48" i="16"/>
  <c r="AB48" i="16"/>
  <c r="AC48" i="16"/>
  <c r="AD48" i="16"/>
  <c r="AA51" i="16"/>
  <c r="AB51" i="16"/>
  <c r="AC51" i="16"/>
  <c r="AD51" i="16"/>
  <c r="AA54" i="16"/>
  <c r="AB54" i="16"/>
  <c r="AC54" i="16"/>
  <c r="AD54" i="16"/>
  <c r="AA63" i="16"/>
  <c r="AB65" i="16"/>
  <c r="AC65" i="16"/>
  <c r="AD65" i="16"/>
  <c r="AA64" i="16"/>
  <c r="AB68" i="16"/>
  <c r="AC68" i="16"/>
  <c r="AD68" i="16"/>
  <c r="AA65" i="16"/>
  <c r="AA66" i="16"/>
  <c r="AA67" i="16"/>
  <c r="AA68" i="16"/>
  <c r="AD1029" i="16"/>
  <c r="AD156" i="16"/>
  <c r="AD140" i="16"/>
  <c r="AD141" i="16"/>
  <c r="AD142" i="16"/>
  <c r="AD143" i="16"/>
  <c r="AD144" i="16"/>
  <c r="AD145" i="16"/>
  <c r="AD146" i="16"/>
  <c r="AD147" i="16"/>
  <c r="AD148" i="16"/>
  <c r="AD149" i="16"/>
  <c r="AD150" i="16"/>
  <c r="AD151" i="16"/>
  <c r="AD152" i="16"/>
  <c r="AD153" i="16"/>
  <c r="AD154" i="16"/>
  <c r="AD155" i="16"/>
  <c r="AD157" i="16"/>
  <c r="AD158" i="16"/>
  <c r="AD159" i="16"/>
  <c r="AD160" i="16"/>
  <c r="AD161" i="16"/>
  <c r="AD162" i="16"/>
  <c r="AD163" i="16"/>
  <c r="AD164" i="16"/>
  <c r="AD165" i="16"/>
  <c r="AD166" i="16"/>
  <c r="AD167" i="16"/>
  <c r="AD168" i="16"/>
  <c r="AD169" i="16"/>
  <c r="AD170" i="16"/>
  <c r="AD171" i="16"/>
  <c r="AD172" i="16"/>
  <c r="AD173" i="16"/>
  <c r="AD174" i="16"/>
  <c r="AD175" i="16"/>
  <c r="AD176" i="16"/>
  <c r="AD177" i="16"/>
  <c r="AD178" i="16"/>
  <c r="AD179" i="16"/>
  <c r="AD180" i="16"/>
  <c r="AD181" i="16"/>
  <c r="AD182" i="16"/>
  <c r="AD183" i="16"/>
  <c r="AD184" i="16"/>
  <c r="AD185" i="16"/>
  <c r="AD186" i="16"/>
  <c r="AD187" i="16"/>
  <c r="AD188" i="16"/>
  <c r="AD189" i="16"/>
  <c r="AD190" i="16"/>
  <c r="AD191" i="16"/>
  <c r="AD192" i="16"/>
  <c r="AD193" i="16"/>
  <c r="AD194" i="16"/>
  <c r="AD195" i="16"/>
  <c r="AD196" i="16"/>
  <c r="AD197" i="16"/>
  <c r="AD198" i="16"/>
  <c r="AD199" i="16"/>
  <c r="AD200" i="16"/>
  <c r="AD201" i="16"/>
  <c r="AD202" i="16"/>
  <c r="AD203" i="16"/>
  <c r="AD204" i="16"/>
  <c r="AD205" i="16"/>
  <c r="AD206" i="16"/>
  <c r="AD207" i="16"/>
  <c r="AD208" i="16"/>
  <c r="AD209" i="16"/>
  <c r="AD210" i="16"/>
  <c r="AD211" i="16"/>
  <c r="AD212" i="16"/>
  <c r="AD213" i="16"/>
  <c r="AD214" i="16"/>
  <c r="AD215" i="16"/>
  <c r="AD216" i="16"/>
  <c r="AD217" i="16"/>
  <c r="AD218" i="16"/>
  <c r="AD219" i="16"/>
  <c r="AD220" i="16"/>
  <c r="AD221" i="16"/>
  <c r="AD222" i="16"/>
  <c r="AD223" i="16"/>
  <c r="AD224" i="16"/>
  <c r="AD225" i="16"/>
  <c r="AD226" i="16"/>
  <c r="AD227" i="16"/>
  <c r="AD228" i="16"/>
  <c r="AD229" i="16"/>
  <c r="AD230" i="16"/>
  <c r="AD231" i="16"/>
  <c r="AD232" i="16"/>
  <c r="AD233" i="16"/>
  <c r="AD234" i="16"/>
  <c r="AD235" i="16"/>
  <c r="AD236" i="16"/>
  <c r="AD300" i="16"/>
  <c r="AD301" i="16"/>
  <c r="AD302" i="16"/>
  <c r="AD303" i="16"/>
  <c r="AD304" i="16"/>
  <c r="AD305" i="16"/>
  <c r="AD306" i="16"/>
  <c r="AD307" i="16"/>
  <c r="AD308" i="16"/>
  <c r="AD309" i="16"/>
  <c r="AD310" i="16"/>
  <c r="AD311" i="16"/>
  <c r="AD312" i="16"/>
  <c r="AD313" i="16"/>
  <c r="AD314" i="16"/>
  <c r="AD315" i="16"/>
  <c r="AD335" i="16"/>
  <c r="AD336" i="16"/>
  <c r="AD337" i="16"/>
  <c r="AD338" i="16"/>
  <c r="AD339" i="16"/>
  <c r="AD340" i="16"/>
  <c r="AD341" i="16"/>
  <c r="AD342" i="16"/>
  <c r="AD343" i="16"/>
  <c r="AD344" i="16"/>
  <c r="AD345" i="16"/>
  <c r="AD346" i="16"/>
  <c r="AD347" i="16"/>
  <c r="AD348" i="16"/>
  <c r="AD349" i="16"/>
  <c r="AD350" i="16"/>
  <c r="AD351" i="16"/>
  <c r="AD352" i="16"/>
  <c r="AD353" i="16"/>
  <c r="AD354" i="16"/>
  <c r="AD355" i="16"/>
  <c r="AD356" i="16"/>
  <c r="AD357" i="16"/>
  <c r="AD358" i="16"/>
  <c r="AD359" i="16"/>
  <c r="AD360" i="16"/>
  <c r="AD361" i="16"/>
  <c r="AD362" i="16"/>
  <c r="AD363" i="16"/>
  <c r="AD364" i="16"/>
  <c r="AD365" i="16"/>
  <c r="AD366" i="16"/>
  <c r="AD367" i="16"/>
  <c r="AD368" i="16"/>
  <c r="AD369" i="16"/>
  <c r="AD370" i="16"/>
  <c r="AD371" i="16"/>
  <c r="AD372" i="16"/>
  <c r="AD373" i="16"/>
  <c r="AD374" i="16"/>
  <c r="AD375" i="16"/>
  <c r="AD376" i="16"/>
  <c r="AD377" i="16"/>
  <c r="AD378" i="16"/>
  <c r="AD379" i="16"/>
  <c r="AD380" i="16"/>
  <c r="AD381" i="16"/>
  <c r="AD382" i="16"/>
  <c r="AD383" i="16"/>
  <c r="AD384" i="16"/>
  <c r="AD385" i="16"/>
  <c r="AD386" i="16"/>
  <c r="AD387" i="16"/>
  <c r="AD388" i="16"/>
  <c r="AD389" i="16"/>
  <c r="AD390" i="16"/>
  <c r="AD391" i="16"/>
  <c r="AD392" i="16"/>
  <c r="AD393" i="16"/>
  <c r="AD394" i="16"/>
  <c r="AD395" i="16"/>
  <c r="AD396" i="16"/>
  <c r="AD397" i="16"/>
  <c r="AD398" i="16"/>
  <c r="AD399" i="16"/>
  <c r="AD400" i="16"/>
  <c r="AD401" i="16"/>
  <c r="AD402" i="16"/>
  <c r="AD403" i="16"/>
  <c r="AD404" i="16"/>
  <c r="AD405" i="16"/>
  <c r="AD406" i="16"/>
  <c r="AD407" i="16"/>
  <c r="AD408" i="16"/>
  <c r="AD409" i="16"/>
  <c r="AD410" i="16"/>
  <c r="AD411" i="16"/>
  <c r="AD412" i="16"/>
  <c r="AD413" i="16"/>
  <c r="AD414" i="16"/>
  <c r="AD415" i="16"/>
  <c r="AD416" i="16"/>
  <c r="AD417" i="16"/>
  <c r="AD418" i="16"/>
  <c r="AD419" i="16"/>
  <c r="AD420" i="16"/>
  <c r="AD421" i="16"/>
  <c r="AD422" i="16"/>
  <c r="AD423" i="16"/>
  <c r="AD424" i="16"/>
  <c r="AD425" i="16"/>
  <c r="AD426" i="16"/>
  <c r="AD427" i="16"/>
  <c r="AD428" i="16"/>
  <c r="AD429" i="16"/>
  <c r="AD430" i="16"/>
  <c r="AD431" i="16"/>
  <c r="AD432" i="16"/>
  <c r="AD433" i="16"/>
  <c r="AD434" i="16"/>
  <c r="AD435" i="16"/>
  <c r="AD436" i="16"/>
  <c r="AD437" i="16"/>
  <c r="AD438" i="16"/>
  <c r="AD455" i="16"/>
  <c r="AD456" i="16"/>
  <c r="AD457" i="16"/>
  <c r="AD74" i="16"/>
  <c r="AD75" i="16"/>
  <c r="AD76" i="16"/>
  <c r="AD77" i="16"/>
  <c r="AD78" i="16"/>
  <c r="AD79" i="16"/>
  <c r="AD80" i="16"/>
  <c r="AD81" i="16"/>
  <c r="AD84" i="16"/>
  <c r="AD87" i="16"/>
  <c r="AD88" i="16"/>
  <c r="AD89" i="16"/>
  <c r="AD90" i="16"/>
  <c r="AD91" i="16"/>
  <c r="AD92" i="16"/>
  <c r="AD93" i="16"/>
  <c r="AD94" i="16"/>
  <c r="AD95" i="16"/>
  <c r="AD96" i="16"/>
  <c r="AD98" i="16"/>
  <c r="AD100" i="16"/>
  <c r="AD101" i="16"/>
  <c r="AD102" i="16"/>
  <c r="AD103" i="16"/>
  <c r="AD104" i="16"/>
  <c r="AD105" i="16"/>
  <c r="AD106" i="16"/>
  <c r="AD107" i="16"/>
  <c r="AD108" i="16"/>
  <c r="AD111" i="16"/>
  <c r="AD112" i="16"/>
  <c r="AD113" i="16"/>
  <c r="AD114" i="16"/>
  <c r="AD115" i="16"/>
  <c r="AD116" i="16"/>
  <c r="AD117" i="16"/>
  <c r="AD118" i="16"/>
  <c r="AD119" i="16"/>
  <c r="AD121" i="16"/>
  <c r="AD123" i="16"/>
  <c r="AD125" i="16"/>
  <c r="AD127" i="16"/>
  <c r="AD462" i="16"/>
  <c r="AD463" i="16"/>
  <c r="AD464" i="16"/>
  <c r="AD465" i="16"/>
  <c r="AD466" i="16"/>
  <c r="AD467" i="16"/>
  <c r="AD469" i="16"/>
  <c r="AD471" i="16"/>
  <c r="AD473" i="16"/>
  <c r="AD475" i="16"/>
  <c r="AD477" i="16"/>
  <c r="AD480" i="16"/>
  <c r="AD481" i="16"/>
  <c r="AD483" i="16"/>
  <c r="AD485" i="16"/>
  <c r="AD487" i="16"/>
  <c r="AD489" i="16"/>
  <c r="AD491" i="16"/>
  <c r="AD493" i="16"/>
  <c r="AD495" i="16"/>
  <c r="AD497" i="16"/>
  <c r="AD509" i="16"/>
  <c r="AD511" i="16"/>
  <c r="AD513" i="16"/>
  <c r="AD515" i="16"/>
  <c r="AD517" i="16"/>
  <c r="AD519" i="16"/>
  <c r="AD521" i="16"/>
  <c r="AD523" i="16"/>
  <c r="AD525" i="16"/>
  <c r="AD527" i="16"/>
  <c r="AD529" i="16"/>
  <c r="AD531" i="16"/>
  <c r="AD533" i="16"/>
  <c r="AD535" i="16"/>
  <c r="AD537" i="16"/>
  <c r="AD539" i="16"/>
  <c r="AD541" i="16"/>
  <c r="AD543" i="16"/>
  <c r="AD545" i="16"/>
  <c r="AD547" i="16"/>
  <c r="AD549" i="16"/>
  <c r="AD551" i="16"/>
  <c r="AD553" i="16"/>
  <c r="AD555" i="16"/>
  <c r="AD557" i="16"/>
  <c r="AD559" i="16"/>
  <c r="AD561" i="16"/>
  <c r="AD563" i="16"/>
  <c r="AD565" i="16"/>
  <c r="AD567" i="16"/>
  <c r="AD568" i="16"/>
  <c r="AD569" i="16"/>
  <c r="AD570" i="16"/>
  <c r="AD571" i="16"/>
  <c r="AD572" i="16"/>
  <c r="AD573" i="16"/>
  <c r="AD574" i="16"/>
  <c r="AD575" i="16"/>
  <c r="AD576" i="16"/>
  <c r="AD577" i="16"/>
  <c r="AD578" i="16"/>
  <c r="AD579" i="16"/>
  <c r="AD580" i="16"/>
  <c r="AD581" i="16"/>
  <c r="AD582" i="16"/>
  <c r="AD583" i="16"/>
  <c r="AD584" i="16"/>
  <c r="AD585" i="16"/>
  <c r="AD586" i="16"/>
  <c r="AD587" i="16"/>
  <c r="AD588" i="16"/>
  <c r="AD589" i="16"/>
  <c r="AD590" i="16"/>
  <c r="AD591" i="16"/>
  <c r="AD592" i="16"/>
  <c r="AD593" i="16"/>
  <c r="AD594" i="16"/>
  <c r="AD595" i="16"/>
  <c r="AD596" i="16"/>
  <c r="AD597" i="16"/>
  <c r="AD598" i="16"/>
  <c r="AD599" i="16"/>
  <c r="AD600" i="16"/>
  <c r="AD601" i="16"/>
  <c r="AD602" i="16"/>
  <c r="AD603" i="16"/>
  <c r="AD604" i="16"/>
  <c r="AD605" i="16"/>
  <c r="AD606" i="16"/>
  <c r="AD607" i="16"/>
  <c r="AD608" i="16"/>
  <c r="AD609" i="16"/>
  <c r="AD610" i="16"/>
  <c r="AD611" i="16"/>
  <c r="AD612" i="16"/>
  <c r="AD613" i="16"/>
  <c r="AD614" i="16"/>
  <c r="AD615" i="16"/>
  <c r="AD616" i="16"/>
  <c r="AD617" i="16"/>
  <c r="AD618" i="16"/>
  <c r="AD619" i="16"/>
  <c r="AD620" i="16"/>
  <c r="AD621" i="16"/>
  <c r="AD622" i="16"/>
  <c r="AD623" i="16"/>
  <c r="AD624" i="16"/>
  <c r="AD625" i="16"/>
  <c r="AD626" i="16"/>
  <c r="AD627" i="16"/>
  <c r="AD628" i="16"/>
  <c r="AD629" i="16"/>
  <c r="AD630" i="16"/>
  <c r="AD631" i="16"/>
  <c r="AD632" i="16"/>
  <c r="AD633" i="16"/>
  <c r="AD634" i="16"/>
  <c r="AD635" i="16"/>
  <c r="AD636" i="16"/>
  <c r="AD637" i="16"/>
  <c r="AD638" i="16"/>
  <c r="AD639" i="16"/>
  <c r="AD640" i="16"/>
  <c r="AD641" i="16"/>
  <c r="AD642" i="16"/>
  <c r="AD643" i="16"/>
  <c r="AD644" i="16"/>
  <c r="AD645" i="16"/>
  <c r="AD646" i="16"/>
  <c r="AD647" i="16"/>
  <c r="AD648" i="16"/>
  <c r="AD649" i="16"/>
  <c r="AD650" i="16"/>
  <c r="AD651" i="16"/>
  <c r="AD652" i="16"/>
  <c r="AD653" i="16"/>
  <c r="AD654" i="16"/>
  <c r="AD655" i="16"/>
  <c r="AD656" i="16"/>
  <c r="AD657" i="16"/>
  <c r="AD658" i="16"/>
  <c r="AD659" i="16"/>
  <c r="AD660" i="16"/>
  <c r="AD661" i="16"/>
  <c r="AD662" i="16"/>
  <c r="AD663" i="16"/>
  <c r="AD664" i="16"/>
  <c r="AD665" i="16"/>
  <c r="AD666" i="16"/>
  <c r="AD667" i="16"/>
  <c r="AD668" i="16"/>
  <c r="AD669" i="16"/>
  <c r="AD670" i="16"/>
  <c r="AD671" i="16"/>
  <c r="AD672" i="16"/>
  <c r="AD673" i="16"/>
  <c r="AD674" i="16"/>
  <c r="AD675" i="16"/>
  <c r="AD676" i="16"/>
  <c r="AD677" i="16"/>
  <c r="AD678" i="16"/>
  <c r="AD679" i="16"/>
  <c r="AD680" i="16"/>
  <c r="AD681" i="16"/>
  <c r="AD682" i="16"/>
  <c r="AD683" i="16"/>
  <c r="AD684" i="16"/>
  <c r="AD685" i="16"/>
  <c r="AD686" i="16"/>
  <c r="AD687" i="16"/>
  <c r="AD688" i="16"/>
  <c r="AD695" i="16"/>
  <c r="AD696" i="16"/>
  <c r="AD697" i="16"/>
  <c r="AD698" i="16"/>
  <c r="AD699" i="16"/>
  <c r="AD700" i="16"/>
  <c r="AD701" i="16"/>
  <c r="AD702" i="16"/>
  <c r="AD703" i="16"/>
  <c r="AD704" i="16"/>
  <c r="AD705" i="16"/>
  <c r="AD706" i="16"/>
  <c r="AD707" i="16"/>
  <c r="AD708" i="16"/>
  <c r="AD709" i="16"/>
  <c r="AD710" i="16"/>
  <c r="AD711" i="16"/>
  <c r="AD712" i="16"/>
  <c r="AD713" i="16"/>
  <c r="AD714" i="16"/>
  <c r="AD715" i="16"/>
  <c r="AD716" i="16"/>
  <c r="AD717" i="16"/>
  <c r="AD718" i="16"/>
  <c r="AD719" i="16"/>
  <c r="AD720" i="16"/>
  <c r="AD721" i="16"/>
  <c r="AD722" i="16"/>
  <c r="AD723" i="16"/>
  <c r="AD724" i="16"/>
  <c r="AD725" i="16"/>
  <c r="AD726" i="16"/>
  <c r="AD727" i="16"/>
  <c r="AD728" i="16"/>
  <c r="AD729" i="16"/>
  <c r="AD730" i="16"/>
  <c r="AD731" i="16"/>
  <c r="AD732" i="16"/>
  <c r="AD733" i="16"/>
  <c r="AD734" i="16"/>
  <c r="AD735" i="16"/>
  <c r="AD736" i="16"/>
  <c r="AD737" i="16"/>
  <c r="AD738" i="16"/>
  <c r="AD739" i="16"/>
  <c r="AD740" i="16"/>
  <c r="AD741" i="16"/>
  <c r="AD742" i="16"/>
  <c r="AD743" i="16"/>
  <c r="AD744" i="16"/>
  <c r="AD745" i="16"/>
  <c r="AD746" i="16"/>
  <c r="AD747" i="16"/>
  <c r="AD748" i="16"/>
  <c r="AD749" i="16"/>
  <c r="AD750" i="16"/>
  <c r="AD751" i="16"/>
  <c r="AD752" i="16"/>
  <c r="AD753" i="16"/>
  <c r="AD754" i="16"/>
  <c r="AD755" i="16"/>
  <c r="AD756" i="16"/>
  <c r="AD757" i="16"/>
  <c r="AD758" i="16"/>
  <c r="AD759" i="16"/>
  <c r="AD760" i="16"/>
  <c r="AD761" i="16"/>
  <c r="AD762" i="16"/>
  <c r="AD763" i="16"/>
  <c r="AD764" i="16"/>
  <c r="AD765" i="16"/>
  <c r="AD766" i="16"/>
  <c r="AD767" i="16"/>
  <c r="AD768" i="16"/>
  <c r="AD769" i="16"/>
  <c r="AD770" i="16"/>
  <c r="AD771" i="16"/>
  <c r="AD772" i="16"/>
  <c r="AD773" i="16"/>
  <c r="AD774" i="16"/>
  <c r="AD775" i="16"/>
  <c r="AD776" i="16"/>
  <c r="AD777" i="16"/>
  <c r="AD778" i="16"/>
  <c r="AD779" i="16"/>
  <c r="AD780" i="16"/>
  <c r="AD781" i="16"/>
  <c r="AD782" i="16"/>
  <c r="AD783" i="16"/>
  <c r="AD784" i="16"/>
  <c r="AD785" i="16"/>
  <c r="AD786" i="16"/>
  <c r="AD787" i="16"/>
  <c r="AD788" i="16"/>
  <c r="AD789" i="16"/>
  <c r="AD790" i="16"/>
  <c r="AD791" i="16"/>
  <c r="AD792" i="16"/>
  <c r="AD793" i="16"/>
  <c r="AD794" i="16"/>
  <c r="AD795" i="16"/>
  <c r="AD796" i="16"/>
  <c r="AD797" i="16"/>
  <c r="AD798" i="16"/>
  <c r="AD799" i="16"/>
  <c r="AD800" i="16"/>
  <c r="AD801" i="16"/>
  <c r="AD802" i="16"/>
  <c r="AD803" i="16"/>
  <c r="AD804" i="16"/>
  <c r="AD805" i="16"/>
  <c r="AD806" i="16"/>
  <c r="AD807" i="16"/>
  <c r="AD808" i="16"/>
  <c r="AD809" i="16"/>
  <c r="AD810" i="16"/>
  <c r="AD811" i="16"/>
  <c r="AD812" i="16"/>
  <c r="AD813" i="16"/>
  <c r="AD814" i="16"/>
  <c r="AD815" i="16"/>
  <c r="AD816" i="16"/>
  <c r="AD817" i="16"/>
  <c r="AD818" i="16"/>
  <c r="AD819" i="16"/>
  <c r="AD820" i="16"/>
  <c r="AD821" i="16"/>
  <c r="AD822" i="16"/>
  <c r="AD823" i="16"/>
  <c r="AD824" i="16"/>
  <c r="AD825" i="16"/>
  <c r="AD826" i="16"/>
  <c r="AD827" i="16"/>
  <c r="AD828" i="16"/>
  <c r="AD829" i="16"/>
  <c r="AD830" i="16"/>
  <c r="AD831" i="16"/>
  <c r="AD832" i="16"/>
  <c r="AD833" i="16"/>
  <c r="AD834" i="16"/>
  <c r="AD835" i="16"/>
  <c r="AD836" i="16"/>
  <c r="AD837" i="16"/>
  <c r="AD838" i="16"/>
  <c r="AD839" i="16"/>
  <c r="AD840" i="16"/>
  <c r="AD841" i="16"/>
  <c r="AD842" i="16"/>
  <c r="AD843" i="16"/>
  <c r="AD844" i="16"/>
  <c r="AD846" i="16"/>
  <c r="AD848" i="16"/>
  <c r="AD850" i="16"/>
  <c r="AD852" i="16"/>
  <c r="AD854" i="16"/>
  <c r="AD856" i="16"/>
  <c r="AD858" i="16"/>
  <c r="AD860" i="16"/>
  <c r="AD862" i="16"/>
  <c r="AD864" i="16"/>
  <c r="AD866" i="16"/>
  <c r="AD868" i="16"/>
  <c r="AD870" i="16"/>
  <c r="AD872" i="16"/>
  <c r="AD874" i="16"/>
  <c r="AD876" i="16"/>
  <c r="AD878" i="16"/>
  <c r="AD880" i="16"/>
  <c r="AD882" i="16"/>
  <c r="AD884" i="16"/>
  <c r="AD885" i="16"/>
  <c r="AD886" i="16"/>
  <c r="AD887" i="16"/>
  <c r="AD888" i="16"/>
  <c r="AD889" i="16"/>
  <c r="AD890" i="16"/>
  <c r="AD891" i="16"/>
  <c r="AD892" i="16"/>
  <c r="AD893" i="16"/>
  <c r="AD894" i="16"/>
  <c r="AD895" i="16"/>
  <c r="AD896" i="16"/>
  <c r="AD897" i="16"/>
  <c r="AD898" i="16"/>
  <c r="AD899" i="16"/>
  <c r="AD900" i="16"/>
  <c r="AD901" i="16"/>
  <c r="AD902" i="16"/>
  <c r="AD903" i="16"/>
  <c r="AD904" i="16"/>
  <c r="AD905" i="16"/>
  <c r="AD906" i="16"/>
  <c r="AD907" i="16"/>
  <c r="AD908" i="16"/>
  <c r="AD909" i="16"/>
  <c r="AD910" i="16"/>
  <c r="AD911" i="16"/>
  <c r="AD912" i="16"/>
  <c r="AD913" i="16"/>
  <c r="AD914" i="16"/>
  <c r="AD915" i="16"/>
  <c r="AD916" i="16"/>
  <c r="AD917" i="16"/>
  <c r="AD918" i="16"/>
  <c r="AD919" i="16"/>
  <c r="AD920" i="16"/>
  <c r="AD921" i="16"/>
  <c r="AD922" i="16"/>
  <c r="AD923" i="16"/>
  <c r="AD924" i="16"/>
  <c r="AD925" i="16"/>
  <c r="AD926" i="16"/>
  <c r="AD927" i="16"/>
  <c r="AD928" i="16"/>
  <c r="AD929" i="16"/>
  <c r="AD930" i="16"/>
  <c r="AD931" i="16"/>
  <c r="AD932" i="16"/>
  <c r="AD933" i="16"/>
  <c r="AD934" i="16"/>
  <c r="AD935" i="16"/>
  <c r="AD936" i="16"/>
  <c r="AD937" i="16"/>
  <c r="AD938" i="16"/>
  <c r="AD939" i="16"/>
  <c r="AD940" i="16"/>
  <c r="AD941" i="16"/>
  <c r="AD942" i="16"/>
  <c r="AD943" i="16"/>
  <c r="AD944" i="16"/>
  <c r="AD945" i="16"/>
  <c r="AD946" i="16"/>
  <c r="AD947" i="16"/>
  <c r="AD948" i="16"/>
  <c r="AD949" i="16"/>
  <c r="AD950" i="16"/>
  <c r="AD951" i="16"/>
  <c r="AD952" i="16"/>
  <c r="AD953" i="16"/>
  <c r="AD954" i="16"/>
  <c r="AD955" i="16"/>
  <c r="AD956" i="16"/>
  <c r="AD957" i="16"/>
  <c r="AD958" i="16"/>
  <c r="AD959" i="16"/>
  <c r="AD960" i="16"/>
  <c r="AD961" i="16"/>
  <c r="AD962" i="16"/>
  <c r="AD963" i="16"/>
  <c r="AD964" i="16"/>
  <c r="AD965" i="16"/>
  <c r="AD966" i="16"/>
  <c r="AD967" i="16"/>
  <c r="AD968" i="16"/>
  <c r="AD280" i="16"/>
  <c r="AD281" i="16"/>
  <c r="AD282" i="16"/>
  <c r="AD283" i="16"/>
  <c r="AD284" i="16"/>
  <c r="AD285" i="16"/>
  <c r="AD286" i="16"/>
  <c r="AD287" i="16"/>
  <c r="AD288" i="16"/>
  <c r="AD289" i="16"/>
  <c r="AD290" i="16"/>
  <c r="AD291" i="16"/>
  <c r="AD292" i="16"/>
  <c r="AD293" i="16"/>
  <c r="AD294" i="16"/>
  <c r="AD295" i="16"/>
  <c r="AD458" i="16"/>
  <c r="AD459" i="16"/>
  <c r="AD460" i="16"/>
  <c r="AD461" i="16"/>
  <c r="AD134" i="16"/>
  <c r="AD135" i="16"/>
  <c r="AD136" i="16"/>
  <c r="AD137" i="16"/>
  <c r="AD138" i="16"/>
  <c r="AD139" i="16"/>
  <c r="AD969" i="16"/>
  <c r="AD970" i="16"/>
  <c r="AD971" i="16"/>
  <c r="AD972" i="16"/>
  <c r="AD973" i="16"/>
  <c r="AD974" i="16"/>
  <c r="AD975" i="16"/>
  <c r="AD976" i="16"/>
  <c r="AD977" i="16"/>
  <c r="AD978" i="16"/>
  <c r="AD979" i="16"/>
  <c r="AD980" i="16"/>
  <c r="AD981" i="16"/>
  <c r="AD982" i="16"/>
  <c r="AD983" i="16"/>
  <c r="AD984" i="16"/>
  <c r="AD985" i="16"/>
  <c r="AD986" i="16"/>
  <c r="AD988" i="16"/>
  <c r="AD990" i="16"/>
  <c r="AD993" i="16"/>
  <c r="AD994" i="16"/>
  <c r="AD995" i="16"/>
  <c r="AD997" i="16"/>
  <c r="AD999" i="16"/>
  <c r="AD1000" i="16"/>
  <c r="AD1001" i="16"/>
  <c r="AD1002" i="16"/>
  <c r="AD1011" i="16"/>
  <c r="AD1012" i="16"/>
  <c r="AD1013" i="16"/>
  <c r="AD1014" i="16"/>
  <c r="AD1015" i="16"/>
  <c r="AD1016" i="16"/>
  <c r="AD1017" i="16"/>
  <c r="AD1018" i="16"/>
  <c r="AD1019" i="16"/>
  <c r="AD1020" i="16"/>
  <c r="AD1021" i="16"/>
  <c r="AD1022" i="16"/>
  <c r="AD1023" i="16"/>
  <c r="AD1024" i="16"/>
  <c r="AD1025" i="16"/>
  <c r="AD1026" i="16"/>
  <c r="AD1027" i="16"/>
  <c r="AD1003" i="16"/>
  <c r="AD1004" i="16"/>
  <c r="AD1005" i="16"/>
  <c r="AD1006" i="16"/>
  <c r="AD1007" i="16"/>
  <c r="AD1008" i="16"/>
  <c r="AD1028" i="16"/>
  <c r="AD69" i="16"/>
  <c r="AD70" i="16"/>
  <c r="AD82" i="16"/>
  <c r="AD86" i="16"/>
  <c r="AD109" i="16"/>
  <c r="AD110" i="16"/>
  <c r="AD120" i="16"/>
  <c r="AD122" i="16"/>
  <c r="AD124" i="16"/>
  <c r="AD126" i="16"/>
  <c r="AD237" i="16"/>
  <c r="AD238" i="16"/>
  <c r="AD239" i="16"/>
  <c r="AD240" i="16"/>
  <c r="AD241" i="16"/>
  <c r="AD242" i="16"/>
  <c r="AD243" i="16"/>
  <c r="AD244" i="16"/>
  <c r="AD245" i="16"/>
  <c r="AD246" i="16"/>
  <c r="AD247" i="16"/>
  <c r="AD248" i="16"/>
  <c r="AD249" i="16"/>
  <c r="AD250" i="16"/>
  <c r="AD251" i="16"/>
  <c r="AD252" i="16"/>
  <c r="AD253" i="16"/>
  <c r="AD254" i="16"/>
  <c r="AD255" i="16"/>
  <c r="AD256" i="16"/>
  <c r="AD257" i="16"/>
  <c r="AD258" i="16"/>
  <c r="AD259" i="16"/>
  <c r="AD260" i="16"/>
  <c r="AD261" i="16"/>
  <c r="AD262" i="16"/>
  <c r="AD263" i="16"/>
  <c r="AD296" i="16"/>
  <c r="AD297" i="16"/>
  <c r="AD298" i="16"/>
  <c r="AD299" i="16"/>
  <c r="AD316" i="16"/>
  <c r="AD325" i="16"/>
  <c r="AD324" i="16"/>
  <c r="AD326" i="16"/>
  <c r="AD327" i="16"/>
  <c r="AD328" i="16"/>
  <c r="AD329" i="16"/>
  <c r="AD330" i="16"/>
  <c r="AD331" i="16"/>
  <c r="AD332" i="16"/>
  <c r="AD333" i="16"/>
  <c r="AD334" i="16"/>
  <c r="AD439" i="16"/>
  <c r="AD440" i="16"/>
  <c r="AD441" i="16"/>
  <c r="AD442" i="16"/>
  <c r="AD468" i="16"/>
  <c r="AD470" i="16"/>
  <c r="AD472" i="16"/>
  <c r="AD474" i="16"/>
  <c r="AD476" i="16"/>
  <c r="AD478" i="16"/>
  <c r="AD479" i="16"/>
  <c r="AD482" i="16"/>
  <c r="AD484" i="16"/>
  <c r="AD486" i="16"/>
  <c r="AD488" i="16"/>
  <c r="AD490" i="16"/>
  <c r="AD492" i="16"/>
  <c r="AD494" i="16"/>
  <c r="AD496" i="16"/>
  <c r="AD498" i="16"/>
  <c r="AD499" i="16"/>
  <c r="AD500" i="16"/>
  <c r="AD501" i="16"/>
  <c r="AD502" i="16"/>
  <c r="AD503" i="16"/>
  <c r="AD504" i="16"/>
  <c r="AD505" i="16"/>
  <c r="AD506" i="16"/>
  <c r="AD507" i="16"/>
  <c r="AD508" i="16"/>
  <c r="AD510" i="16"/>
  <c r="AD512" i="16"/>
  <c r="AD514" i="16"/>
  <c r="AD516" i="16"/>
  <c r="AD518" i="16"/>
  <c r="AD520" i="16"/>
  <c r="AD522" i="16"/>
  <c r="AD524" i="16"/>
  <c r="AD526" i="16"/>
  <c r="AD528" i="16"/>
  <c r="AD530" i="16"/>
  <c r="AD532" i="16"/>
  <c r="AD534" i="16"/>
  <c r="AD536" i="16"/>
  <c r="AD538" i="16"/>
  <c r="AD540" i="16"/>
  <c r="AD542" i="16"/>
  <c r="AD544" i="16"/>
  <c r="AD546" i="16"/>
  <c r="AD548" i="16"/>
  <c r="AD550" i="16"/>
  <c r="AD552" i="16"/>
  <c r="AD554" i="16"/>
  <c r="AD556" i="16"/>
  <c r="AD558" i="16"/>
  <c r="AD560" i="16"/>
  <c r="AD562" i="16"/>
  <c r="AD564" i="16"/>
  <c r="AD566" i="16"/>
  <c r="AD689" i="16"/>
  <c r="AD690" i="16"/>
  <c r="AD691" i="16"/>
  <c r="AD692" i="16"/>
  <c r="AD693" i="16"/>
  <c r="AD694" i="16"/>
  <c r="AD845" i="16"/>
  <c r="AD847" i="16"/>
  <c r="AD849" i="16"/>
  <c r="AD851" i="16"/>
  <c r="AD853" i="16"/>
  <c r="AD855" i="16"/>
  <c r="AD857" i="16"/>
  <c r="AD859" i="16"/>
  <c r="AD861" i="16"/>
  <c r="AD863" i="16"/>
  <c r="AD865" i="16"/>
  <c r="AD867" i="16"/>
  <c r="AD869" i="16"/>
  <c r="AD871" i="16"/>
  <c r="AD873" i="16"/>
  <c r="AD875" i="16"/>
  <c r="AD877" i="16"/>
  <c r="AD879" i="16"/>
  <c r="AD881" i="16"/>
  <c r="AD883" i="16"/>
  <c r="AD1009" i="16"/>
  <c r="AD1010" i="16"/>
  <c r="AD987" i="16"/>
  <c r="AD989" i="16"/>
  <c r="AD991" i="16"/>
  <c r="AD992" i="16"/>
  <c r="AD996" i="16"/>
  <c r="AD998" i="16"/>
  <c r="AC1029" i="16"/>
  <c r="AC156" i="16"/>
  <c r="AC157" i="16"/>
  <c r="AC158" i="16"/>
  <c r="AC159" i="16"/>
  <c r="AC160" i="16"/>
  <c r="AC161" i="16"/>
  <c r="AC162" i="16"/>
  <c r="AC163" i="16"/>
  <c r="AC164" i="16"/>
  <c r="AC165" i="16"/>
  <c r="AC166" i="16"/>
  <c r="AC167" i="16"/>
  <c r="AC168" i="16"/>
  <c r="AC169" i="16"/>
  <c r="AC170" i="16"/>
  <c r="AC171" i="16"/>
  <c r="AC172" i="16"/>
  <c r="AC173" i="16"/>
  <c r="AC174" i="16"/>
  <c r="AC175" i="16"/>
  <c r="AC176" i="16"/>
  <c r="AC177" i="16"/>
  <c r="AC178" i="16"/>
  <c r="AC179" i="16"/>
  <c r="AC180" i="16"/>
  <c r="AC181" i="16"/>
  <c r="AC182" i="16"/>
  <c r="AC183" i="16"/>
  <c r="AC184" i="16"/>
  <c r="AC185" i="16"/>
  <c r="AC186" i="16"/>
  <c r="AC187" i="16"/>
  <c r="AC188" i="16"/>
  <c r="AC189" i="16"/>
  <c r="AC190" i="16"/>
  <c r="AC191" i="16"/>
  <c r="AC192" i="16"/>
  <c r="AC193" i="16"/>
  <c r="AC194" i="16"/>
  <c r="AC195" i="16"/>
  <c r="AC196" i="16"/>
  <c r="AC197" i="16"/>
  <c r="AC198" i="16"/>
  <c r="AC199" i="16"/>
  <c r="AC200" i="16"/>
  <c r="AC201" i="16"/>
  <c r="AC202" i="16"/>
  <c r="AC203" i="16"/>
  <c r="AC204" i="16"/>
  <c r="AC205" i="16"/>
  <c r="AC206" i="16"/>
  <c r="AC207" i="16"/>
  <c r="AC208" i="16"/>
  <c r="AC209" i="16"/>
  <c r="AC210" i="16"/>
  <c r="AC211" i="16"/>
  <c r="AC212" i="16"/>
  <c r="AC213" i="16"/>
  <c r="AC214" i="16"/>
  <c r="AC215" i="16"/>
  <c r="AC216" i="16"/>
  <c r="AC217" i="16"/>
  <c r="AC218" i="16"/>
  <c r="AC219" i="16"/>
  <c r="AC220" i="16"/>
  <c r="AC221" i="16"/>
  <c r="AC222" i="16"/>
  <c r="AC223" i="16"/>
  <c r="AC224" i="16"/>
  <c r="AC225" i="16"/>
  <c r="AC226" i="16"/>
  <c r="AC227" i="16"/>
  <c r="AC228" i="16"/>
  <c r="AC229" i="16"/>
  <c r="AC230" i="16"/>
  <c r="AC231" i="16"/>
  <c r="AC232" i="16"/>
  <c r="AC233" i="16"/>
  <c r="AC234" i="16"/>
  <c r="AC235" i="16"/>
  <c r="AC256" i="16"/>
  <c r="AC257" i="16"/>
  <c r="AC258" i="16"/>
  <c r="AC259" i="16"/>
  <c r="AC260" i="16"/>
  <c r="AC261" i="16"/>
  <c r="AC262" i="16"/>
  <c r="AC263" i="16"/>
  <c r="AC300" i="16"/>
  <c r="AC301" i="16"/>
  <c r="AC302" i="16"/>
  <c r="AC303" i="16"/>
  <c r="AC304" i="16"/>
  <c r="AC305" i="16"/>
  <c r="AC306" i="16"/>
  <c r="AC307" i="16"/>
  <c r="AC308" i="16"/>
  <c r="AC309" i="16"/>
  <c r="AC310" i="16"/>
  <c r="AC311" i="16"/>
  <c r="AC312" i="16"/>
  <c r="AC313" i="16"/>
  <c r="AC314" i="16"/>
  <c r="AC315" i="16"/>
  <c r="AC335" i="16"/>
  <c r="AC336" i="16"/>
  <c r="AC337" i="16"/>
  <c r="AC338" i="16"/>
  <c r="AC339" i="16"/>
  <c r="AC340" i="16"/>
  <c r="AC341" i="16"/>
  <c r="AC342" i="16"/>
  <c r="AC343" i="16"/>
  <c r="AC344" i="16"/>
  <c r="AC345" i="16"/>
  <c r="AC346" i="16"/>
  <c r="AC347" i="16"/>
  <c r="AC348" i="16"/>
  <c r="AC349" i="16"/>
  <c r="AC350" i="16"/>
  <c r="AC351" i="16"/>
  <c r="AC352" i="16"/>
  <c r="AC353" i="16"/>
  <c r="AC354" i="16"/>
  <c r="AC355" i="16"/>
  <c r="AC356" i="16"/>
  <c r="AC357" i="16"/>
  <c r="AC358" i="16"/>
  <c r="AC359" i="16"/>
  <c r="AC360" i="16"/>
  <c r="AC361" i="16"/>
  <c r="AC362" i="16"/>
  <c r="AC363" i="16"/>
  <c r="AC364" i="16"/>
  <c r="AC365" i="16"/>
  <c r="AC366" i="16"/>
  <c r="AC367" i="16"/>
  <c r="AC368" i="16"/>
  <c r="AC369" i="16"/>
  <c r="AC370" i="16"/>
  <c r="AC371" i="16"/>
  <c r="AC372" i="16"/>
  <c r="AC373" i="16"/>
  <c r="AC374" i="16"/>
  <c r="AC375" i="16"/>
  <c r="AC376" i="16"/>
  <c r="AC377" i="16"/>
  <c r="AC378" i="16"/>
  <c r="AC379" i="16"/>
  <c r="AC380" i="16"/>
  <c r="AC381" i="16"/>
  <c r="AC382" i="16"/>
  <c r="AC383" i="16"/>
  <c r="AC384" i="16"/>
  <c r="AC385" i="16"/>
  <c r="AC386" i="16"/>
  <c r="AC387" i="16"/>
  <c r="AC388" i="16"/>
  <c r="AC389" i="16"/>
  <c r="AC390" i="16"/>
  <c r="AC391" i="16"/>
  <c r="AC392" i="16"/>
  <c r="AC393" i="16"/>
  <c r="AC394" i="16"/>
  <c r="AC395" i="16"/>
  <c r="AC396" i="16"/>
  <c r="AC397" i="16"/>
  <c r="AC398" i="16"/>
  <c r="AC399" i="16"/>
  <c r="AC400" i="16"/>
  <c r="AC401" i="16"/>
  <c r="AC402" i="16"/>
  <c r="AC403" i="16"/>
  <c r="AC404" i="16"/>
  <c r="AC405" i="16"/>
  <c r="AC406" i="16"/>
  <c r="AC407" i="16"/>
  <c r="AC408" i="16"/>
  <c r="AC409" i="16"/>
  <c r="AC410" i="16"/>
  <c r="AC411" i="16"/>
  <c r="AC412" i="16"/>
  <c r="AC413" i="16"/>
  <c r="AC414" i="16"/>
  <c r="AC415" i="16"/>
  <c r="AC416" i="16"/>
  <c r="AC417" i="16"/>
  <c r="AC418" i="16"/>
  <c r="AC419" i="16"/>
  <c r="AC420" i="16"/>
  <c r="AC421" i="16"/>
  <c r="AC422" i="16"/>
  <c r="AC423" i="16"/>
  <c r="AC424" i="16"/>
  <c r="AC425" i="16"/>
  <c r="AC426" i="16"/>
  <c r="AC427" i="16"/>
  <c r="AC428" i="16"/>
  <c r="AC429" i="16"/>
  <c r="AC430" i="16"/>
  <c r="AC431" i="16"/>
  <c r="AC432" i="16"/>
  <c r="AC433" i="16"/>
  <c r="AC434" i="16"/>
  <c r="AC435" i="16"/>
  <c r="AC436" i="16"/>
  <c r="AC437" i="16"/>
  <c r="AC438" i="16"/>
  <c r="AC455" i="16"/>
  <c r="AC456" i="16"/>
  <c r="AC457" i="16"/>
  <c r="AC74" i="16"/>
  <c r="AC75" i="16"/>
  <c r="AC76" i="16"/>
  <c r="AC77" i="16"/>
  <c r="AC78" i="16"/>
  <c r="AC79" i="16"/>
  <c r="AC80" i="16"/>
  <c r="AC81" i="16"/>
  <c r="AC84" i="16"/>
  <c r="AC87" i="16"/>
  <c r="AC88" i="16"/>
  <c r="AC89" i="16"/>
  <c r="AC90" i="16"/>
  <c r="AC91" i="16"/>
  <c r="AC92" i="16"/>
  <c r="AC93" i="16"/>
  <c r="AC94" i="16"/>
  <c r="AC95" i="16"/>
  <c r="AC96" i="16"/>
  <c r="AC98" i="16"/>
  <c r="AC100" i="16"/>
  <c r="AC101" i="16"/>
  <c r="AC102" i="16"/>
  <c r="AC103" i="16"/>
  <c r="AC104" i="16"/>
  <c r="AC105" i="16"/>
  <c r="AC106" i="16"/>
  <c r="AC107" i="16"/>
  <c r="AC108" i="16"/>
  <c r="AC111" i="16"/>
  <c r="AC112" i="16"/>
  <c r="AC113" i="16"/>
  <c r="AC114" i="16"/>
  <c r="AC115" i="16"/>
  <c r="AC116" i="16"/>
  <c r="AC117" i="16"/>
  <c r="AC118" i="16"/>
  <c r="AC119" i="16"/>
  <c r="AC121" i="16"/>
  <c r="AC123" i="16"/>
  <c r="AC125" i="16"/>
  <c r="AC127" i="16"/>
  <c r="AC462" i="16"/>
  <c r="AC463" i="16"/>
  <c r="AC464" i="16"/>
  <c r="AC465" i="16"/>
  <c r="AC466" i="16"/>
  <c r="AC467" i="16"/>
  <c r="AC469" i="16"/>
  <c r="AC471" i="16"/>
  <c r="AC473" i="16"/>
  <c r="AC475" i="16"/>
  <c r="AC477" i="16"/>
  <c r="AC480" i="16"/>
  <c r="AC481" i="16"/>
  <c r="AC483" i="16"/>
  <c r="AC485" i="16"/>
  <c r="AC487" i="16"/>
  <c r="AC489" i="16"/>
  <c r="AC491" i="16"/>
  <c r="AC493" i="16"/>
  <c r="AC495" i="16"/>
  <c r="AC497" i="16"/>
  <c r="AC509" i="16"/>
  <c r="AC511" i="16"/>
  <c r="AC513" i="16"/>
  <c r="AC515" i="16"/>
  <c r="AC517" i="16"/>
  <c r="AC519" i="16"/>
  <c r="AC521" i="16"/>
  <c r="AC523" i="16"/>
  <c r="AC525" i="16"/>
  <c r="AC527" i="16"/>
  <c r="AC529" i="16"/>
  <c r="AC531" i="16"/>
  <c r="AC533" i="16"/>
  <c r="AC535" i="16"/>
  <c r="AC537" i="16"/>
  <c r="AC539" i="16"/>
  <c r="AC541" i="16"/>
  <c r="AC543" i="16"/>
  <c r="AC545" i="16"/>
  <c r="AC547" i="16"/>
  <c r="AC549" i="16"/>
  <c r="AC551" i="16"/>
  <c r="AC553" i="16"/>
  <c r="AC555" i="16"/>
  <c r="AC557" i="16"/>
  <c r="AC559" i="16"/>
  <c r="AC561" i="16"/>
  <c r="AC563" i="16"/>
  <c r="AC565" i="16"/>
  <c r="AC567" i="16"/>
  <c r="AC568" i="16"/>
  <c r="AC569" i="16"/>
  <c r="AC570" i="16"/>
  <c r="AC571" i="16"/>
  <c r="AC572" i="16"/>
  <c r="AC573" i="16"/>
  <c r="AC574" i="16"/>
  <c r="AC575" i="16"/>
  <c r="AC576" i="16"/>
  <c r="AC577" i="16"/>
  <c r="AC578" i="16"/>
  <c r="AC579" i="16"/>
  <c r="AC580" i="16"/>
  <c r="AC581" i="16"/>
  <c r="AC582" i="16"/>
  <c r="AC583" i="16"/>
  <c r="AC584" i="16"/>
  <c r="AC585" i="16"/>
  <c r="AC586" i="16"/>
  <c r="AC587" i="16"/>
  <c r="AC588" i="16"/>
  <c r="AC589" i="16"/>
  <c r="AC590" i="16"/>
  <c r="AC591" i="16"/>
  <c r="AC592" i="16"/>
  <c r="AC593" i="16"/>
  <c r="AC594" i="16"/>
  <c r="AC595" i="16"/>
  <c r="AC596" i="16"/>
  <c r="AC597" i="16"/>
  <c r="AC598" i="16"/>
  <c r="AC599" i="16"/>
  <c r="AC600" i="16"/>
  <c r="AC601" i="16"/>
  <c r="AC602" i="16"/>
  <c r="AC603" i="16"/>
  <c r="AC604" i="16"/>
  <c r="AC605" i="16"/>
  <c r="AC606" i="16"/>
  <c r="AC607" i="16"/>
  <c r="AC608" i="16"/>
  <c r="AC609" i="16"/>
  <c r="AC610" i="16"/>
  <c r="AC611" i="16"/>
  <c r="AC612" i="16"/>
  <c r="AC613" i="16"/>
  <c r="AC614" i="16"/>
  <c r="AC615" i="16"/>
  <c r="AC616" i="16"/>
  <c r="AC617" i="16"/>
  <c r="AC618" i="16"/>
  <c r="AC619" i="16"/>
  <c r="AC620" i="16"/>
  <c r="AC621" i="16"/>
  <c r="AC622" i="16"/>
  <c r="AC623" i="16"/>
  <c r="AC624" i="16"/>
  <c r="AC625" i="16"/>
  <c r="AC626" i="16"/>
  <c r="AC627" i="16"/>
  <c r="AC628" i="16"/>
  <c r="AC629" i="16"/>
  <c r="AC630" i="16"/>
  <c r="AC631" i="16"/>
  <c r="AC632" i="16"/>
  <c r="AC633" i="16"/>
  <c r="AC634" i="16"/>
  <c r="AC635" i="16"/>
  <c r="AC636" i="16"/>
  <c r="AC637" i="16"/>
  <c r="AC638" i="16"/>
  <c r="AC639" i="16"/>
  <c r="AC640" i="16"/>
  <c r="AC641" i="16"/>
  <c r="AC642" i="16"/>
  <c r="AC643" i="16"/>
  <c r="AC644" i="16"/>
  <c r="AC645" i="16"/>
  <c r="AC646" i="16"/>
  <c r="AC647" i="16"/>
  <c r="AC648" i="16"/>
  <c r="AC649" i="16"/>
  <c r="AC650" i="16"/>
  <c r="AC651" i="16"/>
  <c r="AC652" i="16"/>
  <c r="AC653" i="16"/>
  <c r="AC654" i="16"/>
  <c r="AC655" i="16"/>
  <c r="AC656" i="16"/>
  <c r="AC657" i="16"/>
  <c r="AC658" i="16"/>
  <c r="AC659" i="16"/>
  <c r="AC660" i="16"/>
  <c r="AC661" i="16"/>
  <c r="AC662" i="16"/>
  <c r="AC663" i="16"/>
  <c r="AC664" i="16"/>
  <c r="AC665" i="16"/>
  <c r="AC666" i="16"/>
  <c r="AC667" i="16"/>
  <c r="AC668" i="16"/>
  <c r="AC669" i="16"/>
  <c r="AC670" i="16"/>
  <c r="AC671" i="16"/>
  <c r="AC672" i="16"/>
  <c r="AC673" i="16"/>
  <c r="AC674" i="16"/>
  <c r="AC675" i="16"/>
  <c r="AC676" i="16"/>
  <c r="AC677" i="16"/>
  <c r="AC678" i="16"/>
  <c r="AC679" i="16"/>
  <c r="AC680" i="16"/>
  <c r="AC681" i="16"/>
  <c r="AC682" i="16"/>
  <c r="AC683" i="16"/>
  <c r="AC684" i="16"/>
  <c r="AC685" i="16"/>
  <c r="AC686" i="16"/>
  <c r="AC687" i="16"/>
  <c r="AC688" i="16"/>
  <c r="AC695" i="16"/>
  <c r="AC696" i="16"/>
  <c r="AC697" i="16"/>
  <c r="AC698" i="16"/>
  <c r="AC699" i="16"/>
  <c r="AC700" i="16"/>
  <c r="AC701" i="16"/>
  <c r="AC702" i="16"/>
  <c r="AC703" i="16"/>
  <c r="AC704" i="16"/>
  <c r="AC705" i="16"/>
  <c r="AC706" i="16"/>
  <c r="AC707" i="16"/>
  <c r="AC708" i="16"/>
  <c r="AC709" i="16"/>
  <c r="AC710" i="16"/>
  <c r="AC711" i="16"/>
  <c r="AC712" i="16"/>
  <c r="AC713" i="16"/>
  <c r="AC714" i="16"/>
  <c r="AC715" i="16"/>
  <c r="AC716" i="16"/>
  <c r="AC717" i="16"/>
  <c r="AC718" i="16"/>
  <c r="AC719" i="16"/>
  <c r="AC720" i="16"/>
  <c r="AC721" i="16"/>
  <c r="AC722" i="16"/>
  <c r="AC723" i="16"/>
  <c r="AC724" i="16"/>
  <c r="AC725" i="16"/>
  <c r="AC726" i="16"/>
  <c r="AC727" i="16"/>
  <c r="AC728" i="16"/>
  <c r="AC729" i="16"/>
  <c r="AC730" i="16"/>
  <c r="AC731" i="16"/>
  <c r="AC732" i="16"/>
  <c r="AC733" i="16"/>
  <c r="AC734" i="16"/>
  <c r="AC735" i="16"/>
  <c r="AC736" i="16"/>
  <c r="AC737" i="16"/>
  <c r="AC738" i="16"/>
  <c r="AC739" i="16"/>
  <c r="AC740" i="16"/>
  <c r="AC741" i="16"/>
  <c r="AC742" i="16"/>
  <c r="AC743" i="16"/>
  <c r="AC744" i="16"/>
  <c r="AC745" i="16"/>
  <c r="AC746" i="16"/>
  <c r="AC747" i="16"/>
  <c r="AC748" i="16"/>
  <c r="AC749" i="16"/>
  <c r="AC750" i="16"/>
  <c r="AC751" i="16"/>
  <c r="AC752" i="16"/>
  <c r="AC753" i="16"/>
  <c r="AC754" i="16"/>
  <c r="AC755" i="16"/>
  <c r="AC756" i="16"/>
  <c r="AC757" i="16"/>
  <c r="AC758" i="16"/>
  <c r="AC759" i="16"/>
  <c r="AC760" i="16"/>
  <c r="AC761" i="16"/>
  <c r="AC762" i="16"/>
  <c r="AC763" i="16"/>
  <c r="AC764" i="16"/>
  <c r="AC765" i="16"/>
  <c r="AC766" i="16"/>
  <c r="AC767" i="16"/>
  <c r="AC768" i="16"/>
  <c r="AC769" i="16"/>
  <c r="AC770" i="16"/>
  <c r="AC771" i="16"/>
  <c r="AC772" i="16"/>
  <c r="AC773" i="16"/>
  <c r="AC774" i="16"/>
  <c r="AC775" i="16"/>
  <c r="AC776" i="16"/>
  <c r="AC777" i="16"/>
  <c r="AC778" i="16"/>
  <c r="AC779" i="16"/>
  <c r="AC780" i="16"/>
  <c r="AC781" i="16"/>
  <c r="AC782" i="16"/>
  <c r="AC783" i="16"/>
  <c r="AC784" i="16"/>
  <c r="AC785" i="16"/>
  <c r="AC786" i="16"/>
  <c r="AC787" i="16"/>
  <c r="AC788" i="16"/>
  <c r="AC789" i="16"/>
  <c r="AC790" i="16"/>
  <c r="AC791" i="16"/>
  <c r="AC792" i="16"/>
  <c r="AC793" i="16"/>
  <c r="AC794" i="16"/>
  <c r="AC795" i="16"/>
  <c r="AC796" i="16"/>
  <c r="AC797" i="16"/>
  <c r="AC798" i="16"/>
  <c r="AC799" i="16"/>
  <c r="AC800" i="16"/>
  <c r="AC801" i="16"/>
  <c r="AC802" i="16"/>
  <c r="AC803" i="16"/>
  <c r="AC804" i="16"/>
  <c r="AC805" i="16"/>
  <c r="AC806" i="16"/>
  <c r="AC807" i="16"/>
  <c r="AC808" i="16"/>
  <c r="AC809" i="16"/>
  <c r="AC810" i="16"/>
  <c r="AC811" i="16"/>
  <c r="AC812" i="16"/>
  <c r="AC813" i="16"/>
  <c r="AC814" i="16"/>
  <c r="AC815" i="16"/>
  <c r="AC816" i="16"/>
  <c r="AC817" i="16"/>
  <c r="AC818" i="16"/>
  <c r="AC819" i="16"/>
  <c r="AC820" i="16"/>
  <c r="AC821" i="16"/>
  <c r="AC822" i="16"/>
  <c r="AC823" i="16"/>
  <c r="AC824" i="16"/>
  <c r="AC825" i="16"/>
  <c r="AC826" i="16"/>
  <c r="AC827" i="16"/>
  <c r="AC828" i="16"/>
  <c r="AC829" i="16"/>
  <c r="AC830" i="16"/>
  <c r="AC831" i="16"/>
  <c r="AC832" i="16"/>
  <c r="AC833" i="16"/>
  <c r="AC834" i="16"/>
  <c r="AC835" i="16"/>
  <c r="AC836" i="16"/>
  <c r="AC837" i="16"/>
  <c r="AC838" i="16"/>
  <c r="AC839" i="16"/>
  <c r="AC840" i="16"/>
  <c r="AC841" i="16"/>
  <c r="AC842" i="16"/>
  <c r="AC843" i="16"/>
  <c r="AC844" i="16"/>
  <c r="AC846" i="16"/>
  <c r="AC848" i="16"/>
  <c r="AC850" i="16"/>
  <c r="AC852" i="16"/>
  <c r="AC854" i="16"/>
  <c r="AC856" i="16"/>
  <c r="AC858" i="16"/>
  <c r="AC860" i="16"/>
  <c r="AC862" i="16"/>
  <c r="AC864" i="16"/>
  <c r="AC866" i="16"/>
  <c r="AC868" i="16"/>
  <c r="AC870" i="16"/>
  <c r="AC872" i="16"/>
  <c r="AC874" i="16"/>
  <c r="AC876" i="16"/>
  <c r="AC878" i="16"/>
  <c r="AC880" i="16"/>
  <c r="AC882" i="16"/>
  <c r="AC884" i="16"/>
  <c r="AC885" i="16"/>
  <c r="AC886" i="16"/>
  <c r="AC887" i="16"/>
  <c r="AC888" i="16"/>
  <c r="AC889" i="16"/>
  <c r="AC890" i="16"/>
  <c r="AC891" i="16"/>
  <c r="AC892" i="16"/>
  <c r="AC893" i="16"/>
  <c r="AC894" i="16"/>
  <c r="AC895" i="16"/>
  <c r="AC896" i="16"/>
  <c r="AC897" i="16"/>
  <c r="AC898" i="16"/>
  <c r="AC899" i="16"/>
  <c r="AC900" i="16"/>
  <c r="AC901" i="16"/>
  <c r="AC902" i="16"/>
  <c r="AC903" i="16"/>
  <c r="AC904" i="16"/>
  <c r="AC905" i="16"/>
  <c r="AC906" i="16"/>
  <c r="AC907" i="16"/>
  <c r="AC908" i="16"/>
  <c r="AC909" i="16"/>
  <c r="AC910" i="16"/>
  <c r="AC911" i="16"/>
  <c r="AC912" i="16"/>
  <c r="AC913" i="16"/>
  <c r="AC914" i="16"/>
  <c r="AC915" i="16"/>
  <c r="AC916" i="16"/>
  <c r="AC917" i="16"/>
  <c r="AC918" i="16"/>
  <c r="AC919" i="16"/>
  <c r="AC920" i="16"/>
  <c r="AC921" i="16"/>
  <c r="AC922" i="16"/>
  <c r="AC923" i="16"/>
  <c r="AC924" i="16"/>
  <c r="AC925" i="16"/>
  <c r="AC926" i="16"/>
  <c r="AC927" i="16"/>
  <c r="AC928" i="16"/>
  <c r="AC929" i="16"/>
  <c r="AC930" i="16"/>
  <c r="AC931" i="16"/>
  <c r="AC932" i="16"/>
  <c r="AC933" i="16"/>
  <c r="AC934" i="16"/>
  <c r="AC935" i="16"/>
  <c r="AC936" i="16"/>
  <c r="AC937" i="16"/>
  <c r="AC938" i="16"/>
  <c r="AC939" i="16"/>
  <c r="AC940" i="16"/>
  <c r="AC941" i="16"/>
  <c r="AC942" i="16"/>
  <c r="AC943" i="16"/>
  <c r="AC944" i="16"/>
  <c r="AC945" i="16"/>
  <c r="AC946" i="16"/>
  <c r="AC947" i="16"/>
  <c r="AC948" i="16"/>
  <c r="AC949" i="16"/>
  <c r="AC950" i="16"/>
  <c r="AC951" i="16"/>
  <c r="AC952" i="16"/>
  <c r="AC953" i="16"/>
  <c r="AC954" i="16"/>
  <c r="AC955" i="16"/>
  <c r="AC956" i="16"/>
  <c r="AC957" i="16"/>
  <c r="AC958" i="16"/>
  <c r="AC959" i="16"/>
  <c r="AC960" i="16"/>
  <c r="AC961" i="16"/>
  <c r="AC962" i="16"/>
  <c r="AC963" i="16"/>
  <c r="AC964" i="16"/>
  <c r="AC965" i="16"/>
  <c r="AC966" i="16"/>
  <c r="AC967" i="16"/>
  <c r="AC968" i="16"/>
  <c r="AC280" i="16"/>
  <c r="AC281" i="16"/>
  <c r="AC282" i="16"/>
  <c r="AC283" i="16"/>
  <c r="AC284" i="16"/>
  <c r="AC285" i="16"/>
  <c r="AC286" i="16"/>
  <c r="AC287" i="16"/>
  <c r="AC288" i="16"/>
  <c r="AC289" i="16"/>
  <c r="AC290" i="16"/>
  <c r="AC291" i="16"/>
  <c r="AC292" i="16"/>
  <c r="AC293" i="16"/>
  <c r="AC294" i="16"/>
  <c r="AC295" i="16"/>
  <c r="AC458" i="16"/>
  <c r="AC459" i="16"/>
  <c r="AC460" i="16"/>
  <c r="AC461" i="16"/>
  <c r="AC134" i="16"/>
  <c r="AC135" i="16"/>
  <c r="AC136" i="16"/>
  <c r="AC137" i="16"/>
  <c r="AC138" i="16"/>
  <c r="AC139" i="16"/>
  <c r="AC969" i="16"/>
  <c r="AC970" i="16"/>
  <c r="AC971" i="16"/>
  <c r="AC972" i="16"/>
  <c r="AC973" i="16"/>
  <c r="AC974" i="16"/>
  <c r="AC975" i="16"/>
  <c r="AC976" i="16"/>
  <c r="AC977" i="16"/>
  <c r="AC978" i="16"/>
  <c r="AC979" i="16"/>
  <c r="AC980" i="16"/>
  <c r="AC981" i="16"/>
  <c r="AC982" i="16"/>
  <c r="AC983" i="16"/>
  <c r="AC984" i="16"/>
  <c r="AC985" i="16"/>
  <c r="AC986" i="16"/>
  <c r="AC988" i="16"/>
  <c r="AC990" i="16"/>
  <c r="AC993" i="16"/>
  <c r="AC994" i="16"/>
  <c r="AC995" i="16"/>
  <c r="AC997" i="16"/>
  <c r="AC999" i="16"/>
  <c r="AC1000" i="16"/>
  <c r="AC1001" i="16"/>
  <c r="AC1002" i="16"/>
  <c r="AC1011" i="16"/>
  <c r="AC1012" i="16"/>
  <c r="AC1013" i="16"/>
  <c r="AC1014" i="16"/>
  <c r="AC1015" i="16"/>
  <c r="AC1016" i="16"/>
  <c r="AC1017" i="16"/>
  <c r="AC1018" i="16"/>
  <c r="AC1019" i="16"/>
  <c r="AC1020" i="16"/>
  <c r="AC1021" i="16"/>
  <c r="AC1022" i="16"/>
  <c r="AC1023" i="16"/>
  <c r="AC1024" i="16"/>
  <c r="AC1025" i="16"/>
  <c r="AC1026" i="16"/>
  <c r="AC1027" i="16"/>
  <c r="AC1003" i="16"/>
  <c r="AC1004" i="16"/>
  <c r="AC1005" i="16"/>
  <c r="AC1006" i="16"/>
  <c r="AC1007" i="16"/>
  <c r="AC1008" i="16"/>
  <c r="AC1028" i="16"/>
  <c r="AC69" i="16"/>
  <c r="AC70" i="16"/>
  <c r="AC82" i="16"/>
  <c r="AC86" i="16"/>
  <c r="AC109" i="16"/>
  <c r="AC110" i="16"/>
  <c r="AC120" i="16"/>
  <c r="AC122" i="16"/>
  <c r="AC124" i="16"/>
  <c r="AC126" i="16"/>
  <c r="AC140" i="16"/>
  <c r="AC141" i="16"/>
  <c r="AC142" i="16"/>
  <c r="AC143" i="16"/>
  <c r="AC144" i="16"/>
  <c r="AC145" i="16"/>
  <c r="AC146" i="16"/>
  <c r="AC147" i="16"/>
  <c r="AC148" i="16"/>
  <c r="AC149" i="16"/>
  <c r="AC150" i="16"/>
  <c r="AC151" i="16"/>
  <c r="AC152" i="16"/>
  <c r="AC153" i="16"/>
  <c r="AC154" i="16"/>
  <c r="AC155" i="16"/>
  <c r="AC236" i="16"/>
  <c r="AC237" i="16"/>
  <c r="AC238" i="16"/>
  <c r="AC239" i="16"/>
  <c r="AC240" i="16"/>
  <c r="AC241" i="16"/>
  <c r="AC242" i="16"/>
  <c r="AC243" i="16"/>
  <c r="AC244" i="16"/>
  <c r="AC245" i="16"/>
  <c r="AC246" i="16"/>
  <c r="AC247" i="16"/>
  <c r="AC248" i="16"/>
  <c r="AC249" i="16"/>
  <c r="AC250" i="16"/>
  <c r="AC251" i="16"/>
  <c r="AC252" i="16"/>
  <c r="AC253" i="16"/>
  <c r="AC254" i="16"/>
  <c r="AC255" i="16"/>
  <c r="AC296" i="16"/>
  <c r="AC297" i="16"/>
  <c r="AC298" i="16"/>
  <c r="AC299" i="16"/>
  <c r="AC316" i="16"/>
  <c r="AC325" i="16"/>
  <c r="AC324" i="16"/>
  <c r="AC326" i="16"/>
  <c r="AC327" i="16"/>
  <c r="AC328" i="16"/>
  <c r="AC329" i="16"/>
  <c r="AC330" i="16"/>
  <c r="AC331" i="16"/>
  <c r="AC332" i="16"/>
  <c r="AC333" i="16"/>
  <c r="AC334" i="16"/>
  <c r="AC439" i="16"/>
  <c r="AC440" i="16"/>
  <c r="AC441" i="16"/>
  <c r="AC442" i="16"/>
  <c r="AC468" i="16"/>
  <c r="AC470" i="16"/>
  <c r="AC472" i="16"/>
  <c r="AC474" i="16"/>
  <c r="AC476" i="16"/>
  <c r="AC478" i="16"/>
  <c r="AC479" i="16"/>
  <c r="AC482" i="16"/>
  <c r="AC484" i="16"/>
  <c r="AC486" i="16"/>
  <c r="AC488" i="16"/>
  <c r="AC490" i="16"/>
  <c r="AC492" i="16"/>
  <c r="AC494" i="16"/>
  <c r="AC496" i="16"/>
  <c r="AC498" i="16"/>
  <c r="AC499" i="16"/>
  <c r="AC500" i="16"/>
  <c r="AC501" i="16"/>
  <c r="AC502" i="16"/>
  <c r="AC503" i="16"/>
  <c r="AC504" i="16"/>
  <c r="AC505" i="16"/>
  <c r="AC506" i="16"/>
  <c r="AC507" i="16"/>
  <c r="AC508" i="16"/>
  <c r="AC510" i="16"/>
  <c r="AC512" i="16"/>
  <c r="AC514" i="16"/>
  <c r="AC516" i="16"/>
  <c r="AC518" i="16"/>
  <c r="AC520" i="16"/>
  <c r="AC522" i="16"/>
  <c r="AC524" i="16"/>
  <c r="AC526" i="16"/>
  <c r="AC528" i="16"/>
  <c r="AC530" i="16"/>
  <c r="AC532" i="16"/>
  <c r="AC534" i="16"/>
  <c r="AC536" i="16"/>
  <c r="AC538" i="16"/>
  <c r="AC540" i="16"/>
  <c r="AC542" i="16"/>
  <c r="AC544" i="16"/>
  <c r="AC546" i="16"/>
  <c r="AC548" i="16"/>
  <c r="AC550" i="16"/>
  <c r="AC552" i="16"/>
  <c r="AC554" i="16"/>
  <c r="AC556" i="16"/>
  <c r="AC558" i="16"/>
  <c r="AC560" i="16"/>
  <c r="AC562" i="16"/>
  <c r="AC564" i="16"/>
  <c r="AC566" i="16"/>
  <c r="AC689" i="16"/>
  <c r="AC690" i="16"/>
  <c r="AC691" i="16"/>
  <c r="AC692" i="16"/>
  <c r="AC693" i="16"/>
  <c r="AC694" i="16"/>
  <c r="AC845" i="16"/>
  <c r="AC847" i="16"/>
  <c r="AC849" i="16"/>
  <c r="AC851" i="16"/>
  <c r="AC853" i="16"/>
  <c r="AC855" i="16"/>
  <c r="AC857" i="16"/>
  <c r="AC859" i="16"/>
  <c r="AC861" i="16"/>
  <c r="AC863" i="16"/>
  <c r="AC865" i="16"/>
  <c r="AC867" i="16"/>
  <c r="AC869" i="16"/>
  <c r="AC871" i="16"/>
  <c r="AC873" i="16"/>
  <c r="AC875" i="16"/>
  <c r="AC877" i="16"/>
  <c r="AC879" i="16"/>
  <c r="AC881" i="16"/>
  <c r="AC883" i="16"/>
  <c r="AC1009" i="16"/>
  <c r="AC1010" i="16"/>
  <c r="AC987" i="16"/>
  <c r="AC989" i="16"/>
  <c r="AC991" i="16"/>
  <c r="AC992" i="16"/>
  <c r="AC996" i="16"/>
  <c r="AC998" i="16"/>
  <c r="AB1029" i="16"/>
  <c r="AB156" i="16"/>
  <c r="AB157" i="16"/>
  <c r="AB158" i="16"/>
  <c r="AB159" i="16"/>
  <c r="AB160" i="16"/>
  <c r="AB161" i="16"/>
  <c r="AB162" i="16"/>
  <c r="AB163" i="16"/>
  <c r="AB164" i="16"/>
  <c r="AB165" i="16"/>
  <c r="AB166" i="16"/>
  <c r="AB167" i="16"/>
  <c r="AB168" i="16"/>
  <c r="AB169" i="16"/>
  <c r="AB170" i="16"/>
  <c r="AB171" i="16"/>
  <c r="AB172" i="16"/>
  <c r="AB173" i="16"/>
  <c r="AB174" i="16"/>
  <c r="AB175" i="16"/>
  <c r="AB176" i="16"/>
  <c r="AB177" i="16"/>
  <c r="AB178" i="16"/>
  <c r="AB179" i="16"/>
  <c r="AB180" i="16"/>
  <c r="AB181" i="16"/>
  <c r="AB182" i="16"/>
  <c r="AB183" i="16"/>
  <c r="AB184" i="16"/>
  <c r="AB185" i="16"/>
  <c r="AB186" i="16"/>
  <c r="AB187" i="16"/>
  <c r="AB188" i="16"/>
  <c r="AB189" i="16"/>
  <c r="AB190" i="16"/>
  <c r="AB191" i="16"/>
  <c r="AB192" i="16"/>
  <c r="AB193" i="16"/>
  <c r="AB194" i="16"/>
  <c r="AB195" i="16"/>
  <c r="AB196" i="16"/>
  <c r="AB197" i="16"/>
  <c r="AB198" i="16"/>
  <c r="AB199" i="16"/>
  <c r="AB200" i="16"/>
  <c r="AB201" i="16"/>
  <c r="AB202" i="16"/>
  <c r="AB203" i="16"/>
  <c r="AB204" i="16"/>
  <c r="AB205" i="16"/>
  <c r="AB206" i="16"/>
  <c r="AB207" i="16"/>
  <c r="AB208" i="16"/>
  <c r="AB209" i="16"/>
  <c r="AB210" i="16"/>
  <c r="AB211" i="16"/>
  <c r="AB212" i="16"/>
  <c r="AB213" i="16"/>
  <c r="AB214" i="16"/>
  <c r="AB215" i="16"/>
  <c r="AB216" i="16"/>
  <c r="AB217" i="16"/>
  <c r="AB218" i="16"/>
  <c r="AB219" i="16"/>
  <c r="AB220" i="16"/>
  <c r="AB221" i="16"/>
  <c r="AB222" i="16"/>
  <c r="AB223" i="16"/>
  <c r="AB224" i="16"/>
  <c r="AB225" i="16"/>
  <c r="AB226" i="16"/>
  <c r="AB227" i="16"/>
  <c r="AB228" i="16"/>
  <c r="AB229" i="16"/>
  <c r="AB230" i="16"/>
  <c r="AB231" i="16"/>
  <c r="AB232" i="16"/>
  <c r="AB233" i="16"/>
  <c r="AB234" i="16"/>
  <c r="AB235" i="16"/>
  <c r="AB256" i="16"/>
  <c r="AB257" i="16"/>
  <c r="AB258" i="16"/>
  <c r="AB259" i="16"/>
  <c r="AB260" i="16"/>
  <c r="AB261" i="16"/>
  <c r="AB262" i="16"/>
  <c r="AB263" i="16"/>
  <c r="AB300" i="16"/>
  <c r="AB301" i="16"/>
  <c r="AB302" i="16"/>
  <c r="AB303" i="16"/>
  <c r="AB304" i="16"/>
  <c r="AB305" i="16"/>
  <c r="AB306" i="16"/>
  <c r="AB307" i="16"/>
  <c r="AB308" i="16"/>
  <c r="AB309" i="16"/>
  <c r="AB310" i="16"/>
  <c r="AB311" i="16"/>
  <c r="AB312" i="16"/>
  <c r="AB313" i="16"/>
  <c r="AB314" i="16"/>
  <c r="AB315" i="16"/>
  <c r="AB335" i="16"/>
  <c r="AB336" i="16"/>
  <c r="AB337" i="16"/>
  <c r="AB338" i="16"/>
  <c r="AB339" i="16"/>
  <c r="AB340" i="16"/>
  <c r="AB341" i="16"/>
  <c r="AB342" i="16"/>
  <c r="AB343" i="16"/>
  <c r="AB344" i="16"/>
  <c r="AB345" i="16"/>
  <c r="AB346" i="16"/>
  <c r="AB347" i="16"/>
  <c r="AB348" i="16"/>
  <c r="AB349" i="16"/>
  <c r="AB350" i="16"/>
  <c r="AB351" i="16"/>
  <c r="AB352" i="16"/>
  <c r="AB353" i="16"/>
  <c r="AB354" i="16"/>
  <c r="AB355" i="16"/>
  <c r="AB356" i="16"/>
  <c r="AB357" i="16"/>
  <c r="AB358" i="16"/>
  <c r="AB359" i="16"/>
  <c r="AB360" i="16"/>
  <c r="AB361" i="16"/>
  <c r="AB362" i="16"/>
  <c r="AB363" i="16"/>
  <c r="AB364" i="16"/>
  <c r="AB365" i="16"/>
  <c r="AB366" i="16"/>
  <c r="AB367" i="16"/>
  <c r="AB368" i="16"/>
  <c r="AB369" i="16"/>
  <c r="AB370" i="16"/>
  <c r="AB371" i="16"/>
  <c r="AB372" i="16"/>
  <c r="AB373" i="16"/>
  <c r="AB374" i="16"/>
  <c r="AB375" i="16"/>
  <c r="AB376" i="16"/>
  <c r="AB377" i="16"/>
  <c r="AB378" i="16"/>
  <c r="AB379" i="16"/>
  <c r="AB380" i="16"/>
  <c r="AB381" i="16"/>
  <c r="AB382" i="16"/>
  <c r="AB383" i="16"/>
  <c r="AB384" i="16"/>
  <c r="AB385" i="16"/>
  <c r="AB386" i="16"/>
  <c r="AB387" i="16"/>
  <c r="AB388" i="16"/>
  <c r="AB389" i="16"/>
  <c r="AB390" i="16"/>
  <c r="AB391" i="16"/>
  <c r="AB392" i="16"/>
  <c r="AB393" i="16"/>
  <c r="AB394" i="16"/>
  <c r="AB395" i="16"/>
  <c r="AB396" i="16"/>
  <c r="AB397" i="16"/>
  <c r="AB398" i="16"/>
  <c r="AB399" i="16"/>
  <c r="AB400" i="16"/>
  <c r="AB401" i="16"/>
  <c r="AB402" i="16"/>
  <c r="AB403" i="16"/>
  <c r="AB404" i="16"/>
  <c r="AB405" i="16"/>
  <c r="AB406" i="16"/>
  <c r="AB407" i="16"/>
  <c r="AB408" i="16"/>
  <c r="AB409" i="16"/>
  <c r="AB410" i="16"/>
  <c r="AB411" i="16"/>
  <c r="AB412" i="16"/>
  <c r="AB413" i="16"/>
  <c r="AB414" i="16"/>
  <c r="AB415" i="16"/>
  <c r="AB416" i="16"/>
  <c r="AB417" i="16"/>
  <c r="AB418" i="16"/>
  <c r="AB419" i="16"/>
  <c r="AB420" i="16"/>
  <c r="AB421" i="16"/>
  <c r="AB422" i="16"/>
  <c r="AB423" i="16"/>
  <c r="AB424" i="16"/>
  <c r="AB425" i="16"/>
  <c r="AB426" i="16"/>
  <c r="AB427" i="16"/>
  <c r="AB428" i="16"/>
  <c r="AB429" i="16"/>
  <c r="AB430" i="16"/>
  <c r="AB431" i="16"/>
  <c r="AB432" i="16"/>
  <c r="AB433" i="16"/>
  <c r="AB434" i="16"/>
  <c r="AB435" i="16"/>
  <c r="AB436" i="16"/>
  <c r="AB437" i="16"/>
  <c r="AB438" i="16"/>
  <c r="AB455" i="16"/>
  <c r="AB456" i="16"/>
  <c r="AB457" i="16"/>
  <c r="AB74" i="16"/>
  <c r="AB75" i="16"/>
  <c r="AB76" i="16"/>
  <c r="AB77" i="16"/>
  <c r="AB78" i="16"/>
  <c r="AB79" i="16"/>
  <c r="AB80" i="16"/>
  <c r="AB81" i="16"/>
  <c r="AB84" i="16"/>
  <c r="AB87" i="16"/>
  <c r="AB88" i="16"/>
  <c r="AB89" i="16"/>
  <c r="AB90" i="16"/>
  <c r="AB91" i="16"/>
  <c r="AB92" i="16"/>
  <c r="AB93" i="16"/>
  <c r="AB94" i="16"/>
  <c r="AB95" i="16"/>
  <c r="AB96" i="16"/>
  <c r="AB98" i="16"/>
  <c r="AB100" i="16"/>
  <c r="AB101" i="16"/>
  <c r="AB102" i="16"/>
  <c r="AB103" i="16"/>
  <c r="AB104" i="16"/>
  <c r="AB105" i="16"/>
  <c r="AB106" i="16"/>
  <c r="AB107" i="16"/>
  <c r="AB108" i="16"/>
  <c r="AB111" i="16"/>
  <c r="AB112" i="16"/>
  <c r="AB113" i="16"/>
  <c r="AB114" i="16"/>
  <c r="AB115" i="16"/>
  <c r="AB116" i="16"/>
  <c r="AB117" i="16"/>
  <c r="AB118" i="16"/>
  <c r="AB119" i="16"/>
  <c r="AB121" i="16"/>
  <c r="AB123" i="16"/>
  <c r="AB125" i="16"/>
  <c r="AB127" i="16"/>
  <c r="AB462" i="16"/>
  <c r="AB463" i="16"/>
  <c r="AB464" i="16"/>
  <c r="AB465" i="16"/>
  <c r="AB466" i="16"/>
  <c r="AB467" i="16"/>
  <c r="AB469" i="16"/>
  <c r="AB471" i="16"/>
  <c r="AB473" i="16"/>
  <c r="AB475" i="16"/>
  <c r="AB477" i="16"/>
  <c r="AB480" i="16"/>
  <c r="AB481" i="16"/>
  <c r="AB483" i="16"/>
  <c r="AB485" i="16"/>
  <c r="AB487" i="16"/>
  <c r="AB489" i="16"/>
  <c r="AB491" i="16"/>
  <c r="AB493" i="16"/>
  <c r="AB495" i="16"/>
  <c r="AB497" i="16"/>
  <c r="AB509" i="16"/>
  <c r="AB511" i="16"/>
  <c r="AB513" i="16"/>
  <c r="AB515" i="16"/>
  <c r="AB517" i="16"/>
  <c r="AB519" i="16"/>
  <c r="AB521" i="16"/>
  <c r="AB523" i="16"/>
  <c r="AB525" i="16"/>
  <c r="AB527" i="16"/>
  <c r="AB529" i="16"/>
  <c r="AB531" i="16"/>
  <c r="AB533" i="16"/>
  <c r="AB535" i="16"/>
  <c r="AB537" i="16"/>
  <c r="AB539" i="16"/>
  <c r="AB541" i="16"/>
  <c r="AB543" i="16"/>
  <c r="AB545" i="16"/>
  <c r="AB547" i="16"/>
  <c r="AB549" i="16"/>
  <c r="AB551" i="16"/>
  <c r="AB553" i="16"/>
  <c r="AB555" i="16"/>
  <c r="AB557" i="16"/>
  <c r="AB559" i="16"/>
  <c r="AB561" i="16"/>
  <c r="AB563" i="16"/>
  <c r="AB565" i="16"/>
  <c r="AB567" i="16"/>
  <c r="AB568" i="16"/>
  <c r="AB569" i="16"/>
  <c r="AB570" i="16"/>
  <c r="AB571" i="16"/>
  <c r="AB572" i="16"/>
  <c r="AB573" i="16"/>
  <c r="AB574" i="16"/>
  <c r="AB575" i="16"/>
  <c r="AB576" i="16"/>
  <c r="AB577" i="16"/>
  <c r="AB578" i="16"/>
  <c r="AB579" i="16"/>
  <c r="AB580" i="16"/>
  <c r="AB581" i="16"/>
  <c r="AB582" i="16"/>
  <c r="AB583" i="16"/>
  <c r="AB584" i="16"/>
  <c r="AB585" i="16"/>
  <c r="AB586" i="16"/>
  <c r="AB587" i="16"/>
  <c r="AB588" i="16"/>
  <c r="AB589" i="16"/>
  <c r="AB590" i="16"/>
  <c r="AB591" i="16"/>
  <c r="AB592" i="16"/>
  <c r="AB593" i="16"/>
  <c r="AB594" i="16"/>
  <c r="AB595" i="16"/>
  <c r="AB596" i="16"/>
  <c r="AB597" i="16"/>
  <c r="AB598" i="16"/>
  <c r="AB599" i="16"/>
  <c r="AB600" i="16"/>
  <c r="AB601" i="16"/>
  <c r="AB602" i="16"/>
  <c r="AB603" i="16"/>
  <c r="AB604" i="16"/>
  <c r="AB605" i="16"/>
  <c r="AB606" i="16"/>
  <c r="AB607" i="16"/>
  <c r="AB608" i="16"/>
  <c r="AB609" i="16"/>
  <c r="AB610" i="16"/>
  <c r="AB611" i="16"/>
  <c r="AB612" i="16"/>
  <c r="AB613" i="16"/>
  <c r="AB614" i="16"/>
  <c r="AB615" i="16"/>
  <c r="AB616" i="16"/>
  <c r="AB617" i="16"/>
  <c r="AB618" i="16"/>
  <c r="AB619" i="16"/>
  <c r="AB620" i="16"/>
  <c r="AB621" i="16"/>
  <c r="AB622" i="16"/>
  <c r="AB623" i="16"/>
  <c r="AB624" i="16"/>
  <c r="AB625" i="16"/>
  <c r="AB626" i="16"/>
  <c r="AB627" i="16"/>
  <c r="AB628" i="16"/>
  <c r="AB629" i="16"/>
  <c r="AB630" i="16"/>
  <c r="AB631" i="16"/>
  <c r="AB632" i="16"/>
  <c r="AB633" i="16"/>
  <c r="AB634" i="16"/>
  <c r="AB635" i="16"/>
  <c r="AB636" i="16"/>
  <c r="AB637" i="16"/>
  <c r="AB638" i="16"/>
  <c r="AB639" i="16"/>
  <c r="AB640" i="16"/>
  <c r="AB641" i="16"/>
  <c r="AB642" i="16"/>
  <c r="AB643" i="16"/>
  <c r="AB644" i="16"/>
  <c r="AB645" i="16"/>
  <c r="AB646" i="16"/>
  <c r="AB647" i="16"/>
  <c r="AB648" i="16"/>
  <c r="AB649" i="16"/>
  <c r="AB650" i="16"/>
  <c r="AB651" i="16"/>
  <c r="AB652" i="16"/>
  <c r="AB653" i="16"/>
  <c r="AB654" i="16"/>
  <c r="AB655" i="16"/>
  <c r="AB656" i="16"/>
  <c r="AB657" i="16"/>
  <c r="AB658" i="16"/>
  <c r="AB659" i="16"/>
  <c r="AB660" i="16"/>
  <c r="AB661" i="16"/>
  <c r="AB662" i="16"/>
  <c r="AB663" i="16"/>
  <c r="AB664" i="16"/>
  <c r="AB665" i="16"/>
  <c r="AB666" i="16"/>
  <c r="AB667" i="16"/>
  <c r="AB668" i="16"/>
  <c r="AB669" i="16"/>
  <c r="AB670" i="16"/>
  <c r="AB671" i="16"/>
  <c r="AB672" i="16"/>
  <c r="AB673" i="16"/>
  <c r="AB674" i="16"/>
  <c r="AB675" i="16"/>
  <c r="AB676" i="16"/>
  <c r="AB677" i="16"/>
  <c r="AB678" i="16"/>
  <c r="AB679" i="16"/>
  <c r="AB680" i="16"/>
  <c r="AB681" i="16"/>
  <c r="AB682" i="16"/>
  <c r="AB683" i="16"/>
  <c r="AB684" i="16"/>
  <c r="AB685" i="16"/>
  <c r="AB686" i="16"/>
  <c r="AB687" i="16"/>
  <c r="AB688" i="16"/>
  <c r="AB695" i="16"/>
  <c r="AB696" i="16"/>
  <c r="AB697" i="16"/>
  <c r="AB698" i="16"/>
  <c r="AB699" i="16"/>
  <c r="AB700" i="16"/>
  <c r="AB701" i="16"/>
  <c r="AB702" i="16"/>
  <c r="AB703" i="16"/>
  <c r="AB704" i="16"/>
  <c r="AB705" i="16"/>
  <c r="AB706" i="16"/>
  <c r="AB707" i="16"/>
  <c r="AB708" i="16"/>
  <c r="AB709" i="16"/>
  <c r="AB710" i="16"/>
  <c r="AB711" i="16"/>
  <c r="AB712" i="16"/>
  <c r="AB713" i="16"/>
  <c r="AB714" i="16"/>
  <c r="AB715" i="16"/>
  <c r="AB716" i="16"/>
  <c r="AB717" i="16"/>
  <c r="AB718" i="16"/>
  <c r="AB719" i="16"/>
  <c r="AB720" i="16"/>
  <c r="AB721" i="16"/>
  <c r="AB722" i="16"/>
  <c r="AB723" i="16"/>
  <c r="AB724" i="16"/>
  <c r="AB725" i="16"/>
  <c r="AB726" i="16"/>
  <c r="AB727" i="16"/>
  <c r="AB728" i="16"/>
  <c r="AB729" i="16"/>
  <c r="AB730" i="16"/>
  <c r="AB731" i="16"/>
  <c r="AB732" i="16"/>
  <c r="AB733" i="16"/>
  <c r="AB734" i="16"/>
  <c r="AB735" i="16"/>
  <c r="AB736" i="16"/>
  <c r="AB737" i="16"/>
  <c r="AB738" i="16"/>
  <c r="AB739" i="16"/>
  <c r="AB740" i="16"/>
  <c r="AB741" i="16"/>
  <c r="AB742" i="16"/>
  <c r="AB743" i="16"/>
  <c r="AB744" i="16"/>
  <c r="AB745" i="16"/>
  <c r="AB746" i="16"/>
  <c r="AB747" i="16"/>
  <c r="AB748" i="16"/>
  <c r="AB749" i="16"/>
  <c r="AB750" i="16"/>
  <c r="AB751" i="16"/>
  <c r="AB752" i="16"/>
  <c r="AB753" i="16"/>
  <c r="AB754" i="16"/>
  <c r="AB755" i="16"/>
  <c r="AB756" i="16"/>
  <c r="AB757" i="16"/>
  <c r="AB758" i="16"/>
  <c r="AB759" i="16"/>
  <c r="AB760" i="16"/>
  <c r="AB761" i="16"/>
  <c r="AB762" i="16"/>
  <c r="AB763" i="16"/>
  <c r="AB764" i="16"/>
  <c r="AB765" i="16"/>
  <c r="AB766" i="16"/>
  <c r="AB767" i="16"/>
  <c r="AB768" i="16"/>
  <c r="AB769" i="16"/>
  <c r="AB770" i="16"/>
  <c r="AB771" i="16"/>
  <c r="AB772" i="16"/>
  <c r="AB773" i="16"/>
  <c r="AB774" i="16"/>
  <c r="AB775" i="16"/>
  <c r="AB776" i="16"/>
  <c r="AB777" i="16"/>
  <c r="AB778" i="16"/>
  <c r="AB779" i="16"/>
  <c r="AB780" i="16"/>
  <c r="AB781" i="16"/>
  <c r="AB782" i="16"/>
  <c r="AB783" i="16"/>
  <c r="AB784" i="16"/>
  <c r="AB785" i="16"/>
  <c r="AB786" i="16"/>
  <c r="AB787" i="16"/>
  <c r="AB788" i="16"/>
  <c r="AB789" i="16"/>
  <c r="AB790" i="16"/>
  <c r="AB791" i="16"/>
  <c r="AB792" i="16"/>
  <c r="AB793" i="16"/>
  <c r="AB794" i="16"/>
  <c r="AB795" i="16"/>
  <c r="AB796" i="16"/>
  <c r="AB797" i="16"/>
  <c r="AB798" i="16"/>
  <c r="AB799" i="16"/>
  <c r="AB800" i="16"/>
  <c r="AB801" i="16"/>
  <c r="AB802" i="16"/>
  <c r="AB803" i="16"/>
  <c r="AB804" i="16"/>
  <c r="AB805" i="16"/>
  <c r="AB806" i="16"/>
  <c r="AB807" i="16"/>
  <c r="AB808" i="16"/>
  <c r="AB809" i="16"/>
  <c r="AB810" i="16"/>
  <c r="AB811" i="16"/>
  <c r="AB812" i="16"/>
  <c r="AB813" i="16"/>
  <c r="AB814" i="16"/>
  <c r="AB815" i="16"/>
  <c r="AB816" i="16"/>
  <c r="AB817" i="16"/>
  <c r="AB818" i="16"/>
  <c r="AB819" i="16"/>
  <c r="AB820" i="16"/>
  <c r="AB821" i="16"/>
  <c r="AB822" i="16"/>
  <c r="AB823" i="16"/>
  <c r="AB824" i="16"/>
  <c r="AB825" i="16"/>
  <c r="AB826" i="16"/>
  <c r="AB827" i="16"/>
  <c r="AB828" i="16"/>
  <c r="AB829" i="16"/>
  <c r="AB830" i="16"/>
  <c r="AB831" i="16"/>
  <c r="AB832" i="16"/>
  <c r="AB833" i="16"/>
  <c r="AB834" i="16"/>
  <c r="AB835" i="16"/>
  <c r="AB836" i="16"/>
  <c r="AB837" i="16"/>
  <c r="AB838" i="16"/>
  <c r="AB839" i="16"/>
  <c r="AB840" i="16"/>
  <c r="AB841" i="16"/>
  <c r="AB842" i="16"/>
  <c r="AB843" i="16"/>
  <c r="AB844" i="16"/>
  <c r="AB846" i="16"/>
  <c r="AB848" i="16"/>
  <c r="AB850" i="16"/>
  <c r="AB852" i="16"/>
  <c r="AB854" i="16"/>
  <c r="AB856" i="16"/>
  <c r="AB858" i="16"/>
  <c r="AB860" i="16"/>
  <c r="AB862" i="16"/>
  <c r="AB864" i="16"/>
  <c r="AB866" i="16"/>
  <c r="AB868" i="16"/>
  <c r="AB870" i="16"/>
  <c r="AB872" i="16"/>
  <c r="AB874" i="16"/>
  <c r="AB876" i="16"/>
  <c r="AB878" i="16"/>
  <c r="AB880" i="16"/>
  <c r="AB882" i="16"/>
  <c r="AB884" i="16"/>
  <c r="AB885" i="16"/>
  <c r="AB886" i="16"/>
  <c r="AB887" i="16"/>
  <c r="AB888" i="16"/>
  <c r="AB889" i="16"/>
  <c r="AB890" i="16"/>
  <c r="AB891" i="16"/>
  <c r="AB892" i="16"/>
  <c r="AB893" i="16"/>
  <c r="AB894" i="16"/>
  <c r="AB895" i="16"/>
  <c r="AB896" i="16"/>
  <c r="AB897" i="16"/>
  <c r="AB898" i="16"/>
  <c r="AB899" i="16"/>
  <c r="AB900" i="16"/>
  <c r="AB901" i="16"/>
  <c r="AB902" i="16"/>
  <c r="AB903" i="16"/>
  <c r="AB904" i="16"/>
  <c r="AB905" i="16"/>
  <c r="AB906" i="16"/>
  <c r="AB907" i="16"/>
  <c r="AB908" i="16"/>
  <c r="AB909" i="16"/>
  <c r="AB910" i="16"/>
  <c r="AB911" i="16"/>
  <c r="AB912" i="16"/>
  <c r="AB913" i="16"/>
  <c r="AB914" i="16"/>
  <c r="AB915" i="16"/>
  <c r="AB916" i="16"/>
  <c r="AB917" i="16"/>
  <c r="AB918" i="16"/>
  <c r="AB919" i="16"/>
  <c r="AB920" i="16"/>
  <c r="AB921" i="16"/>
  <c r="AB922" i="16"/>
  <c r="AB923" i="16"/>
  <c r="AB924" i="16"/>
  <c r="AB925" i="16"/>
  <c r="AB926" i="16"/>
  <c r="AB927" i="16"/>
  <c r="AB928" i="16"/>
  <c r="AB929" i="16"/>
  <c r="AB930" i="16"/>
  <c r="AB931" i="16"/>
  <c r="AB932" i="16"/>
  <c r="AB933" i="16"/>
  <c r="AB934" i="16"/>
  <c r="AB935" i="16"/>
  <c r="AB936" i="16"/>
  <c r="AB937" i="16"/>
  <c r="AB938" i="16"/>
  <c r="AB939" i="16"/>
  <c r="AB940" i="16"/>
  <c r="AB941" i="16"/>
  <c r="AB942" i="16"/>
  <c r="AB943" i="16"/>
  <c r="AB944" i="16"/>
  <c r="AB945" i="16"/>
  <c r="AB946" i="16"/>
  <c r="AB947" i="16"/>
  <c r="AB948" i="16"/>
  <c r="AB949" i="16"/>
  <c r="AB950" i="16"/>
  <c r="AB951" i="16"/>
  <c r="AB952" i="16"/>
  <c r="AB953" i="16"/>
  <c r="AB954" i="16"/>
  <c r="AB955" i="16"/>
  <c r="AB956" i="16"/>
  <c r="AB957" i="16"/>
  <c r="AB958" i="16"/>
  <c r="AB959" i="16"/>
  <c r="AB960" i="16"/>
  <c r="AB961" i="16"/>
  <c r="AB962" i="16"/>
  <c r="AB963" i="16"/>
  <c r="AB964" i="16"/>
  <c r="AB965" i="16"/>
  <c r="AB966" i="16"/>
  <c r="AB967" i="16"/>
  <c r="AB968" i="16"/>
  <c r="AB280" i="16"/>
  <c r="AB281" i="16"/>
  <c r="AB282" i="16"/>
  <c r="AB283" i="16"/>
  <c r="AB284" i="16"/>
  <c r="AB285" i="16"/>
  <c r="AB286" i="16"/>
  <c r="AB287" i="16"/>
  <c r="AB288" i="16"/>
  <c r="AB289" i="16"/>
  <c r="AB290" i="16"/>
  <c r="AB291" i="16"/>
  <c r="AB292" i="16"/>
  <c r="AB293" i="16"/>
  <c r="AB294" i="16"/>
  <c r="AB295" i="16"/>
  <c r="AB458" i="16"/>
  <c r="AB459" i="16"/>
  <c r="AB460" i="16"/>
  <c r="AB461" i="16"/>
  <c r="AB134" i="16"/>
  <c r="AB135" i="16"/>
  <c r="AB136" i="16"/>
  <c r="AB137" i="16"/>
  <c r="AB138" i="16"/>
  <c r="AB139" i="16"/>
  <c r="AB969" i="16"/>
  <c r="AB970" i="16"/>
  <c r="AB971" i="16"/>
  <c r="AB972" i="16"/>
  <c r="AB973" i="16"/>
  <c r="AB974" i="16"/>
  <c r="AB975" i="16"/>
  <c r="AB976" i="16"/>
  <c r="AB977" i="16"/>
  <c r="AB978" i="16"/>
  <c r="AB979" i="16"/>
  <c r="AB980" i="16"/>
  <c r="AB981" i="16"/>
  <c r="AB982" i="16"/>
  <c r="AB983" i="16"/>
  <c r="AB984" i="16"/>
  <c r="AB985" i="16"/>
  <c r="AB986" i="16"/>
  <c r="AB988" i="16"/>
  <c r="AB990" i="16"/>
  <c r="AB993" i="16"/>
  <c r="AB994" i="16"/>
  <c r="AB995" i="16"/>
  <c r="AB997" i="16"/>
  <c r="AB999" i="16"/>
  <c r="AB1000" i="16"/>
  <c r="AB1001" i="16"/>
  <c r="AB1002" i="16"/>
  <c r="AB1011" i="16"/>
  <c r="AB1012" i="16"/>
  <c r="AB1013" i="16"/>
  <c r="AB1014" i="16"/>
  <c r="AB1015" i="16"/>
  <c r="AB1016" i="16"/>
  <c r="AB1017" i="16"/>
  <c r="AB1018" i="16"/>
  <c r="AB1019" i="16"/>
  <c r="AB1020" i="16"/>
  <c r="AB1021" i="16"/>
  <c r="AB1022" i="16"/>
  <c r="AB1023" i="16"/>
  <c r="AB1024" i="16"/>
  <c r="AB1025" i="16"/>
  <c r="AB1026" i="16"/>
  <c r="AB1027" i="16"/>
  <c r="AB1003" i="16"/>
  <c r="AB1004" i="16"/>
  <c r="AB1005" i="16"/>
  <c r="AB1006" i="16"/>
  <c r="AB1007" i="16"/>
  <c r="AB1008" i="16"/>
  <c r="AB1028" i="16"/>
  <c r="AB69" i="16"/>
  <c r="AB70" i="16"/>
  <c r="AB82" i="16"/>
  <c r="AB86" i="16"/>
  <c r="AB109" i="16"/>
  <c r="AB110" i="16"/>
  <c r="AB120" i="16"/>
  <c r="AB122" i="16"/>
  <c r="AB124" i="16"/>
  <c r="AB126" i="16"/>
  <c r="AB140" i="16"/>
  <c r="AB141" i="16"/>
  <c r="AB142" i="16"/>
  <c r="AB143" i="16"/>
  <c r="AB144" i="16"/>
  <c r="AB145" i="16"/>
  <c r="AB146" i="16"/>
  <c r="AB147" i="16"/>
  <c r="AB148" i="16"/>
  <c r="AB149" i="16"/>
  <c r="AB150" i="16"/>
  <c r="AB151" i="16"/>
  <c r="AB152" i="16"/>
  <c r="AB153" i="16"/>
  <c r="AB154" i="16"/>
  <c r="AB155" i="16"/>
  <c r="AB236" i="16"/>
  <c r="AB237" i="16"/>
  <c r="AB238" i="16"/>
  <c r="AB239" i="16"/>
  <c r="AB240" i="16"/>
  <c r="AB241" i="16"/>
  <c r="AB242" i="16"/>
  <c r="AB243" i="16"/>
  <c r="AB244" i="16"/>
  <c r="AB245" i="16"/>
  <c r="AB246" i="16"/>
  <c r="AB247" i="16"/>
  <c r="AB248" i="16"/>
  <c r="AB249" i="16"/>
  <c r="AB250" i="16"/>
  <c r="AB251" i="16"/>
  <c r="AB252" i="16"/>
  <c r="AB253" i="16"/>
  <c r="AB254" i="16"/>
  <c r="AB255" i="16"/>
  <c r="AB296" i="16"/>
  <c r="AB297" i="16"/>
  <c r="AB298" i="16"/>
  <c r="AB299" i="16"/>
  <c r="AB316" i="16"/>
  <c r="AB325" i="16"/>
  <c r="AB324" i="16"/>
  <c r="AB326" i="16"/>
  <c r="AB327" i="16"/>
  <c r="AB328" i="16"/>
  <c r="AB329" i="16"/>
  <c r="AB330" i="16"/>
  <c r="AB331" i="16"/>
  <c r="AB332" i="16"/>
  <c r="AB333" i="16"/>
  <c r="AB334" i="16"/>
  <c r="AB439" i="16"/>
  <c r="AB440" i="16"/>
  <c r="AB441" i="16"/>
  <c r="AB442" i="16"/>
  <c r="AB468" i="16"/>
  <c r="AB470" i="16"/>
  <c r="AB472" i="16"/>
  <c r="AB474" i="16"/>
  <c r="AB476" i="16"/>
  <c r="AB478" i="16"/>
  <c r="AB479" i="16"/>
  <c r="AB482" i="16"/>
  <c r="AB484" i="16"/>
  <c r="AB486" i="16"/>
  <c r="AB488" i="16"/>
  <c r="AB490" i="16"/>
  <c r="AB492" i="16"/>
  <c r="AB494" i="16"/>
  <c r="AB496" i="16"/>
  <c r="AB498" i="16"/>
  <c r="AB499" i="16"/>
  <c r="AB500" i="16"/>
  <c r="AB501" i="16"/>
  <c r="AB502" i="16"/>
  <c r="AB503" i="16"/>
  <c r="AB504" i="16"/>
  <c r="AB505" i="16"/>
  <c r="AB506" i="16"/>
  <c r="AB507" i="16"/>
  <c r="AB508" i="16"/>
  <c r="AB510" i="16"/>
  <c r="AB512" i="16"/>
  <c r="AB514" i="16"/>
  <c r="AB516" i="16"/>
  <c r="AB518" i="16"/>
  <c r="AB520" i="16"/>
  <c r="AB522" i="16"/>
  <c r="AB524" i="16"/>
  <c r="AB526" i="16"/>
  <c r="AB528" i="16"/>
  <c r="AB530" i="16"/>
  <c r="AB532" i="16"/>
  <c r="AB534" i="16"/>
  <c r="AB536" i="16"/>
  <c r="AB538" i="16"/>
  <c r="AB540" i="16"/>
  <c r="AB542" i="16"/>
  <c r="AB544" i="16"/>
  <c r="AB546" i="16"/>
  <c r="AB548" i="16"/>
  <c r="AB550" i="16"/>
  <c r="AB552" i="16"/>
  <c r="AB554" i="16"/>
  <c r="AB556" i="16"/>
  <c r="AB558" i="16"/>
  <c r="AB560" i="16"/>
  <c r="AB562" i="16"/>
  <c r="AB564" i="16"/>
  <c r="AB566" i="16"/>
  <c r="AB689" i="16"/>
  <c r="AB690" i="16"/>
  <c r="AB691" i="16"/>
  <c r="AB692" i="16"/>
  <c r="AB693" i="16"/>
  <c r="AB694" i="16"/>
  <c r="AB845" i="16"/>
  <c r="AB847" i="16"/>
  <c r="AB849" i="16"/>
  <c r="AB851" i="16"/>
  <c r="AB853" i="16"/>
  <c r="AB855" i="16"/>
  <c r="AB857" i="16"/>
  <c r="AB859" i="16"/>
  <c r="AB861" i="16"/>
  <c r="AB863" i="16"/>
  <c r="AB865" i="16"/>
  <c r="AB867" i="16"/>
  <c r="AB869" i="16"/>
  <c r="AB871" i="16"/>
  <c r="AB873" i="16"/>
  <c r="AB875" i="16"/>
  <c r="AB877" i="16"/>
  <c r="AB879" i="16"/>
  <c r="AB881" i="16"/>
  <c r="AB883" i="16"/>
  <c r="AB1009" i="16"/>
  <c r="AB1010" i="16"/>
  <c r="AB987" i="16"/>
  <c r="AB989" i="16"/>
  <c r="AB991" i="16"/>
  <c r="AB992" i="16"/>
  <c r="AB996" i="16"/>
  <c r="AB998" i="16"/>
  <c r="AA69" i="16"/>
  <c r="AA70" i="16"/>
  <c r="AA82" i="16"/>
  <c r="AA86" i="16"/>
  <c r="AA109" i="16"/>
  <c r="AA110" i="16"/>
  <c r="AA120" i="16"/>
  <c r="AA122" i="16"/>
  <c r="AA124" i="16"/>
  <c r="AA126" i="16"/>
  <c r="AA140" i="16"/>
  <c r="AA141" i="16"/>
  <c r="AA142" i="16"/>
  <c r="AA143" i="16"/>
  <c r="AA144" i="16"/>
  <c r="AA145" i="16"/>
  <c r="AA146" i="16"/>
  <c r="AA147" i="16"/>
  <c r="AA148" i="16"/>
  <c r="AA149" i="16"/>
  <c r="AA150" i="16"/>
  <c r="AA151" i="16"/>
  <c r="AA152" i="16"/>
  <c r="AA153" i="16"/>
  <c r="AA154" i="16"/>
  <c r="AA155" i="16"/>
  <c r="AA236" i="16"/>
  <c r="AA237" i="16"/>
  <c r="AA238" i="16"/>
  <c r="AA239" i="16"/>
  <c r="AA240" i="16"/>
  <c r="AA241" i="16"/>
  <c r="AA242" i="16"/>
  <c r="AA243" i="16"/>
  <c r="AA244" i="16"/>
  <c r="AA245" i="16"/>
  <c r="AA246" i="16"/>
  <c r="AA247" i="16"/>
  <c r="AA248" i="16"/>
  <c r="AA249" i="16"/>
  <c r="AA250" i="16"/>
  <c r="AA251" i="16"/>
  <c r="AA252" i="16"/>
  <c r="AA253" i="16"/>
  <c r="AA254" i="16"/>
  <c r="AA255" i="16"/>
  <c r="AA296" i="16"/>
  <c r="AA297" i="16"/>
  <c r="AA298" i="16"/>
  <c r="AA299" i="16"/>
  <c r="AA316" i="16"/>
  <c r="AA325" i="16"/>
  <c r="AA324" i="16"/>
  <c r="AA326" i="16"/>
  <c r="AA327" i="16"/>
  <c r="AA328" i="16"/>
  <c r="AA329" i="16"/>
  <c r="AA330" i="16"/>
  <c r="AA331" i="16"/>
  <c r="AA332" i="16"/>
  <c r="AA333" i="16"/>
  <c r="AA334" i="16"/>
  <c r="AA439" i="16"/>
  <c r="AA440" i="16"/>
  <c r="AA441" i="16"/>
  <c r="AA442" i="16"/>
  <c r="AA468" i="16"/>
  <c r="AA470" i="16"/>
  <c r="AA472" i="16"/>
  <c r="AA474" i="16"/>
  <c r="AA476" i="16"/>
  <c r="AA478" i="16"/>
  <c r="AA479" i="16"/>
  <c r="AA482" i="16"/>
  <c r="AA484" i="16"/>
  <c r="AA486" i="16"/>
  <c r="AA488" i="16"/>
  <c r="AA490" i="16"/>
  <c r="AA492" i="16"/>
  <c r="AA494" i="16"/>
  <c r="AA496" i="16"/>
  <c r="AA498" i="16"/>
  <c r="AA499" i="16"/>
  <c r="AA500" i="16"/>
  <c r="AA501" i="16"/>
  <c r="AA502" i="16"/>
  <c r="AA503" i="16"/>
  <c r="AA504" i="16"/>
  <c r="AA505" i="16"/>
  <c r="AA506" i="16"/>
  <c r="AA507" i="16"/>
  <c r="AA508" i="16"/>
  <c r="AA510" i="16"/>
  <c r="AA512" i="16"/>
  <c r="AA514" i="16"/>
  <c r="AA516" i="16"/>
  <c r="AA518" i="16"/>
  <c r="AA520" i="16"/>
  <c r="AA522" i="16"/>
  <c r="AA524" i="16"/>
  <c r="AA526" i="16"/>
  <c r="AA528" i="16"/>
  <c r="AA530" i="16"/>
  <c r="AA532" i="16"/>
  <c r="AA534" i="16"/>
  <c r="AA536" i="16"/>
  <c r="AA538" i="16"/>
  <c r="AA540" i="16"/>
  <c r="AA542" i="16"/>
  <c r="AA544" i="16"/>
  <c r="AA546" i="16"/>
  <c r="AA548" i="16"/>
  <c r="AA550" i="16"/>
  <c r="AA552" i="16"/>
  <c r="AA554" i="16"/>
  <c r="AA556" i="16"/>
  <c r="AA558" i="16"/>
  <c r="AA560" i="16"/>
  <c r="AA562" i="16"/>
  <c r="AA564" i="16"/>
  <c r="AA566" i="16"/>
  <c r="AA689" i="16"/>
  <c r="AA690" i="16"/>
  <c r="AA691" i="16"/>
  <c r="AA692" i="16"/>
  <c r="AA693" i="16"/>
  <c r="AA694" i="16"/>
  <c r="AA845" i="16"/>
  <c r="AA847" i="16"/>
  <c r="AA849" i="16"/>
  <c r="AA851" i="16"/>
  <c r="AA853" i="16"/>
  <c r="AA855" i="16"/>
  <c r="AA857" i="16"/>
  <c r="AA859" i="16"/>
  <c r="AA861" i="16"/>
  <c r="AA863" i="16"/>
  <c r="AA865" i="16"/>
  <c r="AA867" i="16"/>
  <c r="AA869" i="16"/>
  <c r="AA871" i="16"/>
  <c r="AA873" i="16"/>
  <c r="AA875" i="16"/>
  <c r="AA877" i="16"/>
  <c r="AA879" i="16"/>
  <c r="AA881" i="16"/>
  <c r="AA883" i="16"/>
  <c r="AA1009" i="16"/>
  <c r="AA1010" i="16"/>
  <c r="AA987" i="16"/>
  <c r="AA989" i="16"/>
  <c r="AA991" i="16"/>
  <c r="AA992" i="16"/>
  <c r="AA996" i="16"/>
  <c r="AA998" i="16"/>
  <c r="AA1029" i="16"/>
  <c r="AA156" i="16"/>
  <c r="AA157" i="16"/>
  <c r="AA158" i="16"/>
  <c r="AA159" i="16"/>
  <c r="AA160" i="16"/>
  <c r="AA161" i="16"/>
  <c r="AA162" i="16"/>
  <c r="AA163" i="16"/>
  <c r="AA164" i="16"/>
  <c r="AA165" i="16"/>
  <c r="AA166" i="16"/>
  <c r="AA167" i="16"/>
  <c r="AA168" i="16"/>
  <c r="AA169" i="16"/>
  <c r="AA170" i="16"/>
  <c r="AA171" i="16"/>
  <c r="AA172" i="16"/>
  <c r="AA173" i="16"/>
  <c r="AA174" i="16"/>
  <c r="AA175" i="16"/>
  <c r="AA176" i="16"/>
  <c r="AA177" i="16"/>
  <c r="AA178" i="16"/>
  <c r="AA179" i="16"/>
  <c r="AA180" i="16"/>
  <c r="AA181" i="16"/>
  <c r="AA182" i="16"/>
  <c r="AA183" i="16"/>
  <c r="AA184" i="16"/>
  <c r="AA185" i="16"/>
  <c r="AA186" i="16"/>
  <c r="AA187" i="16"/>
  <c r="AA188" i="16"/>
  <c r="AA189" i="16"/>
  <c r="AA190" i="16"/>
  <c r="AA191" i="16"/>
  <c r="AA192" i="16"/>
  <c r="AA193" i="16"/>
  <c r="AA194" i="16"/>
  <c r="AA195" i="16"/>
  <c r="AA196" i="16"/>
  <c r="AA197" i="16"/>
  <c r="AA198" i="16"/>
  <c r="AA199" i="16"/>
  <c r="AA200" i="16"/>
  <c r="AA201" i="16"/>
  <c r="AA202" i="16"/>
  <c r="AA203" i="16"/>
  <c r="AA204" i="16"/>
  <c r="AA205" i="16"/>
  <c r="AA206" i="16"/>
  <c r="AA207" i="16"/>
  <c r="AA208" i="16"/>
  <c r="AA209" i="16"/>
  <c r="AA210" i="16"/>
  <c r="AA211" i="16"/>
  <c r="AA212" i="16"/>
  <c r="AA213" i="16"/>
  <c r="AA214" i="16"/>
  <c r="AA215" i="16"/>
  <c r="AA216" i="16"/>
  <c r="AA217" i="16"/>
  <c r="AA218" i="16"/>
  <c r="AA219" i="16"/>
  <c r="AA220" i="16"/>
  <c r="AA221" i="16"/>
  <c r="AA222" i="16"/>
  <c r="AA223" i="16"/>
  <c r="AA224" i="16"/>
  <c r="AA225" i="16"/>
  <c r="AA226" i="16"/>
  <c r="AA227" i="16"/>
  <c r="AA228" i="16"/>
  <c r="AA229" i="16"/>
  <c r="AA230" i="16"/>
  <c r="AA231" i="16"/>
  <c r="AA232" i="16"/>
  <c r="AA233" i="16"/>
  <c r="AA234" i="16"/>
  <c r="AA235" i="16"/>
  <c r="AA256" i="16"/>
  <c r="AA257" i="16"/>
  <c r="AA258" i="16"/>
  <c r="AA259" i="16"/>
  <c r="AA260" i="16"/>
  <c r="AA261" i="16"/>
  <c r="AA262" i="16"/>
  <c r="AA300" i="16"/>
  <c r="AA301" i="16"/>
  <c r="AA302" i="16"/>
  <c r="AA303" i="16"/>
  <c r="AA304" i="16"/>
  <c r="AA305" i="16"/>
  <c r="AA306" i="16"/>
  <c r="AA307" i="16"/>
  <c r="AA308" i="16"/>
  <c r="AA309" i="16"/>
  <c r="AA310" i="16"/>
  <c r="AA311" i="16"/>
  <c r="AA312" i="16"/>
  <c r="AA313" i="16"/>
  <c r="AA314" i="16"/>
  <c r="AA315" i="16"/>
  <c r="AA335" i="16"/>
  <c r="AA336" i="16"/>
  <c r="AA337" i="16"/>
  <c r="AA338" i="16"/>
  <c r="AA339" i="16"/>
  <c r="AA340" i="16"/>
  <c r="AA341" i="16"/>
  <c r="AA342" i="16"/>
  <c r="AA343" i="16"/>
  <c r="AA344" i="16"/>
  <c r="AA345" i="16"/>
  <c r="AA346" i="16"/>
  <c r="AA347" i="16"/>
  <c r="AA348" i="16"/>
  <c r="AA349" i="16"/>
  <c r="AA350" i="16"/>
  <c r="AA351" i="16"/>
  <c r="AA352" i="16"/>
  <c r="AA353" i="16"/>
  <c r="AA354" i="16"/>
  <c r="AA355" i="16"/>
  <c r="AA356" i="16"/>
  <c r="AA357" i="16"/>
  <c r="AA358" i="16"/>
  <c r="AA359" i="16"/>
  <c r="AA360" i="16"/>
  <c r="AA361" i="16"/>
  <c r="AA362" i="16"/>
  <c r="AA363" i="16"/>
  <c r="AA364" i="16"/>
  <c r="AA365" i="16"/>
  <c r="AA366" i="16"/>
  <c r="AA367" i="16"/>
  <c r="AA368" i="16"/>
  <c r="AA369" i="16"/>
  <c r="AA370" i="16"/>
  <c r="AA371" i="16"/>
  <c r="AA372" i="16"/>
  <c r="AA373" i="16"/>
  <c r="AA374" i="16"/>
  <c r="AA375" i="16"/>
  <c r="AA376" i="16"/>
  <c r="AA377" i="16"/>
  <c r="AA378" i="16"/>
  <c r="AA379" i="16"/>
  <c r="AA380" i="16"/>
  <c r="AA381" i="16"/>
  <c r="AA382" i="16"/>
  <c r="AA383" i="16"/>
  <c r="AA384" i="16"/>
  <c r="AA385" i="16"/>
  <c r="AA386" i="16"/>
  <c r="AA387" i="16"/>
  <c r="AA388" i="16"/>
  <c r="AA389" i="16"/>
  <c r="AA390" i="16"/>
  <c r="AA391" i="16"/>
  <c r="AA392" i="16"/>
  <c r="AA393" i="16"/>
  <c r="AA394" i="16"/>
  <c r="AA395" i="16"/>
  <c r="AA396" i="16"/>
  <c r="AA397" i="16"/>
  <c r="AA398" i="16"/>
  <c r="AA399" i="16"/>
  <c r="AA400" i="16"/>
  <c r="AA401" i="16"/>
  <c r="AA402" i="16"/>
  <c r="AA403" i="16"/>
  <c r="AA404" i="16"/>
  <c r="AA405" i="16"/>
  <c r="AA406" i="16"/>
  <c r="AA407" i="16"/>
  <c r="AA408" i="16"/>
  <c r="AA409" i="16"/>
  <c r="AA410" i="16"/>
  <c r="AA411" i="16"/>
  <c r="AA412" i="16"/>
  <c r="AA413" i="16"/>
  <c r="AA414" i="16"/>
  <c r="AA415" i="16"/>
  <c r="AA416" i="16"/>
  <c r="AA417" i="16"/>
  <c r="AA418" i="16"/>
  <c r="AA419" i="16"/>
  <c r="AA420" i="16"/>
  <c r="AA421" i="16"/>
  <c r="AA422" i="16"/>
  <c r="AA423" i="16"/>
  <c r="AA424" i="16"/>
  <c r="AA425" i="16"/>
  <c r="AA426" i="16"/>
  <c r="AA427" i="16"/>
  <c r="AA428" i="16"/>
  <c r="AA429" i="16"/>
  <c r="AA430" i="16"/>
  <c r="AA431" i="16"/>
  <c r="AA432" i="16"/>
  <c r="AA433" i="16"/>
  <c r="AA434" i="16"/>
  <c r="AA435" i="16"/>
  <c r="AA436" i="16"/>
  <c r="AA437" i="16"/>
  <c r="AA438" i="16"/>
  <c r="AA455" i="16"/>
  <c r="AA456" i="16"/>
  <c r="AA457" i="16"/>
  <c r="AA74" i="16"/>
  <c r="AA75" i="16"/>
  <c r="AA76" i="16"/>
  <c r="AA77" i="16"/>
  <c r="AA78" i="16"/>
  <c r="AA80" i="16"/>
  <c r="AA81" i="16"/>
  <c r="AA84" i="16"/>
  <c r="AA87" i="16"/>
  <c r="AA88" i="16"/>
  <c r="AA89" i="16"/>
  <c r="AA90" i="16"/>
  <c r="AA91" i="16"/>
  <c r="AA92" i="16"/>
  <c r="AA93" i="16"/>
  <c r="AA94" i="16"/>
  <c r="AA95" i="16"/>
  <c r="AA96" i="16"/>
  <c r="AA98" i="16"/>
  <c r="AA100" i="16"/>
  <c r="AA101" i="16"/>
  <c r="AA102" i="16"/>
  <c r="AA103" i="16"/>
  <c r="AA104" i="16"/>
  <c r="AA105" i="16"/>
  <c r="AA106" i="16"/>
  <c r="AA107" i="16"/>
  <c r="AA108" i="16"/>
  <c r="AA111" i="16"/>
  <c r="AA112" i="16"/>
  <c r="AA113" i="16"/>
  <c r="AA114" i="16"/>
  <c r="AA115" i="16"/>
  <c r="AA116" i="16"/>
  <c r="AA117" i="16"/>
  <c r="AA118" i="16"/>
  <c r="AA119" i="16"/>
  <c r="AA121" i="16"/>
  <c r="AA123" i="16"/>
  <c r="AA125" i="16"/>
  <c r="AA127" i="16"/>
  <c r="AA462" i="16"/>
  <c r="AA463" i="16"/>
  <c r="AA464" i="16"/>
  <c r="AA465" i="16"/>
  <c r="AA466" i="16"/>
  <c r="AA467" i="16"/>
  <c r="AA469" i="16"/>
  <c r="AA471" i="16"/>
  <c r="AA473" i="16"/>
  <c r="AA475" i="16"/>
  <c r="AA477" i="16"/>
  <c r="AA480" i="16"/>
  <c r="AA481" i="16"/>
  <c r="AA483" i="16"/>
  <c r="AA485" i="16"/>
  <c r="AA487" i="16"/>
  <c r="AA489" i="16"/>
  <c r="AA491" i="16"/>
  <c r="AA493" i="16"/>
  <c r="AA495" i="16"/>
  <c r="AA497" i="16"/>
  <c r="AA509" i="16"/>
  <c r="AA511" i="16"/>
  <c r="AA513" i="16"/>
  <c r="AA515" i="16"/>
  <c r="AA517" i="16"/>
  <c r="AA519" i="16"/>
  <c r="AA521" i="16"/>
  <c r="AA523" i="16"/>
  <c r="AA525" i="16"/>
  <c r="AA527" i="16"/>
  <c r="AA529" i="16"/>
  <c r="AA531" i="16"/>
  <c r="AA533" i="16"/>
  <c r="AA535" i="16"/>
  <c r="AA537" i="16"/>
  <c r="AA539" i="16"/>
  <c r="AA541" i="16"/>
  <c r="AA543" i="16"/>
  <c r="AA545" i="16"/>
  <c r="AA547" i="16"/>
  <c r="AA549" i="16"/>
  <c r="AA551" i="16"/>
  <c r="AA553" i="16"/>
  <c r="AA555" i="16"/>
  <c r="AA557" i="16"/>
  <c r="AA559" i="16"/>
  <c r="AA561" i="16"/>
  <c r="AA563" i="16"/>
  <c r="AA565" i="16"/>
  <c r="AA567" i="16"/>
  <c r="AA568" i="16"/>
  <c r="AA569" i="16"/>
  <c r="AA570" i="16"/>
  <c r="AA571" i="16"/>
  <c r="AA572" i="16"/>
  <c r="AA573" i="16"/>
  <c r="AA574" i="16"/>
  <c r="AA575" i="16"/>
  <c r="AA576" i="16"/>
  <c r="AA577" i="16"/>
  <c r="AA578" i="16"/>
  <c r="AA579" i="16"/>
  <c r="AA580" i="16"/>
  <c r="AA581" i="16"/>
  <c r="AA582" i="16"/>
  <c r="AA583" i="16"/>
  <c r="AA584" i="16"/>
  <c r="AA585" i="16"/>
  <c r="AA586" i="16"/>
  <c r="AA587" i="16"/>
  <c r="AA588" i="16"/>
  <c r="AA589" i="16"/>
  <c r="AA590" i="16"/>
  <c r="AA591" i="16"/>
  <c r="AA592" i="16"/>
  <c r="AA593" i="16"/>
  <c r="AA594" i="16"/>
  <c r="AA595" i="16"/>
  <c r="AA596" i="16"/>
  <c r="AA597" i="16"/>
  <c r="AA598" i="16"/>
  <c r="AA599" i="16"/>
  <c r="AA600" i="16"/>
  <c r="AA601" i="16"/>
  <c r="AA602" i="16"/>
  <c r="AA603" i="16"/>
  <c r="AA604" i="16"/>
  <c r="AA605" i="16"/>
  <c r="AA606" i="16"/>
  <c r="AA607" i="16"/>
  <c r="AA608" i="16"/>
  <c r="AA609" i="16"/>
  <c r="AA610" i="16"/>
  <c r="AA611" i="16"/>
  <c r="AA612" i="16"/>
  <c r="AA613" i="16"/>
  <c r="AA614" i="16"/>
  <c r="AA615" i="16"/>
  <c r="AA616" i="16"/>
  <c r="AA617" i="16"/>
  <c r="AA618" i="16"/>
  <c r="AA619" i="16"/>
  <c r="AA620" i="16"/>
  <c r="AA621" i="16"/>
  <c r="AA622" i="16"/>
  <c r="AA623" i="16"/>
  <c r="AA624" i="16"/>
  <c r="AA625" i="16"/>
  <c r="AA626" i="16"/>
  <c r="AA627" i="16"/>
  <c r="AA628" i="16"/>
  <c r="AA629" i="16"/>
  <c r="AA630" i="16"/>
  <c r="AA631" i="16"/>
  <c r="AA632" i="16"/>
  <c r="AA633" i="16"/>
  <c r="AA634" i="16"/>
  <c r="AA635" i="16"/>
  <c r="AA636" i="16"/>
  <c r="AA637" i="16"/>
  <c r="AA638" i="16"/>
  <c r="AA639" i="16"/>
  <c r="AA640" i="16"/>
  <c r="AA641" i="16"/>
  <c r="AA642" i="16"/>
  <c r="AA643" i="16"/>
  <c r="AA644" i="16"/>
  <c r="AA645" i="16"/>
  <c r="AA646" i="16"/>
  <c r="AA647" i="16"/>
  <c r="AA648" i="16"/>
  <c r="AA649" i="16"/>
  <c r="AA650" i="16"/>
  <c r="AA651" i="16"/>
  <c r="AA652" i="16"/>
  <c r="AA653" i="16"/>
  <c r="AA654" i="16"/>
  <c r="AA655" i="16"/>
  <c r="AA656" i="16"/>
  <c r="AA657" i="16"/>
  <c r="AA658" i="16"/>
  <c r="AA659" i="16"/>
  <c r="AA660" i="16"/>
  <c r="AA661" i="16"/>
  <c r="AA662" i="16"/>
  <c r="AA663" i="16"/>
  <c r="AA664" i="16"/>
  <c r="AA665" i="16"/>
  <c r="AA666" i="16"/>
  <c r="AA667" i="16"/>
  <c r="AA668" i="16"/>
  <c r="AA669" i="16"/>
  <c r="AA670" i="16"/>
  <c r="AA671" i="16"/>
  <c r="AA672" i="16"/>
  <c r="AA673" i="16"/>
  <c r="AA674" i="16"/>
  <c r="AA675" i="16"/>
  <c r="AA676" i="16"/>
  <c r="AA677" i="16"/>
  <c r="AA678" i="16"/>
  <c r="AA679" i="16"/>
  <c r="AA680" i="16"/>
  <c r="AA681" i="16"/>
  <c r="AA682" i="16"/>
  <c r="AA683" i="16"/>
  <c r="AA684" i="16"/>
  <c r="AA685" i="16"/>
  <c r="AA686" i="16"/>
  <c r="AA687" i="16"/>
  <c r="AA688" i="16"/>
  <c r="AA695" i="16"/>
  <c r="AA696" i="16"/>
  <c r="AA697" i="16"/>
  <c r="AA698" i="16"/>
  <c r="AA699" i="16"/>
  <c r="AA700" i="16"/>
  <c r="AA701" i="16"/>
  <c r="AA702" i="16"/>
  <c r="AA703" i="16"/>
  <c r="AA704" i="16"/>
  <c r="AA705" i="16"/>
  <c r="AA706" i="16"/>
  <c r="AA707" i="16"/>
  <c r="AA708" i="16"/>
  <c r="AA709" i="16"/>
  <c r="AA710" i="16"/>
  <c r="AA711" i="16"/>
  <c r="AA712" i="16"/>
  <c r="AA713" i="16"/>
  <c r="AA714" i="16"/>
  <c r="AA715" i="16"/>
  <c r="AA716" i="16"/>
  <c r="AA717" i="16"/>
  <c r="AA718" i="16"/>
  <c r="AA719" i="16"/>
  <c r="AA720" i="16"/>
  <c r="AA721" i="16"/>
  <c r="AA722" i="16"/>
  <c r="AA723" i="16"/>
  <c r="AA724" i="16"/>
  <c r="AA725" i="16"/>
  <c r="AA726" i="16"/>
  <c r="AA727" i="16"/>
  <c r="AA728" i="16"/>
  <c r="AA729" i="16"/>
  <c r="AA730" i="16"/>
  <c r="AA731" i="16"/>
  <c r="AA732" i="16"/>
  <c r="AA733" i="16"/>
  <c r="AA734" i="16"/>
  <c r="AA735" i="16"/>
  <c r="AA736" i="16"/>
  <c r="AA737" i="16"/>
  <c r="AA738" i="16"/>
  <c r="AA739" i="16"/>
  <c r="AA740" i="16"/>
  <c r="AA741" i="16"/>
  <c r="AA742" i="16"/>
  <c r="AA743" i="16"/>
  <c r="AA744" i="16"/>
  <c r="AA745" i="16"/>
  <c r="AA746" i="16"/>
  <c r="AA747" i="16"/>
  <c r="AA748" i="16"/>
  <c r="AA749" i="16"/>
  <c r="AA750" i="16"/>
  <c r="AA751" i="16"/>
  <c r="AA752" i="16"/>
  <c r="AA753" i="16"/>
  <c r="AA754" i="16"/>
  <c r="AA755" i="16"/>
  <c r="AA756" i="16"/>
  <c r="AA757" i="16"/>
  <c r="AA758" i="16"/>
  <c r="AA759" i="16"/>
  <c r="AA760" i="16"/>
  <c r="AA761" i="16"/>
  <c r="AA762" i="16"/>
  <c r="AA763" i="16"/>
  <c r="AA764" i="16"/>
  <c r="AA765" i="16"/>
  <c r="AA766" i="16"/>
  <c r="AA767" i="16"/>
  <c r="AA768" i="16"/>
  <c r="AA769" i="16"/>
  <c r="AA770" i="16"/>
  <c r="AA771" i="16"/>
  <c r="AA772" i="16"/>
  <c r="AA773" i="16"/>
  <c r="AA774" i="16"/>
  <c r="AA775" i="16"/>
  <c r="AA776" i="16"/>
  <c r="AA777" i="16"/>
  <c r="AA778" i="16"/>
  <c r="AA779" i="16"/>
  <c r="AA780" i="16"/>
  <c r="AA781" i="16"/>
  <c r="AA782" i="16"/>
  <c r="AA783" i="16"/>
  <c r="AA784" i="16"/>
  <c r="AA785" i="16"/>
  <c r="AA786" i="16"/>
  <c r="AA787" i="16"/>
  <c r="AA788" i="16"/>
  <c r="AA789" i="16"/>
  <c r="AA790" i="16"/>
  <c r="AA791" i="16"/>
  <c r="AA792" i="16"/>
  <c r="AA793" i="16"/>
  <c r="AA794" i="16"/>
  <c r="AA795" i="16"/>
  <c r="AA796" i="16"/>
  <c r="AA797" i="16"/>
  <c r="AA798" i="16"/>
  <c r="AA799" i="16"/>
  <c r="AA800" i="16"/>
  <c r="AA801" i="16"/>
  <c r="AA802" i="16"/>
  <c r="AA803" i="16"/>
  <c r="AA804" i="16"/>
  <c r="AA805" i="16"/>
  <c r="AA806" i="16"/>
  <c r="AA807" i="16"/>
  <c r="AA808" i="16"/>
  <c r="AA809" i="16"/>
  <c r="AA810" i="16"/>
  <c r="AA811" i="16"/>
  <c r="AA812" i="16"/>
  <c r="AA813" i="16"/>
  <c r="AA814" i="16"/>
  <c r="AA815" i="16"/>
  <c r="AA816" i="16"/>
  <c r="AA817" i="16"/>
  <c r="AA818" i="16"/>
  <c r="AA819" i="16"/>
  <c r="AA820" i="16"/>
  <c r="AA821" i="16"/>
  <c r="AA822" i="16"/>
  <c r="AA823" i="16"/>
  <c r="AA824" i="16"/>
  <c r="AA825" i="16"/>
  <c r="AA826" i="16"/>
  <c r="AA827" i="16"/>
  <c r="AA828" i="16"/>
  <c r="AA829" i="16"/>
  <c r="AA830" i="16"/>
  <c r="AA831" i="16"/>
  <c r="AA832" i="16"/>
  <c r="AA833" i="16"/>
  <c r="AA834" i="16"/>
  <c r="AA835" i="16"/>
  <c r="AA836" i="16"/>
  <c r="AA837" i="16"/>
  <c r="AA838" i="16"/>
  <c r="AA839" i="16"/>
  <c r="AA840" i="16"/>
  <c r="AA841" i="16"/>
  <c r="AA842" i="16"/>
  <c r="AA843" i="16"/>
  <c r="AA844" i="16"/>
  <c r="AA846" i="16"/>
  <c r="AA848" i="16"/>
  <c r="AA850" i="16"/>
  <c r="AA852" i="16"/>
  <c r="AA854" i="16"/>
  <c r="AA856" i="16"/>
  <c r="AA858" i="16"/>
  <c r="AA860" i="16"/>
  <c r="AA862" i="16"/>
  <c r="AA864" i="16"/>
  <c r="AA866" i="16"/>
  <c r="AA868" i="16"/>
  <c r="AA870" i="16"/>
  <c r="AA872" i="16"/>
  <c r="AA874" i="16"/>
  <c r="AA876" i="16"/>
  <c r="AA878" i="16"/>
  <c r="AA880" i="16"/>
  <c r="AA882" i="16"/>
  <c r="AA884" i="16"/>
  <c r="AA885" i="16"/>
  <c r="AA886" i="16"/>
  <c r="AA887" i="16"/>
  <c r="AA888" i="16"/>
  <c r="AA889" i="16"/>
  <c r="AA890" i="16"/>
  <c r="AA891" i="16"/>
  <c r="AA892" i="16"/>
  <c r="AA893" i="16"/>
  <c r="AA894" i="16"/>
  <c r="AA895" i="16"/>
  <c r="AA896" i="16"/>
  <c r="AA897" i="16"/>
  <c r="AA898" i="16"/>
  <c r="AA899" i="16"/>
  <c r="AA900" i="16"/>
  <c r="AA901" i="16"/>
  <c r="AA902" i="16"/>
  <c r="AA903" i="16"/>
  <c r="AA904" i="16"/>
  <c r="AA905" i="16"/>
  <c r="AA906" i="16"/>
  <c r="AA907" i="16"/>
  <c r="AA908" i="16"/>
  <c r="AA909" i="16"/>
  <c r="AA910" i="16"/>
  <c r="AA911" i="16"/>
  <c r="AA912" i="16"/>
  <c r="AA913" i="16"/>
  <c r="AA914" i="16"/>
  <c r="AA915" i="16"/>
  <c r="AA916" i="16"/>
  <c r="AA917" i="16"/>
  <c r="AA918" i="16"/>
  <c r="AA919" i="16"/>
  <c r="AA920" i="16"/>
  <c r="AA921" i="16"/>
  <c r="AA922" i="16"/>
  <c r="AA923" i="16"/>
  <c r="AA924" i="16"/>
  <c r="AA925" i="16"/>
  <c r="AA926" i="16"/>
  <c r="AA927" i="16"/>
  <c r="AA928" i="16"/>
  <c r="AA929" i="16"/>
  <c r="AA930" i="16"/>
  <c r="AA931" i="16"/>
  <c r="AA932" i="16"/>
  <c r="AA933" i="16"/>
  <c r="AA934" i="16"/>
  <c r="AA935" i="16"/>
  <c r="AA936" i="16"/>
  <c r="AA937" i="16"/>
  <c r="AA938" i="16"/>
  <c r="AA939" i="16"/>
  <c r="AA940" i="16"/>
  <c r="AA941" i="16"/>
  <c r="AA942" i="16"/>
  <c r="AA943" i="16"/>
  <c r="AA944" i="16"/>
  <c r="AA945" i="16"/>
  <c r="AA946" i="16"/>
  <c r="AA947" i="16"/>
  <c r="AA948" i="16"/>
  <c r="AA949" i="16"/>
  <c r="AA950" i="16"/>
  <c r="AA951" i="16"/>
  <c r="AA952" i="16"/>
  <c r="AA953" i="16"/>
  <c r="AA954" i="16"/>
  <c r="AA955" i="16"/>
  <c r="AA956" i="16"/>
  <c r="AA957" i="16"/>
  <c r="AA958" i="16"/>
  <c r="AA959" i="16"/>
  <c r="AA960" i="16"/>
  <c r="AA961" i="16"/>
  <c r="AA962" i="16"/>
  <c r="AA963" i="16"/>
  <c r="AA964" i="16"/>
  <c r="AA965" i="16"/>
  <c r="AA966" i="16"/>
  <c r="AA967" i="16"/>
  <c r="AA968" i="16"/>
  <c r="AA280" i="16"/>
  <c r="AA281" i="16"/>
  <c r="AA282" i="16"/>
  <c r="AA283" i="16"/>
  <c r="AA284" i="16"/>
  <c r="AA285" i="16"/>
  <c r="AA286" i="16"/>
  <c r="AA287" i="16"/>
  <c r="AA288" i="16"/>
  <c r="AA289" i="16"/>
  <c r="AA290" i="16"/>
  <c r="AA291" i="16"/>
  <c r="AA292" i="16"/>
  <c r="AA293" i="16"/>
  <c r="AA294" i="16"/>
  <c r="AA295" i="16"/>
  <c r="AA458" i="16"/>
  <c r="AA459" i="16"/>
  <c r="AA460" i="16"/>
  <c r="AA461" i="16"/>
  <c r="AA134" i="16"/>
  <c r="AA135" i="16"/>
  <c r="AA136" i="16"/>
  <c r="AA137" i="16"/>
  <c r="AA138" i="16"/>
  <c r="AA139" i="16"/>
  <c r="AA969" i="16"/>
  <c r="AA970" i="16"/>
  <c r="AA971" i="16"/>
  <c r="AA972" i="16"/>
  <c r="AA973" i="16"/>
  <c r="AA974" i="16"/>
  <c r="AA975" i="16"/>
  <c r="AA976" i="16"/>
  <c r="AA977" i="16"/>
  <c r="AA978" i="16"/>
  <c r="AA979" i="16"/>
  <c r="AA980" i="16"/>
  <c r="AA981" i="16"/>
  <c r="AA982" i="16"/>
  <c r="AA983" i="16"/>
  <c r="AA984" i="16"/>
  <c r="AA985" i="16"/>
  <c r="AA986" i="16"/>
  <c r="AA988" i="16"/>
  <c r="AA990" i="16"/>
  <c r="AA993" i="16"/>
  <c r="AA994" i="16"/>
  <c r="AA995" i="16"/>
  <c r="AA997" i="16"/>
  <c r="AA999" i="16"/>
  <c r="AA1000" i="16"/>
  <c r="AA1001" i="16"/>
  <c r="AA1002" i="16"/>
  <c r="AA1011" i="16"/>
  <c r="AA1012" i="16"/>
  <c r="AA1013" i="16"/>
  <c r="AA1014" i="16"/>
  <c r="AA1015" i="16"/>
  <c r="AA1016" i="16"/>
  <c r="AA1017" i="16"/>
  <c r="AA1018" i="16"/>
  <c r="AA1019" i="16"/>
  <c r="AA1020" i="16"/>
  <c r="AA1021" i="16"/>
  <c r="AA1022" i="16"/>
  <c r="AA1023" i="16"/>
  <c r="AA1024" i="16"/>
  <c r="AA1025" i="16"/>
  <c r="AA1026" i="16"/>
  <c r="AA1027" i="16"/>
  <c r="AA1003" i="16"/>
  <c r="AA1004" i="16"/>
  <c r="AA1005" i="16"/>
  <c r="AA1006" i="16"/>
  <c r="AA1007" i="16"/>
  <c r="AA1008" i="16"/>
  <c r="AA1028" i="16"/>
  <c r="L15" i="24" l="1"/>
  <c r="L16" i="24"/>
  <c r="L17" i="24"/>
  <c r="L18" i="24"/>
  <c r="L19" i="24"/>
  <c r="L20" i="24"/>
  <c r="L21" i="24"/>
  <c r="L22" i="24"/>
  <c r="L23" i="24"/>
  <c r="L24" i="24"/>
  <c r="L25" i="24"/>
  <c r="L26" i="24"/>
  <c r="L27" i="24"/>
  <c r="L28" i="24"/>
  <c r="L29" i="24"/>
  <c r="L14" i="24"/>
  <c r="L13" i="24"/>
  <c r="C34" i="24" l="1"/>
  <c r="C35" i="24"/>
  <c r="C36" i="24"/>
  <c r="C37" i="24"/>
  <c r="C38" i="24"/>
  <c r="C39" i="24"/>
  <c r="C40" i="24"/>
  <c r="C41" i="24"/>
  <c r="C42" i="24"/>
  <c r="C43" i="24"/>
  <c r="C44" i="24"/>
  <c r="C45" i="24"/>
  <c r="C46" i="24"/>
  <c r="C47" i="24"/>
  <c r="C48" i="24"/>
  <c r="C49" i="24"/>
  <c r="B48" i="24"/>
  <c r="B49" i="24"/>
  <c r="C33" i="24"/>
  <c r="C14" i="24"/>
  <c r="C15" i="24"/>
  <c r="C16" i="24"/>
  <c r="C17" i="24"/>
  <c r="C18" i="24"/>
  <c r="C20" i="24"/>
  <c r="C21" i="24"/>
  <c r="C22" i="24"/>
  <c r="C23" i="24"/>
  <c r="C24" i="24"/>
  <c r="C25" i="24"/>
  <c r="C26" i="24"/>
  <c r="C27" i="24"/>
  <c r="C28" i="24"/>
  <c r="C29" i="24"/>
  <c r="B28" i="24"/>
  <c r="B29" i="24"/>
  <c r="C13" i="24" l="1"/>
  <c r="C31" i="18" l="1"/>
  <c r="C32" i="18"/>
  <c r="C33" i="18"/>
  <c r="C34" i="18"/>
  <c r="C35" i="18"/>
  <c r="C36" i="18"/>
  <c r="C37" i="18"/>
  <c r="C38" i="18"/>
  <c r="C39" i="18"/>
  <c r="C40" i="18"/>
  <c r="C41" i="18"/>
  <c r="C42" i="18"/>
  <c r="C43" i="18"/>
  <c r="C44" i="18"/>
  <c r="C45" i="18"/>
  <c r="C46" i="18"/>
  <c r="C30" i="18"/>
  <c r="C15" i="18"/>
  <c r="C16" i="18"/>
  <c r="C17" i="18"/>
  <c r="C18" i="18"/>
  <c r="C19" i="18"/>
  <c r="C20" i="18"/>
  <c r="C21" i="18"/>
  <c r="C22" i="18"/>
  <c r="C23" i="18"/>
  <c r="C24" i="18"/>
  <c r="C25" i="18"/>
  <c r="C26" i="18"/>
  <c r="C27" i="18"/>
  <c r="C28" i="18"/>
  <c r="C29" i="18"/>
  <c r="C14" i="18"/>
  <c r="C13" i="18"/>
  <c r="J14" i="18"/>
  <c r="L31" i="2" l="1"/>
  <c r="C29" i="3"/>
  <c r="D29" i="3"/>
  <c r="E29" i="3"/>
  <c r="F29" i="3"/>
  <c r="G29" i="3"/>
  <c r="H29" i="3" s="1"/>
  <c r="I29" i="3"/>
  <c r="O29" i="3" s="1"/>
  <c r="P29" i="3" s="1"/>
  <c r="J29" i="3"/>
  <c r="C30" i="3"/>
  <c r="D30" i="3"/>
  <c r="E30" i="3"/>
  <c r="F30" i="3"/>
  <c r="G30" i="3"/>
  <c r="H30" i="3" s="1"/>
  <c r="I30" i="3"/>
  <c r="O30" i="3" s="1"/>
  <c r="P30" i="3" s="1"/>
  <c r="J30" i="3"/>
  <c r="B29" i="3"/>
  <c r="B30" i="3"/>
  <c r="I29" i="2"/>
  <c r="J29" i="2"/>
  <c r="I30" i="2"/>
  <c r="J30" i="2"/>
  <c r="G29" i="2"/>
  <c r="H29" i="2" s="1"/>
  <c r="G30" i="2"/>
  <c r="H30" i="2" s="1"/>
  <c r="F29" i="2"/>
  <c r="L29" i="2" s="1"/>
  <c r="M29" i="2" s="1"/>
  <c r="F30" i="2"/>
  <c r="L30" i="2" s="1"/>
  <c r="M30" i="2" s="1"/>
  <c r="E29" i="2"/>
  <c r="E30" i="2"/>
  <c r="D29" i="2"/>
  <c r="D30" i="2"/>
  <c r="C29" i="2"/>
  <c r="C30" i="2"/>
  <c r="B29" i="2"/>
  <c r="B30" i="2"/>
  <c r="E60" i="22"/>
  <c r="G57" i="22"/>
  <c r="G58" i="22"/>
  <c r="G59" i="22"/>
  <c r="E21" i="22"/>
  <c r="H48" i="18"/>
  <c r="J27" i="18"/>
  <c r="J28" i="18"/>
  <c r="J45" i="18"/>
  <c r="J46" i="18"/>
  <c r="B45" i="18"/>
  <c r="B46" i="18"/>
  <c r="B28" i="18"/>
  <c r="AF64" i="15" l="1"/>
  <c r="AG63" i="15"/>
  <c r="AG64" i="15"/>
  <c r="AF44" i="15"/>
  <c r="Y42" i="15"/>
  <c r="AF42" i="15" s="1"/>
  <c r="X42" i="15"/>
  <c r="W42" i="15"/>
  <c r="G28" i="2" s="1"/>
  <c r="H28" i="2" s="1"/>
  <c r="V42" i="15"/>
  <c r="J28" i="2" s="1"/>
  <c r="U42" i="15"/>
  <c r="I28" i="2" s="1"/>
  <c r="T42" i="15"/>
  <c r="S42" i="15"/>
  <c r="R42" i="15"/>
  <c r="Q42" i="15"/>
  <c r="P42" i="15"/>
  <c r="O42" i="15"/>
  <c r="N42" i="15"/>
  <c r="M42" i="15"/>
  <c r="L42" i="15"/>
  <c r="K42" i="15"/>
  <c r="E28" i="2" s="1"/>
  <c r="J42" i="15"/>
  <c r="D28" i="2" s="1"/>
  <c r="I42" i="15"/>
  <c r="C28" i="2" s="1"/>
  <c r="H42" i="15"/>
  <c r="G42" i="15"/>
  <c r="AG42" i="15" l="1"/>
  <c r="F28" i="2"/>
  <c r="L28" i="2" s="1"/>
  <c r="M28" i="2" s="1"/>
  <c r="B27" i="24"/>
  <c r="B28" i="2"/>
  <c r="B27" i="18"/>
  <c r="G33" i="15"/>
  <c r="F19" i="2" l="1"/>
  <c r="G28" i="15"/>
  <c r="F14" i="2" l="1"/>
  <c r="G62" i="15"/>
  <c r="F28" i="3" s="1"/>
  <c r="G61" i="15"/>
  <c r="F27" i="3" s="1"/>
  <c r="G60" i="15"/>
  <c r="G59" i="15"/>
  <c r="G58" i="15"/>
  <c r="G57" i="15"/>
  <c r="G56" i="15"/>
  <c r="G55" i="15"/>
  <c r="G54" i="15"/>
  <c r="G53" i="15"/>
  <c r="G52" i="15"/>
  <c r="G51" i="15"/>
  <c r="G50" i="15"/>
  <c r="G49" i="15"/>
  <c r="G48" i="15"/>
  <c r="G41" i="15"/>
  <c r="F27" i="2" s="1"/>
  <c r="G40" i="15"/>
  <c r="F26" i="2" s="1"/>
  <c r="G39" i="15"/>
  <c r="F25" i="2" s="1"/>
  <c r="G38" i="15"/>
  <c r="F24" i="2" s="1"/>
  <c r="G37" i="15"/>
  <c r="F23" i="2" s="1"/>
  <c r="G36" i="15"/>
  <c r="F22" i="2" s="1"/>
  <c r="G35" i="15"/>
  <c r="F21" i="2" s="1"/>
  <c r="G34" i="15"/>
  <c r="F20" i="2" s="1"/>
  <c r="G32" i="15"/>
  <c r="F18" i="2" s="1"/>
  <c r="G31" i="15"/>
  <c r="F17" i="2" s="1"/>
  <c r="G30" i="15"/>
  <c r="F16" i="2" s="1"/>
  <c r="G29" i="15"/>
  <c r="F15" i="2" s="1"/>
  <c r="G66" i="15" l="1"/>
  <c r="L4" i="2"/>
  <c r="G56" i="22"/>
  <c r="G55" i="22"/>
  <c r="G54" i="22"/>
  <c r="G53" i="22"/>
  <c r="G52" i="22"/>
  <c r="G51" i="22"/>
  <c r="G50" i="22"/>
  <c r="G60" i="22" l="1"/>
  <c r="F16" i="3"/>
  <c r="E34" i="6" l="1"/>
  <c r="E35" i="6"/>
  <c r="E36" i="6"/>
  <c r="E37" i="6"/>
  <c r="E38" i="6"/>
  <c r="E39" i="6"/>
  <c r="E40" i="6"/>
  <c r="E41" i="6"/>
  <c r="E42" i="6"/>
  <c r="E33" i="6"/>
  <c r="J52" i="23" l="1" a="1"/>
  <c r="J52" i="23" s="1"/>
  <c r="J119" i="23" a="1"/>
  <c r="J119" i="23" s="1"/>
  <c r="J117" i="23" a="1"/>
  <c r="J117" i="23" s="1"/>
  <c r="J115" i="23" a="1"/>
  <c r="J115" i="23" s="1"/>
  <c r="J113" i="23" a="1"/>
  <c r="J113" i="23" s="1"/>
  <c r="J111" i="23" a="1"/>
  <c r="J111" i="23" s="1"/>
  <c r="J109" i="23" a="1"/>
  <c r="J109" i="23" s="1"/>
  <c r="J107" i="23" a="1"/>
  <c r="J107" i="23" s="1"/>
  <c r="J105" i="23" a="1"/>
  <c r="J105" i="23" s="1"/>
  <c r="J103" i="23" a="1"/>
  <c r="J103" i="23" s="1"/>
  <c r="J101" i="23" a="1"/>
  <c r="J101" i="23" s="1"/>
  <c r="J99" i="23" a="1"/>
  <c r="J99" i="23" s="1"/>
  <c r="J97" i="23" a="1"/>
  <c r="J97" i="23" s="1"/>
  <c r="J95" i="23" a="1"/>
  <c r="J95" i="23" s="1"/>
  <c r="J93" i="23" a="1"/>
  <c r="J93" i="23" s="1"/>
  <c r="J91" i="23" a="1"/>
  <c r="J91" i="23" s="1"/>
  <c r="J89" i="23" a="1"/>
  <c r="J89" i="23" s="1"/>
  <c r="J87" i="23" a="1"/>
  <c r="J87" i="23" s="1"/>
  <c r="J85" i="23" a="1"/>
  <c r="J85" i="23" s="1"/>
  <c r="J83" i="23" a="1"/>
  <c r="J83" i="23" s="1"/>
  <c r="J81" i="23" a="1"/>
  <c r="J81" i="23" s="1"/>
  <c r="J79" i="23" a="1"/>
  <c r="J79" i="23" s="1"/>
  <c r="J77" i="23" a="1"/>
  <c r="J77" i="23" s="1"/>
  <c r="J75" i="23" a="1"/>
  <c r="J75" i="23" s="1"/>
  <c r="J73" i="23" a="1"/>
  <c r="J73" i="23" s="1"/>
  <c r="J71" i="23" a="1"/>
  <c r="J71" i="23" s="1"/>
  <c r="J69" i="23" a="1"/>
  <c r="J69" i="23" s="1"/>
  <c r="J67" i="23" a="1"/>
  <c r="J67" i="23" s="1"/>
  <c r="J64" i="23" a="1"/>
  <c r="J64" i="23" s="1"/>
  <c r="J60" i="23" a="1"/>
  <c r="J60" i="23" s="1"/>
  <c r="J56" i="23" a="1"/>
  <c r="J56" i="23" s="1"/>
  <c r="P18" i="23" a="1"/>
  <c r="P18" i="23" s="1"/>
  <c r="P20" i="23" a="1"/>
  <c r="P20" i="23" s="1"/>
  <c r="P22" i="23" a="1"/>
  <c r="P22" i="23" s="1"/>
  <c r="P24" i="23" a="1"/>
  <c r="P24" i="23" s="1"/>
  <c r="P26" i="23" a="1"/>
  <c r="P26" i="23" s="1"/>
  <c r="P28" i="23" a="1"/>
  <c r="P28" i="23" s="1"/>
  <c r="P30" i="23" a="1"/>
  <c r="P30" i="23" s="1"/>
  <c r="P32" i="23" a="1"/>
  <c r="P32" i="23" s="1"/>
  <c r="P34" i="23" a="1"/>
  <c r="P34" i="23" s="1"/>
  <c r="P36" i="23" a="1"/>
  <c r="P36" i="23" s="1"/>
  <c r="P38" i="23" a="1"/>
  <c r="P38" i="23" s="1"/>
  <c r="P40" i="23" a="1"/>
  <c r="P40" i="23" s="1"/>
  <c r="P42" i="23" a="1"/>
  <c r="P42" i="23" s="1"/>
  <c r="P44" i="23" a="1"/>
  <c r="P44" i="23" s="1"/>
  <c r="P46" i="23" a="1"/>
  <c r="P46" i="23" s="1"/>
  <c r="P48" i="23" a="1"/>
  <c r="P48" i="23" s="1"/>
  <c r="P50" i="23" a="1"/>
  <c r="P50" i="23" s="1"/>
  <c r="P52" i="23" a="1"/>
  <c r="P52" i="23" s="1"/>
  <c r="P54" i="23" a="1"/>
  <c r="P54" i="23" s="1"/>
  <c r="P56" i="23" a="1"/>
  <c r="P56" i="23" s="1"/>
  <c r="P58" i="23" a="1"/>
  <c r="P58" i="23" s="1"/>
  <c r="P60" i="23" a="1"/>
  <c r="P60" i="23" s="1"/>
  <c r="P62" i="23" a="1"/>
  <c r="P62" i="23" s="1"/>
  <c r="P64" i="23" a="1"/>
  <c r="P64" i="23" s="1"/>
  <c r="P66" i="23" a="1"/>
  <c r="P66" i="23" s="1"/>
  <c r="P68" i="23" a="1"/>
  <c r="P68" i="23" s="1"/>
  <c r="P70" i="23" a="1"/>
  <c r="P70" i="23" s="1"/>
  <c r="P72" i="23" a="1"/>
  <c r="P72" i="23" s="1"/>
  <c r="P74" i="23" a="1"/>
  <c r="P74" i="23" s="1"/>
  <c r="P76" i="23" a="1"/>
  <c r="P76" i="23" s="1"/>
  <c r="P78" i="23" a="1"/>
  <c r="P78" i="23" s="1"/>
  <c r="P80" i="23" a="1"/>
  <c r="P80" i="23" s="1"/>
  <c r="P82" i="23" a="1"/>
  <c r="P82" i="23" s="1"/>
  <c r="P84" i="23" a="1"/>
  <c r="P84" i="23" s="1"/>
  <c r="P86" i="23" a="1"/>
  <c r="P86" i="23" s="1"/>
  <c r="P88" i="23" a="1"/>
  <c r="P88" i="23" s="1"/>
  <c r="P90" i="23" a="1"/>
  <c r="P90" i="23" s="1"/>
  <c r="P92" i="23" a="1"/>
  <c r="P92" i="23" s="1"/>
  <c r="P94" i="23" a="1"/>
  <c r="P94" i="23" s="1"/>
  <c r="P96" i="23" a="1"/>
  <c r="P96" i="23" s="1"/>
  <c r="P98" i="23" a="1"/>
  <c r="P98" i="23" s="1"/>
  <c r="P100" i="23" a="1"/>
  <c r="P100" i="23" s="1"/>
  <c r="P102" i="23" a="1"/>
  <c r="P102" i="23" s="1"/>
  <c r="P104" i="23" a="1"/>
  <c r="P104" i="23" s="1"/>
  <c r="P106" i="23" a="1"/>
  <c r="P106" i="23" s="1"/>
  <c r="P108" i="23" a="1"/>
  <c r="P108" i="23" s="1"/>
  <c r="P110" i="23" a="1"/>
  <c r="P110" i="23" s="1"/>
  <c r="P112" i="23" a="1"/>
  <c r="P112" i="23" s="1"/>
  <c r="P114" i="23" a="1"/>
  <c r="P114" i="23" s="1"/>
  <c r="P116" i="23" a="1"/>
  <c r="P116" i="23" s="1"/>
  <c r="P118" i="23" a="1"/>
  <c r="P118" i="23" s="1"/>
  <c r="P17" i="23" a="1"/>
  <c r="P17" i="23" s="1"/>
  <c r="O18" i="23" a="1"/>
  <c r="O18" i="23" s="1"/>
  <c r="O20" i="23" a="1"/>
  <c r="O20" i="23" s="1"/>
  <c r="O22" i="23" a="1"/>
  <c r="O22" i="23" s="1"/>
  <c r="O24" i="23" a="1"/>
  <c r="O24" i="23" s="1"/>
  <c r="O26" i="23" a="1"/>
  <c r="O26" i="23" s="1"/>
  <c r="O28" i="23" a="1"/>
  <c r="O28" i="23" s="1"/>
  <c r="O30" i="23" a="1"/>
  <c r="O30" i="23" s="1"/>
  <c r="O32" i="23" a="1"/>
  <c r="O32" i="23" s="1"/>
  <c r="O34" i="23" a="1"/>
  <c r="O34" i="23" s="1"/>
  <c r="O36" i="23" a="1"/>
  <c r="O36" i="23" s="1"/>
  <c r="O38" i="23" a="1"/>
  <c r="O38" i="23" s="1"/>
  <c r="O40" i="23" a="1"/>
  <c r="O40" i="23" s="1"/>
  <c r="O42" i="23" a="1"/>
  <c r="O42" i="23" s="1"/>
  <c r="O44" i="23" a="1"/>
  <c r="O44" i="23" s="1"/>
  <c r="O46" i="23" a="1"/>
  <c r="O46" i="23" s="1"/>
  <c r="O48" i="23" a="1"/>
  <c r="O48" i="23" s="1"/>
  <c r="O50" i="23" a="1"/>
  <c r="O50" i="23" s="1"/>
  <c r="O52" i="23" a="1"/>
  <c r="O52" i="23" s="1"/>
  <c r="O54" i="23" a="1"/>
  <c r="O54" i="23" s="1"/>
  <c r="O56" i="23" a="1"/>
  <c r="O56" i="23" s="1"/>
  <c r="O58" i="23" a="1"/>
  <c r="O58" i="23" s="1"/>
  <c r="O60" i="23" a="1"/>
  <c r="O60" i="23" s="1"/>
  <c r="O62" i="23" a="1"/>
  <c r="O62" i="23" s="1"/>
  <c r="O64" i="23" a="1"/>
  <c r="O64" i="23" s="1"/>
  <c r="O66" i="23" a="1"/>
  <c r="O66" i="23" s="1"/>
  <c r="O68" i="23" a="1"/>
  <c r="O68" i="23" s="1"/>
  <c r="O70" i="23" a="1"/>
  <c r="O70" i="23" s="1"/>
  <c r="O72" i="23" a="1"/>
  <c r="O72" i="23" s="1"/>
  <c r="O74" i="23" a="1"/>
  <c r="O74" i="23" s="1"/>
  <c r="O76" i="23" a="1"/>
  <c r="O76" i="23" s="1"/>
  <c r="O78" i="23" a="1"/>
  <c r="O78" i="23" s="1"/>
  <c r="O80" i="23" a="1"/>
  <c r="O80" i="23" s="1"/>
  <c r="O82" i="23" a="1"/>
  <c r="O82" i="23" s="1"/>
  <c r="P19" i="23" a="1"/>
  <c r="P19" i="23" s="1"/>
  <c r="P21" i="23" a="1"/>
  <c r="P21" i="23" s="1"/>
  <c r="P23" i="23" a="1"/>
  <c r="P23" i="23" s="1"/>
  <c r="P25" i="23" a="1"/>
  <c r="P25" i="23" s="1"/>
  <c r="P27" i="23" a="1"/>
  <c r="P27" i="23" s="1"/>
  <c r="P29" i="23" a="1"/>
  <c r="P29" i="23" s="1"/>
  <c r="P31" i="23" a="1"/>
  <c r="P31" i="23" s="1"/>
  <c r="P33" i="23" a="1"/>
  <c r="P33" i="23" s="1"/>
  <c r="P35" i="23" a="1"/>
  <c r="P35" i="23" s="1"/>
  <c r="P37" i="23" a="1"/>
  <c r="P37" i="23" s="1"/>
  <c r="P39" i="23" a="1"/>
  <c r="P39" i="23" s="1"/>
  <c r="P41" i="23" a="1"/>
  <c r="P41" i="23" s="1"/>
  <c r="P43" i="23" a="1"/>
  <c r="P43" i="23" s="1"/>
  <c r="P45" i="23" a="1"/>
  <c r="P45" i="23" s="1"/>
  <c r="P47" i="23" a="1"/>
  <c r="P47" i="23" s="1"/>
  <c r="P49" i="23" a="1"/>
  <c r="P49" i="23" s="1"/>
  <c r="P51" i="23" a="1"/>
  <c r="P51" i="23" s="1"/>
  <c r="P53" i="23" a="1"/>
  <c r="P53" i="23" s="1"/>
  <c r="P55" i="23" a="1"/>
  <c r="P55" i="23" s="1"/>
  <c r="P57" i="23" a="1"/>
  <c r="P57" i="23" s="1"/>
  <c r="P59" i="23" a="1"/>
  <c r="P59" i="23" s="1"/>
  <c r="P61" i="23" a="1"/>
  <c r="P61" i="23" s="1"/>
  <c r="P63" i="23" a="1"/>
  <c r="P63" i="23" s="1"/>
  <c r="P65" i="23" a="1"/>
  <c r="P65" i="23" s="1"/>
  <c r="P67" i="23" a="1"/>
  <c r="P67" i="23" s="1"/>
  <c r="P69" i="23" a="1"/>
  <c r="P69" i="23" s="1"/>
  <c r="P71" i="23" a="1"/>
  <c r="P71" i="23" s="1"/>
  <c r="P73" i="23" a="1"/>
  <c r="P73" i="23" s="1"/>
  <c r="P75" i="23" a="1"/>
  <c r="P75" i="23" s="1"/>
  <c r="P77" i="23" a="1"/>
  <c r="P77" i="23" s="1"/>
  <c r="P79" i="23" a="1"/>
  <c r="P79" i="23" s="1"/>
  <c r="P81" i="23" a="1"/>
  <c r="P81" i="23" s="1"/>
  <c r="P83" i="23" a="1"/>
  <c r="P83" i="23" s="1"/>
  <c r="P85" i="23" a="1"/>
  <c r="P85" i="23" s="1"/>
  <c r="P87" i="23" a="1"/>
  <c r="P87" i="23" s="1"/>
  <c r="P89" i="23" a="1"/>
  <c r="P89" i="23" s="1"/>
  <c r="P91" i="23" a="1"/>
  <c r="P91" i="23" s="1"/>
  <c r="P93" i="23" a="1"/>
  <c r="P93" i="23" s="1"/>
  <c r="P95" i="23" a="1"/>
  <c r="P95" i="23" s="1"/>
  <c r="P97" i="23" a="1"/>
  <c r="P97" i="23" s="1"/>
  <c r="P99" i="23" a="1"/>
  <c r="P99" i="23" s="1"/>
  <c r="P101" i="23" a="1"/>
  <c r="P101" i="23" s="1"/>
  <c r="P103" i="23" a="1"/>
  <c r="P103" i="23" s="1"/>
  <c r="P105" i="23" a="1"/>
  <c r="P105" i="23" s="1"/>
  <c r="P107" i="23" a="1"/>
  <c r="P107" i="23" s="1"/>
  <c r="P109" i="23" a="1"/>
  <c r="P109" i="23" s="1"/>
  <c r="P111" i="23" a="1"/>
  <c r="P111" i="23" s="1"/>
  <c r="P113" i="23" a="1"/>
  <c r="P113" i="23" s="1"/>
  <c r="P115" i="23" a="1"/>
  <c r="P115" i="23" s="1"/>
  <c r="P117" i="23" a="1"/>
  <c r="P117" i="23" s="1"/>
  <c r="P119" i="23" a="1"/>
  <c r="P119" i="23" s="1"/>
  <c r="O19" i="23" a="1"/>
  <c r="O19" i="23" s="1"/>
  <c r="O21" i="23" a="1"/>
  <c r="O21" i="23" s="1"/>
  <c r="O23" i="23" a="1"/>
  <c r="O23" i="23" s="1"/>
  <c r="O25" i="23" a="1"/>
  <c r="O25" i="23" s="1"/>
  <c r="O27" i="23" a="1"/>
  <c r="O27" i="23" s="1"/>
  <c r="O29" i="23" a="1"/>
  <c r="O29" i="23" s="1"/>
  <c r="O31" i="23" a="1"/>
  <c r="O31" i="23" s="1"/>
  <c r="O33" i="23" a="1"/>
  <c r="O33" i="23" s="1"/>
  <c r="O35" i="23" a="1"/>
  <c r="O35" i="23" s="1"/>
  <c r="O37" i="23" a="1"/>
  <c r="O37" i="23" s="1"/>
  <c r="O39" i="23" a="1"/>
  <c r="O39" i="23" s="1"/>
  <c r="O41" i="23" a="1"/>
  <c r="O41" i="23" s="1"/>
  <c r="O43" i="23" a="1"/>
  <c r="O43" i="23" s="1"/>
  <c r="O45" i="23" a="1"/>
  <c r="O45" i="23" s="1"/>
  <c r="O47" i="23" a="1"/>
  <c r="O47" i="23" s="1"/>
  <c r="O49" i="23" a="1"/>
  <c r="O49" i="23" s="1"/>
  <c r="O51" i="23" a="1"/>
  <c r="O51" i="23" s="1"/>
  <c r="O53" i="23" a="1"/>
  <c r="O53" i="23" s="1"/>
  <c r="O55" i="23" a="1"/>
  <c r="O55" i="23" s="1"/>
  <c r="O57" i="23" a="1"/>
  <c r="O57" i="23" s="1"/>
  <c r="O59" i="23" a="1"/>
  <c r="O59" i="23" s="1"/>
  <c r="O61" i="23" a="1"/>
  <c r="O61" i="23" s="1"/>
  <c r="O63" i="23" a="1"/>
  <c r="O63" i="23" s="1"/>
  <c r="O65" i="23" a="1"/>
  <c r="O65" i="23" s="1"/>
  <c r="O67" i="23" a="1"/>
  <c r="O67" i="23" s="1"/>
  <c r="O69" i="23" a="1"/>
  <c r="O69" i="23" s="1"/>
  <c r="O71" i="23" a="1"/>
  <c r="O71" i="23" s="1"/>
  <c r="O73" i="23" a="1"/>
  <c r="O73" i="23" s="1"/>
  <c r="O75" i="23" a="1"/>
  <c r="O75" i="23" s="1"/>
  <c r="O77" i="23" a="1"/>
  <c r="O77" i="23" s="1"/>
  <c r="O79" i="23" a="1"/>
  <c r="O79" i="23" s="1"/>
  <c r="O81" i="23" a="1"/>
  <c r="O81" i="23" s="1"/>
  <c r="O83" i="23" a="1"/>
  <c r="O83" i="23" s="1"/>
  <c r="O84" i="23" a="1"/>
  <c r="O84" i="23" s="1"/>
  <c r="O86" i="23" a="1"/>
  <c r="O86" i="23" s="1"/>
  <c r="O88" i="23" a="1"/>
  <c r="O88" i="23" s="1"/>
  <c r="O90" i="23" a="1"/>
  <c r="O90" i="23" s="1"/>
  <c r="O92" i="23" a="1"/>
  <c r="O92" i="23" s="1"/>
  <c r="O94" i="23" a="1"/>
  <c r="O94" i="23" s="1"/>
  <c r="O96" i="23" a="1"/>
  <c r="O96" i="23" s="1"/>
  <c r="O98" i="23" a="1"/>
  <c r="O98" i="23" s="1"/>
  <c r="O100" i="23" a="1"/>
  <c r="O100" i="23" s="1"/>
  <c r="O102" i="23" a="1"/>
  <c r="O102" i="23" s="1"/>
  <c r="O104" i="23" a="1"/>
  <c r="O104" i="23" s="1"/>
  <c r="O106" i="23" a="1"/>
  <c r="O106" i="23" s="1"/>
  <c r="O108" i="23" a="1"/>
  <c r="O108" i="23" s="1"/>
  <c r="O110" i="23" a="1"/>
  <c r="O110" i="23" s="1"/>
  <c r="O112" i="23" a="1"/>
  <c r="O112" i="23" s="1"/>
  <c r="O114" i="23" a="1"/>
  <c r="O114" i="23" s="1"/>
  <c r="O116" i="23" a="1"/>
  <c r="O116" i="23" s="1"/>
  <c r="O118" i="23" a="1"/>
  <c r="O118" i="23" s="1"/>
  <c r="O17" i="23" a="1"/>
  <c r="O17" i="23" s="1"/>
  <c r="N19" i="23" a="1"/>
  <c r="N19" i="23" s="1"/>
  <c r="N21" i="23" a="1"/>
  <c r="N21" i="23" s="1"/>
  <c r="N23" i="23" a="1"/>
  <c r="N23" i="23" s="1"/>
  <c r="N25" i="23" a="1"/>
  <c r="N25" i="23" s="1"/>
  <c r="N27" i="23" a="1"/>
  <c r="N27" i="23" s="1"/>
  <c r="N29" i="23" a="1"/>
  <c r="N29" i="23" s="1"/>
  <c r="N31" i="23" a="1"/>
  <c r="N31" i="23" s="1"/>
  <c r="N33" i="23" a="1"/>
  <c r="N33" i="23" s="1"/>
  <c r="N35" i="23" a="1"/>
  <c r="N35" i="23" s="1"/>
  <c r="N37" i="23" a="1"/>
  <c r="N37" i="23" s="1"/>
  <c r="N39" i="23" a="1"/>
  <c r="N39" i="23" s="1"/>
  <c r="N41" i="23" a="1"/>
  <c r="N41" i="23" s="1"/>
  <c r="N43" i="23" a="1"/>
  <c r="N43" i="23" s="1"/>
  <c r="N45" i="23" a="1"/>
  <c r="N45" i="23" s="1"/>
  <c r="N47" i="23" a="1"/>
  <c r="N47" i="23" s="1"/>
  <c r="N49" i="23" a="1"/>
  <c r="N49" i="23" s="1"/>
  <c r="N51" i="23" a="1"/>
  <c r="N51" i="23" s="1"/>
  <c r="N53" i="23" a="1"/>
  <c r="N53" i="23" s="1"/>
  <c r="N55" i="23" a="1"/>
  <c r="N55" i="23" s="1"/>
  <c r="N57" i="23" a="1"/>
  <c r="N57" i="23" s="1"/>
  <c r="N59" i="23" a="1"/>
  <c r="N59" i="23" s="1"/>
  <c r="N61" i="23" a="1"/>
  <c r="N61" i="23" s="1"/>
  <c r="N63" i="23" a="1"/>
  <c r="N63" i="23" s="1"/>
  <c r="N65" i="23" a="1"/>
  <c r="N65" i="23" s="1"/>
  <c r="N67" i="23" a="1"/>
  <c r="N67" i="23" s="1"/>
  <c r="N69" i="23" a="1"/>
  <c r="N69" i="23" s="1"/>
  <c r="N71" i="23" a="1"/>
  <c r="N71" i="23" s="1"/>
  <c r="N73" i="23" a="1"/>
  <c r="N73" i="23" s="1"/>
  <c r="N75" i="23" a="1"/>
  <c r="N75" i="23" s="1"/>
  <c r="N77" i="23" a="1"/>
  <c r="N77" i="23" s="1"/>
  <c r="N79" i="23" a="1"/>
  <c r="N79" i="23" s="1"/>
  <c r="N81" i="23" a="1"/>
  <c r="N81" i="23" s="1"/>
  <c r="N83" i="23" a="1"/>
  <c r="N83" i="23" s="1"/>
  <c r="N85" i="23" a="1"/>
  <c r="N85" i="23" s="1"/>
  <c r="N87" i="23" a="1"/>
  <c r="N87" i="23" s="1"/>
  <c r="N89" i="23" a="1"/>
  <c r="N89" i="23" s="1"/>
  <c r="N91" i="23" a="1"/>
  <c r="N91" i="23" s="1"/>
  <c r="N93" i="23" a="1"/>
  <c r="N93" i="23" s="1"/>
  <c r="N95" i="23" a="1"/>
  <c r="N95" i="23" s="1"/>
  <c r="N97" i="23" a="1"/>
  <c r="N97" i="23" s="1"/>
  <c r="N99" i="23" a="1"/>
  <c r="N99" i="23" s="1"/>
  <c r="N101" i="23" a="1"/>
  <c r="N101" i="23" s="1"/>
  <c r="N103" i="23" a="1"/>
  <c r="N103" i="23" s="1"/>
  <c r="N105" i="23" a="1"/>
  <c r="N105" i="23" s="1"/>
  <c r="N107" i="23" a="1"/>
  <c r="N107" i="23" s="1"/>
  <c r="N109" i="23" a="1"/>
  <c r="N109" i="23" s="1"/>
  <c r="N111" i="23" a="1"/>
  <c r="N111" i="23" s="1"/>
  <c r="N113" i="23" a="1"/>
  <c r="N113" i="23" s="1"/>
  <c r="N115" i="23" a="1"/>
  <c r="N115" i="23" s="1"/>
  <c r="N117" i="23" a="1"/>
  <c r="N117" i="23" s="1"/>
  <c r="N119" i="23" a="1"/>
  <c r="N119" i="23" s="1"/>
  <c r="M18" i="23" a="1"/>
  <c r="M18" i="23" s="1"/>
  <c r="M20" i="23" a="1"/>
  <c r="M20" i="23" s="1"/>
  <c r="M22" i="23" a="1"/>
  <c r="M22" i="23" s="1"/>
  <c r="M24" i="23" a="1"/>
  <c r="M24" i="23" s="1"/>
  <c r="M26" i="23" a="1"/>
  <c r="M26" i="23" s="1"/>
  <c r="M28" i="23" a="1"/>
  <c r="M28" i="23" s="1"/>
  <c r="M30" i="23" a="1"/>
  <c r="M30" i="23" s="1"/>
  <c r="M32" i="23" a="1"/>
  <c r="M32" i="23" s="1"/>
  <c r="M34" i="23" a="1"/>
  <c r="M34" i="23" s="1"/>
  <c r="M36" i="23" a="1"/>
  <c r="M36" i="23" s="1"/>
  <c r="M38" i="23" a="1"/>
  <c r="M38" i="23" s="1"/>
  <c r="M40" i="23" a="1"/>
  <c r="M40" i="23" s="1"/>
  <c r="M42" i="23" a="1"/>
  <c r="M42" i="23" s="1"/>
  <c r="M44" i="23" a="1"/>
  <c r="M44" i="23" s="1"/>
  <c r="M46" i="23" a="1"/>
  <c r="M46" i="23" s="1"/>
  <c r="O85" i="23" a="1"/>
  <c r="O85" i="23" s="1"/>
  <c r="O87" i="23" a="1"/>
  <c r="O87" i="23" s="1"/>
  <c r="O89" i="23" a="1"/>
  <c r="O89" i="23" s="1"/>
  <c r="O91" i="23" a="1"/>
  <c r="O91" i="23" s="1"/>
  <c r="O93" i="23" a="1"/>
  <c r="O93" i="23" s="1"/>
  <c r="O95" i="23" a="1"/>
  <c r="O95" i="23" s="1"/>
  <c r="O97" i="23" a="1"/>
  <c r="O97" i="23" s="1"/>
  <c r="O99" i="23" a="1"/>
  <c r="O99" i="23" s="1"/>
  <c r="O101" i="23" a="1"/>
  <c r="O101" i="23" s="1"/>
  <c r="O103" i="23" a="1"/>
  <c r="O103" i="23" s="1"/>
  <c r="O105" i="23" a="1"/>
  <c r="O105" i="23" s="1"/>
  <c r="O107" i="23" a="1"/>
  <c r="O107" i="23" s="1"/>
  <c r="O109" i="23" a="1"/>
  <c r="O109" i="23" s="1"/>
  <c r="O111" i="23" a="1"/>
  <c r="O111" i="23" s="1"/>
  <c r="O113" i="23" a="1"/>
  <c r="O113" i="23" s="1"/>
  <c r="O115" i="23" a="1"/>
  <c r="O115" i="23" s="1"/>
  <c r="O117" i="23" a="1"/>
  <c r="O117" i="23" s="1"/>
  <c r="O119" i="23" a="1"/>
  <c r="O119" i="23" s="1"/>
  <c r="N18" i="23" a="1"/>
  <c r="N18" i="23" s="1"/>
  <c r="N20" i="23" a="1"/>
  <c r="N20" i="23" s="1"/>
  <c r="N22" i="23" a="1"/>
  <c r="N22" i="23" s="1"/>
  <c r="N24" i="23" a="1"/>
  <c r="N24" i="23" s="1"/>
  <c r="N26" i="23" a="1"/>
  <c r="N26" i="23" s="1"/>
  <c r="N28" i="23" a="1"/>
  <c r="N28" i="23" s="1"/>
  <c r="N30" i="23" a="1"/>
  <c r="N30" i="23" s="1"/>
  <c r="N32" i="23" a="1"/>
  <c r="N32" i="23" s="1"/>
  <c r="N34" i="23" a="1"/>
  <c r="N34" i="23" s="1"/>
  <c r="N36" i="23" a="1"/>
  <c r="N36" i="23" s="1"/>
  <c r="N38" i="23" a="1"/>
  <c r="N38" i="23" s="1"/>
  <c r="N40" i="23" a="1"/>
  <c r="N40" i="23" s="1"/>
  <c r="N42" i="23" a="1"/>
  <c r="N42" i="23" s="1"/>
  <c r="N44" i="23" a="1"/>
  <c r="N44" i="23" s="1"/>
  <c r="N46" i="23" a="1"/>
  <c r="N46" i="23" s="1"/>
  <c r="N48" i="23" a="1"/>
  <c r="N48" i="23" s="1"/>
  <c r="N50" i="23" a="1"/>
  <c r="N50" i="23" s="1"/>
  <c r="N52" i="23" a="1"/>
  <c r="N52" i="23" s="1"/>
  <c r="N54" i="23" a="1"/>
  <c r="N54" i="23" s="1"/>
  <c r="N56" i="23" a="1"/>
  <c r="N56" i="23" s="1"/>
  <c r="N58" i="23" a="1"/>
  <c r="N58" i="23" s="1"/>
  <c r="N60" i="23" a="1"/>
  <c r="N60" i="23" s="1"/>
  <c r="N62" i="23" a="1"/>
  <c r="N62" i="23" s="1"/>
  <c r="N64" i="23" a="1"/>
  <c r="N64" i="23" s="1"/>
  <c r="N66" i="23" a="1"/>
  <c r="N66" i="23" s="1"/>
  <c r="N68" i="23" a="1"/>
  <c r="N68" i="23" s="1"/>
  <c r="N70" i="23" a="1"/>
  <c r="N70" i="23" s="1"/>
  <c r="N72" i="23" a="1"/>
  <c r="N72" i="23" s="1"/>
  <c r="N74" i="23" a="1"/>
  <c r="N74" i="23" s="1"/>
  <c r="N76" i="23" a="1"/>
  <c r="N76" i="23" s="1"/>
  <c r="N78" i="23" a="1"/>
  <c r="N78" i="23" s="1"/>
  <c r="N80" i="23" a="1"/>
  <c r="N80" i="23" s="1"/>
  <c r="N82" i="23" a="1"/>
  <c r="N82" i="23" s="1"/>
  <c r="N84" i="23" a="1"/>
  <c r="N84" i="23" s="1"/>
  <c r="N86" i="23" a="1"/>
  <c r="N86" i="23" s="1"/>
  <c r="N88" i="23" a="1"/>
  <c r="N88" i="23" s="1"/>
  <c r="N90" i="23" a="1"/>
  <c r="N90" i="23" s="1"/>
  <c r="N92" i="23" a="1"/>
  <c r="N92" i="23" s="1"/>
  <c r="N94" i="23" a="1"/>
  <c r="N94" i="23" s="1"/>
  <c r="N96" i="23" a="1"/>
  <c r="N96" i="23" s="1"/>
  <c r="N98" i="23" a="1"/>
  <c r="N98" i="23" s="1"/>
  <c r="N100" i="23" a="1"/>
  <c r="N100" i="23" s="1"/>
  <c r="N102" i="23" a="1"/>
  <c r="N102" i="23" s="1"/>
  <c r="N104" i="23" a="1"/>
  <c r="N104" i="23" s="1"/>
  <c r="N106" i="23" a="1"/>
  <c r="N106" i="23" s="1"/>
  <c r="N108" i="23" a="1"/>
  <c r="N108" i="23" s="1"/>
  <c r="N110" i="23" a="1"/>
  <c r="N110" i="23" s="1"/>
  <c r="N112" i="23" a="1"/>
  <c r="N112" i="23" s="1"/>
  <c r="N114" i="23" a="1"/>
  <c r="N114" i="23" s="1"/>
  <c r="N116" i="23" a="1"/>
  <c r="N116" i="23" s="1"/>
  <c r="N118" i="23" a="1"/>
  <c r="N118" i="23" s="1"/>
  <c r="N17" i="23" a="1"/>
  <c r="N17" i="23" s="1"/>
  <c r="M19" i="23" a="1"/>
  <c r="M19" i="23" s="1"/>
  <c r="M21" i="23" a="1"/>
  <c r="M21" i="23" s="1"/>
  <c r="M23" i="23" a="1"/>
  <c r="M23" i="23" s="1"/>
  <c r="M25" i="23" a="1"/>
  <c r="M25" i="23" s="1"/>
  <c r="M27" i="23" a="1"/>
  <c r="M27" i="23" s="1"/>
  <c r="M29" i="23" a="1"/>
  <c r="M29" i="23" s="1"/>
  <c r="M31" i="23" a="1"/>
  <c r="M31" i="23" s="1"/>
  <c r="M35" i="23" a="1"/>
  <c r="M35" i="23" s="1"/>
  <c r="M39" i="23" a="1"/>
  <c r="M39" i="23" s="1"/>
  <c r="M43" i="23" a="1"/>
  <c r="M43" i="23" s="1"/>
  <c r="M47" i="23" a="1"/>
  <c r="M47" i="23" s="1"/>
  <c r="M49" i="23" a="1"/>
  <c r="M49" i="23" s="1"/>
  <c r="M51" i="23" a="1"/>
  <c r="M51" i="23" s="1"/>
  <c r="M53" i="23" a="1"/>
  <c r="M53" i="23" s="1"/>
  <c r="M55" i="23" a="1"/>
  <c r="M55" i="23" s="1"/>
  <c r="M57" i="23" a="1"/>
  <c r="M57" i="23" s="1"/>
  <c r="M59" i="23" a="1"/>
  <c r="M59" i="23" s="1"/>
  <c r="M61" i="23" a="1"/>
  <c r="M61" i="23" s="1"/>
  <c r="M63" i="23" a="1"/>
  <c r="M63" i="23" s="1"/>
  <c r="M65" i="23" a="1"/>
  <c r="M65" i="23" s="1"/>
  <c r="M67" i="23" a="1"/>
  <c r="M67" i="23" s="1"/>
  <c r="M69" i="23" a="1"/>
  <c r="M69" i="23" s="1"/>
  <c r="M71" i="23" a="1"/>
  <c r="M71" i="23" s="1"/>
  <c r="M73" i="23" a="1"/>
  <c r="M73" i="23" s="1"/>
  <c r="M75" i="23" a="1"/>
  <c r="M75" i="23" s="1"/>
  <c r="M77" i="23" a="1"/>
  <c r="M77" i="23" s="1"/>
  <c r="M79" i="23" a="1"/>
  <c r="M79" i="23" s="1"/>
  <c r="M81" i="23" a="1"/>
  <c r="M81" i="23" s="1"/>
  <c r="M83" i="23" a="1"/>
  <c r="M83" i="23" s="1"/>
  <c r="M85" i="23" a="1"/>
  <c r="M85" i="23" s="1"/>
  <c r="M87" i="23" a="1"/>
  <c r="M87" i="23" s="1"/>
  <c r="M89" i="23" a="1"/>
  <c r="M89" i="23" s="1"/>
  <c r="M91" i="23" a="1"/>
  <c r="M91" i="23" s="1"/>
  <c r="M93" i="23" a="1"/>
  <c r="M93" i="23" s="1"/>
  <c r="M95" i="23" a="1"/>
  <c r="M95" i="23" s="1"/>
  <c r="M97" i="23" a="1"/>
  <c r="M97" i="23" s="1"/>
  <c r="M99" i="23" a="1"/>
  <c r="M99" i="23" s="1"/>
  <c r="M101" i="23" a="1"/>
  <c r="M101" i="23" s="1"/>
  <c r="M103" i="23" a="1"/>
  <c r="M103" i="23" s="1"/>
  <c r="M105" i="23" a="1"/>
  <c r="M105" i="23" s="1"/>
  <c r="M107" i="23" a="1"/>
  <c r="M107" i="23" s="1"/>
  <c r="M109" i="23" a="1"/>
  <c r="M109" i="23" s="1"/>
  <c r="M111" i="23" a="1"/>
  <c r="M111" i="23" s="1"/>
  <c r="M113" i="23" a="1"/>
  <c r="M113" i="23" s="1"/>
  <c r="M115" i="23" a="1"/>
  <c r="M115" i="23" s="1"/>
  <c r="M117" i="23" a="1"/>
  <c r="M117" i="23" s="1"/>
  <c r="M119" i="23" a="1"/>
  <c r="M119" i="23" s="1"/>
  <c r="L18" i="23" a="1"/>
  <c r="L18" i="23" s="1"/>
  <c r="L20" i="23" a="1"/>
  <c r="L20" i="23" s="1"/>
  <c r="L22" i="23" a="1"/>
  <c r="L22" i="23" s="1"/>
  <c r="L24" i="23" a="1"/>
  <c r="L24" i="23" s="1"/>
  <c r="L26" i="23" a="1"/>
  <c r="L26" i="23" s="1"/>
  <c r="L28" i="23" a="1"/>
  <c r="L28" i="23" s="1"/>
  <c r="L30" i="23" a="1"/>
  <c r="L30" i="23" s="1"/>
  <c r="L32" i="23" a="1"/>
  <c r="L32" i="23" s="1"/>
  <c r="L34" i="23" a="1"/>
  <c r="L34" i="23" s="1"/>
  <c r="L36" i="23" a="1"/>
  <c r="L36" i="23" s="1"/>
  <c r="L38" i="23" a="1"/>
  <c r="L38" i="23" s="1"/>
  <c r="L40" i="23" a="1"/>
  <c r="L40" i="23" s="1"/>
  <c r="L42" i="23" a="1"/>
  <c r="L42" i="23" s="1"/>
  <c r="L44" i="23" a="1"/>
  <c r="L44" i="23" s="1"/>
  <c r="L46" i="23" a="1"/>
  <c r="L46" i="23" s="1"/>
  <c r="L48" i="23" a="1"/>
  <c r="L48" i="23" s="1"/>
  <c r="L50" i="23" a="1"/>
  <c r="L50" i="23" s="1"/>
  <c r="L52" i="23" a="1"/>
  <c r="L52" i="23" s="1"/>
  <c r="L54" i="23" a="1"/>
  <c r="L54" i="23" s="1"/>
  <c r="L56" i="23" a="1"/>
  <c r="L56" i="23" s="1"/>
  <c r="L58" i="23" a="1"/>
  <c r="L58" i="23" s="1"/>
  <c r="L60" i="23" a="1"/>
  <c r="L60" i="23" s="1"/>
  <c r="L62" i="23" a="1"/>
  <c r="L62" i="23" s="1"/>
  <c r="L64" i="23" a="1"/>
  <c r="L64" i="23" s="1"/>
  <c r="L66" i="23" a="1"/>
  <c r="L66" i="23" s="1"/>
  <c r="L68" i="23" a="1"/>
  <c r="L68" i="23" s="1"/>
  <c r="L70" i="23" a="1"/>
  <c r="L70" i="23" s="1"/>
  <c r="L72" i="23" a="1"/>
  <c r="L72" i="23" s="1"/>
  <c r="L74" i="23" a="1"/>
  <c r="L74" i="23" s="1"/>
  <c r="L76" i="23" a="1"/>
  <c r="L76" i="23" s="1"/>
  <c r="L78" i="23" a="1"/>
  <c r="L78" i="23" s="1"/>
  <c r="L80" i="23" a="1"/>
  <c r="L80" i="23" s="1"/>
  <c r="L82" i="23" a="1"/>
  <c r="L82" i="23" s="1"/>
  <c r="L84" i="23" a="1"/>
  <c r="L84" i="23" s="1"/>
  <c r="L86" i="23" a="1"/>
  <c r="L86" i="23" s="1"/>
  <c r="L88" i="23" a="1"/>
  <c r="L88" i="23" s="1"/>
  <c r="L90" i="23" a="1"/>
  <c r="L90" i="23" s="1"/>
  <c r="L92" i="23" a="1"/>
  <c r="L92" i="23" s="1"/>
  <c r="L94" i="23" a="1"/>
  <c r="L94" i="23" s="1"/>
  <c r="L96" i="23" a="1"/>
  <c r="L96" i="23" s="1"/>
  <c r="L98" i="23" a="1"/>
  <c r="L98" i="23" s="1"/>
  <c r="L100" i="23" a="1"/>
  <c r="L100" i="23" s="1"/>
  <c r="L102" i="23" a="1"/>
  <c r="L102" i="23" s="1"/>
  <c r="L106" i="23" a="1"/>
  <c r="L106" i="23" s="1"/>
  <c r="L108" i="23" a="1"/>
  <c r="L108" i="23" s="1"/>
  <c r="L110" i="23" a="1"/>
  <c r="L110" i="23" s="1"/>
  <c r="L112" i="23" a="1"/>
  <c r="L112" i="23" s="1"/>
  <c r="L114" i="23" a="1"/>
  <c r="L114" i="23" s="1"/>
  <c r="L116" i="23" a="1"/>
  <c r="L116" i="23" s="1"/>
  <c r="L118" i="23" a="1"/>
  <c r="L118" i="23" s="1"/>
  <c r="L17" i="23" a="1"/>
  <c r="L17" i="23" s="1"/>
  <c r="K19" i="23" a="1"/>
  <c r="K19" i="23" s="1"/>
  <c r="K21" i="23" a="1"/>
  <c r="K21" i="23" s="1"/>
  <c r="K23" i="23" a="1"/>
  <c r="K23" i="23" s="1"/>
  <c r="K25" i="23" a="1"/>
  <c r="K25" i="23" s="1"/>
  <c r="K27" i="23" a="1"/>
  <c r="K27" i="23" s="1"/>
  <c r="K29" i="23" a="1"/>
  <c r="K29" i="23" s="1"/>
  <c r="K31" i="23" a="1"/>
  <c r="K31" i="23" s="1"/>
  <c r="K33" i="23" a="1"/>
  <c r="K33" i="23" s="1"/>
  <c r="K35" i="23" a="1"/>
  <c r="K35" i="23" s="1"/>
  <c r="K37" i="23" a="1"/>
  <c r="K37" i="23" s="1"/>
  <c r="K39" i="23" a="1"/>
  <c r="K39" i="23" s="1"/>
  <c r="K41" i="23" a="1"/>
  <c r="K41" i="23" s="1"/>
  <c r="K43" i="23" a="1"/>
  <c r="K43" i="23" s="1"/>
  <c r="K45" i="23" a="1"/>
  <c r="K45" i="23" s="1"/>
  <c r="K47" i="23" a="1"/>
  <c r="K47" i="23" s="1"/>
  <c r="K49" i="23" a="1"/>
  <c r="K49" i="23" s="1"/>
  <c r="K51" i="23" a="1"/>
  <c r="K51" i="23" s="1"/>
  <c r="K53" i="23" a="1"/>
  <c r="K53" i="23" s="1"/>
  <c r="K55" i="23" a="1"/>
  <c r="K55" i="23" s="1"/>
  <c r="K57" i="23" a="1"/>
  <c r="K57" i="23" s="1"/>
  <c r="K59" i="23" a="1"/>
  <c r="K59" i="23" s="1"/>
  <c r="K61" i="23" a="1"/>
  <c r="K61" i="23" s="1"/>
  <c r="K63" i="23" a="1"/>
  <c r="K63" i="23" s="1"/>
  <c r="K65" i="23" a="1"/>
  <c r="K65" i="23" s="1"/>
  <c r="K67" i="23" a="1"/>
  <c r="K67" i="23" s="1"/>
  <c r="K69" i="23" a="1"/>
  <c r="K69" i="23" s="1"/>
  <c r="K71" i="23" a="1"/>
  <c r="K71" i="23" s="1"/>
  <c r="K73" i="23" a="1"/>
  <c r="K73" i="23" s="1"/>
  <c r="K75" i="23" a="1"/>
  <c r="K75" i="23" s="1"/>
  <c r="K77" i="23" a="1"/>
  <c r="K77" i="23" s="1"/>
  <c r="K79" i="23" a="1"/>
  <c r="K79" i="23" s="1"/>
  <c r="K81" i="23" a="1"/>
  <c r="K81" i="23" s="1"/>
  <c r="K83" i="23" a="1"/>
  <c r="K83" i="23" s="1"/>
  <c r="K85" i="23" a="1"/>
  <c r="K85" i="23" s="1"/>
  <c r="K87" i="23" a="1"/>
  <c r="K87" i="23" s="1"/>
  <c r="K89" i="23" a="1"/>
  <c r="K89" i="23" s="1"/>
  <c r="K91" i="23" a="1"/>
  <c r="K91" i="23" s="1"/>
  <c r="K93" i="23" a="1"/>
  <c r="K93" i="23" s="1"/>
  <c r="K95" i="23" a="1"/>
  <c r="K95" i="23" s="1"/>
  <c r="K97" i="23" a="1"/>
  <c r="K97" i="23" s="1"/>
  <c r="K99" i="23" a="1"/>
  <c r="K99" i="23" s="1"/>
  <c r="K101" i="23" a="1"/>
  <c r="K101" i="23" s="1"/>
  <c r="K103" i="23" a="1"/>
  <c r="K103" i="23" s="1"/>
  <c r="K104" i="23" a="1"/>
  <c r="K104" i="23" s="1"/>
  <c r="K106" i="23" a="1"/>
  <c r="K106" i="23" s="1"/>
  <c r="K108" i="23" a="1"/>
  <c r="K108" i="23" s="1"/>
  <c r="K110" i="23" a="1"/>
  <c r="K110" i="23" s="1"/>
  <c r="K112" i="23" a="1"/>
  <c r="K112" i="23" s="1"/>
  <c r="K114" i="23" a="1"/>
  <c r="K114" i="23" s="1"/>
  <c r="K116" i="23" a="1"/>
  <c r="K116" i="23" s="1"/>
  <c r="K118" i="23" a="1"/>
  <c r="K118" i="23" s="1"/>
  <c r="K17" i="23" a="1"/>
  <c r="K17" i="23" s="1"/>
  <c r="J19" i="23" a="1"/>
  <c r="J19" i="23" s="1"/>
  <c r="J21" i="23" a="1"/>
  <c r="J21" i="23" s="1"/>
  <c r="J23" i="23" a="1"/>
  <c r="J23" i="23" s="1"/>
  <c r="J25" i="23" a="1"/>
  <c r="J25" i="23" s="1"/>
  <c r="J27" i="23" a="1"/>
  <c r="J27" i="23" s="1"/>
  <c r="J29" i="23" a="1"/>
  <c r="J29" i="23" s="1"/>
  <c r="J31" i="23" a="1"/>
  <c r="J31" i="23" s="1"/>
  <c r="J33" i="23" a="1"/>
  <c r="J33" i="23" s="1"/>
  <c r="J35" i="23" a="1"/>
  <c r="J35" i="23" s="1"/>
  <c r="J37" i="23" a="1"/>
  <c r="J37" i="23" s="1"/>
  <c r="J39" i="23" a="1"/>
  <c r="J39" i="23" s="1"/>
  <c r="J41" i="23" a="1"/>
  <c r="J41" i="23" s="1"/>
  <c r="J43" i="23" a="1"/>
  <c r="J43" i="23" s="1"/>
  <c r="J45" i="23" a="1"/>
  <c r="J45" i="23" s="1"/>
  <c r="J47" i="23" a="1"/>
  <c r="J47" i="23" s="1"/>
  <c r="J49" i="23" a="1"/>
  <c r="J49" i="23" s="1"/>
  <c r="J51" i="23" a="1"/>
  <c r="J51" i="23" s="1"/>
  <c r="J53" i="23" a="1"/>
  <c r="J53" i="23" s="1"/>
  <c r="J55" i="23" a="1"/>
  <c r="J55" i="23" s="1"/>
  <c r="J57" i="23" a="1"/>
  <c r="J57" i="23" s="1"/>
  <c r="J59" i="23" a="1"/>
  <c r="J59" i="23" s="1"/>
  <c r="J61" i="23" a="1"/>
  <c r="J61" i="23" s="1"/>
  <c r="J63" i="23" a="1"/>
  <c r="J63" i="23" s="1"/>
  <c r="J65" i="23" a="1"/>
  <c r="J65" i="23" s="1"/>
  <c r="M33" i="23" a="1"/>
  <c r="M33" i="23" s="1"/>
  <c r="M37" i="23" a="1"/>
  <c r="M37" i="23" s="1"/>
  <c r="M41" i="23" a="1"/>
  <c r="M41" i="23" s="1"/>
  <c r="M45" i="23" a="1"/>
  <c r="M45" i="23" s="1"/>
  <c r="M48" i="23" a="1"/>
  <c r="M48" i="23" s="1"/>
  <c r="M50" i="23" a="1"/>
  <c r="M50" i="23" s="1"/>
  <c r="M52" i="23" a="1"/>
  <c r="M52" i="23" s="1"/>
  <c r="M54" i="23" a="1"/>
  <c r="M54" i="23" s="1"/>
  <c r="M56" i="23" a="1"/>
  <c r="M56" i="23" s="1"/>
  <c r="M58" i="23" a="1"/>
  <c r="M58" i="23" s="1"/>
  <c r="M60" i="23" a="1"/>
  <c r="M60" i="23" s="1"/>
  <c r="M62" i="23" a="1"/>
  <c r="M62" i="23" s="1"/>
  <c r="M64" i="23" a="1"/>
  <c r="M64" i="23" s="1"/>
  <c r="M66" i="23" a="1"/>
  <c r="M66" i="23" s="1"/>
  <c r="M68" i="23" a="1"/>
  <c r="M68" i="23" s="1"/>
  <c r="M70" i="23" a="1"/>
  <c r="M70" i="23" s="1"/>
  <c r="M72" i="23" a="1"/>
  <c r="M72" i="23" s="1"/>
  <c r="M74" i="23" a="1"/>
  <c r="M74" i="23" s="1"/>
  <c r="M76" i="23" a="1"/>
  <c r="M76" i="23" s="1"/>
  <c r="M78" i="23" a="1"/>
  <c r="M78" i="23" s="1"/>
  <c r="M80" i="23" a="1"/>
  <c r="M80" i="23" s="1"/>
  <c r="M82" i="23" a="1"/>
  <c r="M82" i="23" s="1"/>
  <c r="M84" i="23" a="1"/>
  <c r="M84" i="23" s="1"/>
  <c r="M86" i="23" a="1"/>
  <c r="M86" i="23" s="1"/>
  <c r="M88" i="23" a="1"/>
  <c r="M88" i="23" s="1"/>
  <c r="M90" i="23" a="1"/>
  <c r="M90" i="23" s="1"/>
  <c r="M92" i="23" a="1"/>
  <c r="M92" i="23" s="1"/>
  <c r="M94" i="23" a="1"/>
  <c r="M94" i="23" s="1"/>
  <c r="M96" i="23" a="1"/>
  <c r="M96" i="23" s="1"/>
  <c r="M98" i="23" a="1"/>
  <c r="M98" i="23" s="1"/>
  <c r="M100" i="23" a="1"/>
  <c r="M100" i="23" s="1"/>
  <c r="M102" i="23" a="1"/>
  <c r="M102" i="23" s="1"/>
  <c r="M104" i="23" a="1"/>
  <c r="M104" i="23" s="1"/>
  <c r="M106" i="23" a="1"/>
  <c r="M106" i="23" s="1"/>
  <c r="M108" i="23" a="1"/>
  <c r="M108" i="23" s="1"/>
  <c r="M110" i="23" a="1"/>
  <c r="M110" i="23" s="1"/>
  <c r="M112" i="23" a="1"/>
  <c r="M112" i="23" s="1"/>
  <c r="M114" i="23" a="1"/>
  <c r="M114" i="23" s="1"/>
  <c r="M116" i="23" a="1"/>
  <c r="M116" i="23" s="1"/>
  <c r="M118" i="23" a="1"/>
  <c r="M118" i="23" s="1"/>
  <c r="M17" i="23" a="1"/>
  <c r="M17" i="23" s="1"/>
  <c r="L19" i="23" a="1"/>
  <c r="L19" i="23" s="1"/>
  <c r="L21" i="23" a="1"/>
  <c r="L21" i="23" s="1"/>
  <c r="L23" i="23" a="1"/>
  <c r="L23" i="23" s="1"/>
  <c r="L25" i="23" a="1"/>
  <c r="L25" i="23" s="1"/>
  <c r="L27" i="23" a="1"/>
  <c r="L27" i="23" s="1"/>
  <c r="L29" i="23" a="1"/>
  <c r="L29" i="23" s="1"/>
  <c r="L31" i="23" a="1"/>
  <c r="L31" i="23" s="1"/>
  <c r="L33" i="23" a="1"/>
  <c r="L33" i="23" s="1"/>
  <c r="L35" i="23" a="1"/>
  <c r="L35" i="23" s="1"/>
  <c r="L37" i="23" a="1"/>
  <c r="L37" i="23" s="1"/>
  <c r="L39" i="23" a="1"/>
  <c r="L39" i="23" s="1"/>
  <c r="L41" i="23" a="1"/>
  <c r="L41" i="23" s="1"/>
  <c r="L43" i="23" a="1"/>
  <c r="L43" i="23" s="1"/>
  <c r="L45" i="23" a="1"/>
  <c r="L45" i="23" s="1"/>
  <c r="L47" i="23" a="1"/>
  <c r="L47" i="23" s="1"/>
  <c r="L49" i="23" a="1"/>
  <c r="L49" i="23" s="1"/>
  <c r="L51" i="23" a="1"/>
  <c r="L51" i="23" s="1"/>
  <c r="L53" i="23" a="1"/>
  <c r="L53" i="23" s="1"/>
  <c r="L55" i="23" a="1"/>
  <c r="L55" i="23" s="1"/>
  <c r="L57" i="23" a="1"/>
  <c r="L57" i="23" s="1"/>
  <c r="L59" i="23" a="1"/>
  <c r="L59" i="23" s="1"/>
  <c r="L61" i="23" a="1"/>
  <c r="L61" i="23" s="1"/>
  <c r="L63" i="23" a="1"/>
  <c r="L63" i="23" s="1"/>
  <c r="L65" i="23" a="1"/>
  <c r="L65" i="23" s="1"/>
  <c r="L67" i="23" a="1"/>
  <c r="L67" i="23" s="1"/>
  <c r="L69" i="23" a="1"/>
  <c r="L69" i="23" s="1"/>
  <c r="L71" i="23" a="1"/>
  <c r="L71" i="23" s="1"/>
  <c r="L73" i="23" a="1"/>
  <c r="L73" i="23" s="1"/>
  <c r="L75" i="23" a="1"/>
  <c r="L75" i="23" s="1"/>
  <c r="L77" i="23" a="1"/>
  <c r="L77" i="23" s="1"/>
  <c r="L79" i="23" a="1"/>
  <c r="L79" i="23" s="1"/>
  <c r="L81" i="23" a="1"/>
  <c r="L81" i="23" s="1"/>
  <c r="L83" i="23" a="1"/>
  <c r="L83" i="23" s="1"/>
  <c r="L85" i="23" a="1"/>
  <c r="L85" i="23" s="1"/>
  <c r="L87" i="23" a="1"/>
  <c r="L87" i="23" s="1"/>
  <c r="L89" i="23" a="1"/>
  <c r="L89" i="23" s="1"/>
  <c r="L91" i="23" a="1"/>
  <c r="L91" i="23" s="1"/>
  <c r="L93" i="23" a="1"/>
  <c r="L93" i="23" s="1"/>
  <c r="L95" i="23" a="1"/>
  <c r="L95" i="23" s="1"/>
  <c r="L97" i="23" a="1"/>
  <c r="L97" i="23" s="1"/>
  <c r="L99" i="23" a="1"/>
  <c r="L99" i="23" s="1"/>
  <c r="L101" i="23" a="1"/>
  <c r="L101" i="23" s="1"/>
  <c r="L103" i="23" a="1"/>
  <c r="L103" i="23" s="1"/>
  <c r="L104" i="23" a="1"/>
  <c r="L104" i="23" s="1"/>
  <c r="L105" i="23" a="1"/>
  <c r="L105" i="23" s="1"/>
  <c r="L107" i="23" a="1"/>
  <c r="L107" i="23" s="1"/>
  <c r="L109" i="23" a="1"/>
  <c r="L109" i="23" s="1"/>
  <c r="L111" i="23" a="1"/>
  <c r="L111" i="23" s="1"/>
  <c r="L113" i="23" a="1"/>
  <c r="L113" i="23" s="1"/>
  <c r="L115" i="23" a="1"/>
  <c r="L115" i="23" s="1"/>
  <c r="L117" i="23" a="1"/>
  <c r="L117" i="23" s="1"/>
  <c r="L119" i="23" a="1"/>
  <c r="L119" i="23" s="1"/>
  <c r="K18" i="23" a="1"/>
  <c r="K18" i="23" s="1"/>
  <c r="K20" i="23" a="1"/>
  <c r="K20" i="23" s="1"/>
  <c r="K22" i="23" a="1"/>
  <c r="K22" i="23" s="1"/>
  <c r="K24" i="23" a="1"/>
  <c r="K24" i="23" s="1"/>
  <c r="K26" i="23" a="1"/>
  <c r="K26" i="23" s="1"/>
  <c r="K28" i="23" a="1"/>
  <c r="K28" i="23" s="1"/>
  <c r="K30" i="23" a="1"/>
  <c r="K30" i="23" s="1"/>
  <c r="K32" i="23" a="1"/>
  <c r="K32" i="23" s="1"/>
  <c r="K34" i="23" a="1"/>
  <c r="K34" i="23" s="1"/>
  <c r="K36" i="23" a="1"/>
  <c r="K36" i="23" s="1"/>
  <c r="K38" i="23" a="1"/>
  <c r="K38" i="23" s="1"/>
  <c r="K40" i="23" a="1"/>
  <c r="K40" i="23" s="1"/>
  <c r="K42" i="23" a="1"/>
  <c r="K42" i="23" s="1"/>
  <c r="K44" i="23" a="1"/>
  <c r="K44" i="23" s="1"/>
  <c r="K46" i="23" a="1"/>
  <c r="K46" i="23" s="1"/>
  <c r="K48" i="23" a="1"/>
  <c r="K48" i="23" s="1"/>
  <c r="K50" i="23" a="1"/>
  <c r="K50" i="23" s="1"/>
  <c r="K52" i="23" a="1"/>
  <c r="K52" i="23" s="1"/>
  <c r="K54" i="23" a="1"/>
  <c r="K54" i="23" s="1"/>
  <c r="K56" i="23" a="1"/>
  <c r="K56" i="23" s="1"/>
  <c r="K58" i="23" a="1"/>
  <c r="K58" i="23" s="1"/>
  <c r="K60" i="23" a="1"/>
  <c r="K60" i="23" s="1"/>
  <c r="K62" i="23" a="1"/>
  <c r="K62" i="23" s="1"/>
  <c r="K64" i="23" a="1"/>
  <c r="K64" i="23" s="1"/>
  <c r="K66" i="23" a="1"/>
  <c r="K66" i="23" s="1"/>
  <c r="K68" i="23" a="1"/>
  <c r="K68" i="23" s="1"/>
  <c r="K70" i="23" a="1"/>
  <c r="K70" i="23" s="1"/>
  <c r="K72" i="23" a="1"/>
  <c r="K72" i="23" s="1"/>
  <c r="K74" i="23" a="1"/>
  <c r="K74" i="23" s="1"/>
  <c r="K76" i="23" a="1"/>
  <c r="K76" i="23" s="1"/>
  <c r="K78" i="23" a="1"/>
  <c r="K78" i="23" s="1"/>
  <c r="K80" i="23" a="1"/>
  <c r="K80" i="23" s="1"/>
  <c r="K82" i="23" a="1"/>
  <c r="K82" i="23" s="1"/>
  <c r="K84" i="23" a="1"/>
  <c r="K84" i="23" s="1"/>
  <c r="K86" i="23" a="1"/>
  <c r="K86" i="23" s="1"/>
  <c r="K88" i="23" a="1"/>
  <c r="K88" i="23" s="1"/>
  <c r="K90" i="23" a="1"/>
  <c r="K90" i="23" s="1"/>
  <c r="K92" i="23" a="1"/>
  <c r="K92" i="23" s="1"/>
  <c r="K94" i="23" a="1"/>
  <c r="K94" i="23" s="1"/>
  <c r="K96" i="23" a="1"/>
  <c r="K96" i="23" s="1"/>
  <c r="K98" i="23" a="1"/>
  <c r="K98" i="23" s="1"/>
  <c r="K100" i="23" a="1"/>
  <c r="K100" i="23" s="1"/>
  <c r="K102" i="23" a="1"/>
  <c r="K102" i="23" s="1"/>
  <c r="K105" i="23" a="1"/>
  <c r="K105" i="23" s="1"/>
  <c r="K107" i="23" a="1"/>
  <c r="K107" i="23" s="1"/>
  <c r="K109" i="23" a="1"/>
  <c r="K109" i="23" s="1"/>
  <c r="K111" i="23" a="1"/>
  <c r="K111" i="23" s="1"/>
  <c r="K113" i="23" a="1"/>
  <c r="K113" i="23" s="1"/>
  <c r="K115" i="23" a="1"/>
  <c r="K115" i="23" s="1"/>
  <c r="K117" i="23" a="1"/>
  <c r="K117" i="23" s="1"/>
  <c r="K119" i="23" a="1"/>
  <c r="K119" i="23" s="1"/>
  <c r="J18" i="23" a="1"/>
  <c r="J18" i="23" s="1"/>
  <c r="J20" i="23" a="1"/>
  <c r="J20" i="23" s="1"/>
  <c r="J22" i="23" a="1"/>
  <c r="J22" i="23" s="1"/>
  <c r="J24" i="23" a="1"/>
  <c r="J24" i="23" s="1"/>
  <c r="J26" i="23" a="1"/>
  <c r="J26" i="23" s="1"/>
  <c r="J28" i="23" a="1"/>
  <c r="J28" i="23" s="1"/>
  <c r="J30" i="23" a="1"/>
  <c r="J30" i="23" s="1"/>
  <c r="J32" i="23" a="1"/>
  <c r="J32" i="23" s="1"/>
  <c r="J34" i="23" a="1"/>
  <c r="J34" i="23" s="1"/>
  <c r="J36" i="23" a="1"/>
  <c r="J36" i="23" s="1"/>
  <c r="J38" i="23" a="1"/>
  <c r="J38" i="23" s="1"/>
  <c r="J40" i="23" a="1"/>
  <c r="J40" i="23" s="1"/>
  <c r="J42" i="23" a="1"/>
  <c r="J42" i="23" s="1"/>
  <c r="J44" i="23" a="1"/>
  <c r="J44" i="23" s="1"/>
  <c r="J46" i="23" a="1"/>
  <c r="J46" i="23" s="1"/>
  <c r="J48" i="23" a="1"/>
  <c r="J48" i="23" s="1"/>
  <c r="J17" i="23" a="1"/>
  <c r="J17" i="23" s="1"/>
  <c r="J118" i="23" a="1"/>
  <c r="J118" i="23" s="1"/>
  <c r="J116" i="23" a="1"/>
  <c r="J116" i="23" s="1"/>
  <c r="J114" i="23" a="1"/>
  <c r="J114" i="23" s="1"/>
  <c r="J112" i="23" a="1"/>
  <c r="J112" i="23" s="1"/>
  <c r="J110" i="23" a="1"/>
  <c r="J110" i="23" s="1"/>
  <c r="J108" i="23" a="1"/>
  <c r="J108" i="23" s="1"/>
  <c r="J106" i="23" a="1"/>
  <c r="J106" i="23" s="1"/>
  <c r="J104" i="23" a="1"/>
  <c r="J104" i="23" s="1"/>
  <c r="J102" i="23" a="1"/>
  <c r="J102" i="23" s="1"/>
  <c r="J100" i="23" a="1"/>
  <c r="J100" i="23" s="1"/>
  <c r="J98" i="23" a="1"/>
  <c r="J98" i="23" s="1"/>
  <c r="J96" i="23" a="1"/>
  <c r="J96" i="23" s="1"/>
  <c r="J94" i="23" a="1"/>
  <c r="J94" i="23" s="1"/>
  <c r="J92" i="23" a="1"/>
  <c r="J92" i="23" s="1"/>
  <c r="J90" i="23" a="1"/>
  <c r="J90" i="23" s="1"/>
  <c r="J88" i="23" a="1"/>
  <c r="J88" i="23" s="1"/>
  <c r="J86" i="23" a="1"/>
  <c r="J86" i="23" s="1"/>
  <c r="J84" i="23" a="1"/>
  <c r="J84" i="23" s="1"/>
  <c r="J82" i="23" a="1"/>
  <c r="J82" i="23" s="1"/>
  <c r="J80" i="23" a="1"/>
  <c r="J80" i="23" s="1"/>
  <c r="J78" i="23" a="1"/>
  <c r="J78" i="23" s="1"/>
  <c r="J76" i="23" a="1"/>
  <c r="J76" i="23" s="1"/>
  <c r="J74" i="23" a="1"/>
  <c r="J74" i="23" s="1"/>
  <c r="J72" i="23" a="1"/>
  <c r="J72" i="23" s="1"/>
  <c r="J70" i="23" a="1"/>
  <c r="J70" i="23" s="1"/>
  <c r="J68" i="23" a="1"/>
  <c r="J68" i="23" s="1"/>
  <c r="J66" i="23" a="1"/>
  <c r="J66" i="23" s="1"/>
  <c r="J62" i="23" a="1"/>
  <c r="J62" i="23" s="1"/>
  <c r="J58" i="23" a="1"/>
  <c r="J58" i="23" s="1"/>
  <c r="J54" i="23" a="1"/>
  <c r="J54" i="23" s="1"/>
  <c r="J50" i="23" a="1"/>
  <c r="J50" i="23" s="1"/>
  <c r="B20" i="23" a="1"/>
  <c r="B20" i="23" s="1"/>
  <c r="C18" i="23" a="1"/>
  <c r="C18" i="23" s="1"/>
  <c r="C98" i="23" a="1"/>
  <c r="C98" i="23" s="1"/>
  <c r="C96" i="23" a="1"/>
  <c r="C96" i="23" s="1"/>
  <c r="C94" i="23" a="1"/>
  <c r="C94" i="23" s="1"/>
  <c r="C92" i="23" a="1"/>
  <c r="C92" i="23" s="1"/>
  <c r="C90" i="23" a="1"/>
  <c r="C90" i="23" s="1"/>
  <c r="C88" i="23" a="1"/>
  <c r="C88" i="23" s="1"/>
  <c r="C86" i="23" a="1"/>
  <c r="C86" i="23" s="1"/>
  <c r="C84" i="23" a="1"/>
  <c r="C84" i="23" s="1"/>
  <c r="C82" i="23" a="1"/>
  <c r="C82" i="23" s="1"/>
  <c r="C80" i="23" a="1"/>
  <c r="C80" i="23" s="1"/>
  <c r="C78" i="23" a="1"/>
  <c r="C78" i="23" s="1"/>
  <c r="C76" i="23" a="1"/>
  <c r="C76" i="23" s="1"/>
  <c r="C74" i="23" a="1"/>
  <c r="C74" i="23" s="1"/>
  <c r="C72" i="23" a="1"/>
  <c r="C72" i="23" s="1"/>
  <c r="C70" i="23" a="1"/>
  <c r="C70" i="23" s="1"/>
  <c r="C68" i="23" a="1"/>
  <c r="C68" i="23" s="1"/>
  <c r="C66" i="23" a="1"/>
  <c r="C66" i="23" s="1"/>
  <c r="C64" i="23" a="1"/>
  <c r="C64" i="23" s="1"/>
  <c r="C62" i="23" a="1"/>
  <c r="C62" i="23" s="1"/>
  <c r="C60" i="23" a="1"/>
  <c r="C60" i="23" s="1"/>
  <c r="C58" i="23" a="1"/>
  <c r="C58" i="23" s="1"/>
  <c r="C56" i="23" a="1"/>
  <c r="C56" i="23" s="1"/>
  <c r="C54" i="23" a="1"/>
  <c r="C54" i="23" s="1"/>
  <c r="C52" i="23" a="1"/>
  <c r="C52" i="23" s="1"/>
  <c r="C50" i="23" a="1"/>
  <c r="C50" i="23" s="1"/>
  <c r="C48" i="23" a="1"/>
  <c r="C48" i="23" s="1"/>
  <c r="C46" i="23" a="1"/>
  <c r="C46" i="23" s="1"/>
  <c r="C44" i="23" a="1"/>
  <c r="C44" i="23" s="1"/>
  <c r="C42" i="23" a="1"/>
  <c r="C42" i="23" s="1"/>
  <c r="C40" i="23" a="1"/>
  <c r="C40" i="23" s="1"/>
  <c r="C38" i="23" a="1"/>
  <c r="C38" i="23" s="1"/>
  <c r="C36" i="23" a="1"/>
  <c r="C36" i="23" s="1"/>
  <c r="C34" i="23" a="1"/>
  <c r="C34" i="23" s="1"/>
  <c r="C32" i="23" a="1"/>
  <c r="C32" i="23" s="1"/>
  <c r="C30" i="23" a="1"/>
  <c r="C30" i="23" s="1"/>
  <c r="C28" i="23" a="1"/>
  <c r="C28" i="23" s="1"/>
  <c r="C26" i="23" a="1"/>
  <c r="C26" i="23" s="1"/>
  <c r="C24" i="23" a="1"/>
  <c r="C24" i="23" s="1"/>
  <c r="C22" i="23" a="1"/>
  <c r="C22" i="23" s="1"/>
  <c r="C20" i="23" a="1"/>
  <c r="C20" i="23" s="1"/>
  <c r="B99" i="23" a="1"/>
  <c r="B99" i="23" s="1"/>
  <c r="B97" i="23" a="1"/>
  <c r="B97" i="23" s="1"/>
  <c r="B95" i="23" a="1"/>
  <c r="B95" i="23" s="1"/>
  <c r="B93" i="23" a="1"/>
  <c r="B93" i="23" s="1"/>
  <c r="B91" i="23" a="1"/>
  <c r="B91" i="23" s="1"/>
  <c r="B89" i="23" a="1"/>
  <c r="B89" i="23" s="1"/>
  <c r="B87" i="23" a="1"/>
  <c r="B87" i="23" s="1"/>
  <c r="B85" i="23" a="1"/>
  <c r="B85" i="23" s="1"/>
  <c r="B83" i="23" a="1"/>
  <c r="B83" i="23" s="1"/>
  <c r="B81" i="23" a="1"/>
  <c r="B81" i="23" s="1"/>
  <c r="B79" i="23" a="1"/>
  <c r="B79" i="23" s="1"/>
  <c r="B77" i="23" a="1"/>
  <c r="B77" i="23" s="1"/>
  <c r="B75" i="23" a="1"/>
  <c r="B75" i="23" s="1"/>
  <c r="B73" i="23" a="1"/>
  <c r="B73" i="23" s="1"/>
  <c r="B69" i="23" a="1"/>
  <c r="B69" i="23" s="1"/>
  <c r="B65" i="23" a="1"/>
  <c r="B65" i="23" s="1"/>
  <c r="B61" i="23" a="1"/>
  <c r="B61" i="23" s="1"/>
  <c r="B57" i="23" a="1"/>
  <c r="B57" i="23" s="1"/>
  <c r="B53" i="23" a="1"/>
  <c r="B53" i="23" s="1"/>
  <c r="B49" i="23" a="1"/>
  <c r="B49" i="23" s="1"/>
  <c r="B45" i="23" a="1"/>
  <c r="B45" i="23" s="1"/>
  <c r="B41" i="23" a="1"/>
  <c r="B41" i="23" s="1"/>
  <c r="B37" i="23" a="1"/>
  <c r="B37" i="23" s="1"/>
  <c r="B33" i="23" a="1"/>
  <c r="B33" i="23" s="1"/>
  <c r="D99" i="23" a="1"/>
  <c r="D99" i="23" s="1"/>
  <c r="D95" i="23" a="1"/>
  <c r="D95" i="23" s="1"/>
  <c r="D91" i="23" a="1"/>
  <c r="D91" i="23" s="1"/>
  <c r="D87" i="23" a="1"/>
  <c r="D87" i="23" s="1"/>
  <c r="D83" i="23" a="1"/>
  <c r="D83" i="23" s="1"/>
  <c r="D79" i="23" a="1"/>
  <c r="D79" i="23" s="1"/>
  <c r="D75" i="23" a="1"/>
  <c r="D75" i="23" s="1"/>
  <c r="D71" i="23" a="1"/>
  <c r="D71" i="23" s="1"/>
  <c r="D67" i="23" a="1"/>
  <c r="D67" i="23" s="1"/>
  <c r="D63" i="23" a="1"/>
  <c r="D63" i="23" s="1"/>
  <c r="D59" i="23" a="1"/>
  <c r="D59" i="23" s="1"/>
  <c r="D55" i="23" a="1"/>
  <c r="D55" i="23" s="1"/>
  <c r="D51" i="23" a="1"/>
  <c r="D51" i="23" s="1"/>
  <c r="D47" i="23" a="1"/>
  <c r="D47" i="23" s="1"/>
  <c r="D43" i="23" a="1"/>
  <c r="D43" i="23" s="1"/>
  <c r="D39" i="23" a="1"/>
  <c r="D39" i="23" s="1"/>
  <c r="D35" i="23" a="1"/>
  <c r="D35" i="23" s="1"/>
  <c r="D31" i="23" a="1"/>
  <c r="D31" i="23" s="1"/>
  <c r="D27" i="23" a="1"/>
  <c r="D27" i="23" s="1"/>
  <c r="D23" i="23" a="1"/>
  <c r="D23" i="23" s="1"/>
  <c r="D19" i="23" a="1"/>
  <c r="D19" i="23" s="1"/>
  <c r="E98" i="23" a="1"/>
  <c r="E98" i="23" s="1"/>
  <c r="E94" i="23" a="1"/>
  <c r="E94" i="23" s="1"/>
  <c r="E90" i="23" a="1"/>
  <c r="E90" i="23" s="1"/>
  <c r="E86" i="23" a="1"/>
  <c r="E86" i="23" s="1"/>
  <c r="E82" i="23" a="1"/>
  <c r="E82" i="23" s="1"/>
  <c r="E78" i="23" a="1"/>
  <c r="E78" i="23" s="1"/>
  <c r="E74" i="23" a="1"/>
  <c r="E74" i="23" s="1"/>
  <c r="E70" i="23" a="1"/>
  <c r="E70" i="23" s="1"/>
  <c r="E66" i="23" a="1"/>
  <c r="E66" i="23" s="1"/>
  <c r="E62" i="23" a="1"/>
  <c r="E62" i="23" s="1"/>
  <c r="E58" i="23" a="1"/>
  <c r="E58" i="23" s="1"/>
  <c r="E54" i="23" a="1"/>
  <c r="E54" i="23" s="1"/>
  <c r="E50" i="23" a="1"/>
  <c r="E50" i="23" s="1"/>
  <c r="E46" i="23" a="1"/>
  <c r="E46" i="23" s="1"/>
  <c r="E42" i="23" a="1"/>
  <c r="E42" i="23" s="1"/>
  <c r="E38" i="23" a="1"/>
  <c r="E38" i="23" s="1"/>
  <c r="E34" i="23" a="1"/>
  <c r="E34" i="23" s="1"/>
  <c r="E30" i="23" a="1"/>
  <c r="E30" i="23" s="1"/>
  <c r="E26" i="23" a="1"/>
  <c r="E26" i="23" s="1"/>
  <c r="E22" i="23" a="1"/>
  <c r="E22" i="23" s="1"/>
  <c r="E18" i="23" a="1"/>
  <c r="E18" i="23" s="1"/>
  <c r="F97" i="23" a="1"/>
  <c r="F97" i="23" s="1"/>
  <c r="F93" i="23" a="1"/>
  <c r="F93" i="23" s="1"/>
  <c r="F89" i="23" a="1"/>
  <c r="F89" i="23" s="1"/>
  <c r="F85" i="23" a="1"/>
  <c r="F85" i="23" s="1"/>
  <c r="F81" i="23" a="1"/>
  <c r="F81" i="23" s="1"/>
  <c r="F77" i="23" a="1"/>
  <c r="F77" i="23" s="1"/>
  <c r="F73" i="23" a="1"/>
  <c r="F73" i="23" s="1"/>
  <c r="F69" i="23" a="1"/>
  <c r="F69" i="23" s="1"/>
  <c r="F65" i="23" a="1"/>
  <c r="F65" i="23" s="1"/>
  <c r="F61" i="23" a="1"/>
  <c r="F61" i="23" s="1"/>
  <c r="F57" i="23" a="1"/>
  <c r="F57" i="23" s="1"/>
  <c r="F53" i="23" a="1"/>
  <c r="F53" i="23" s="1"/>
  <c r="F49" i="23" a="1"/>
  <c r="F49" i="23" s="1"/>
  <c r="F45" i="23" a="1"/>
  <c r="F45" i="23" s="1"/>
  <c r="F41" i="23" a="1"/>
  <c r="F41" i="23" s="1"/>
  <c r="F37" i="23" a="1"/>
  <c r="F37" i="23" s="1"/>
  <c r="F33" i="23" a="1"/>
  <c r="F33" i="23" s="1"/>
  <c r="F29" i="23" a="1"/>
  <c r="F29" i="23" s="1"/>
  <c r="F25" i="23" a="1"/>
  <c r="F25" i="23" s="1"/>
  <c r="F21" i="23" a="1"/>
  <c r="F21" i="23" s="1"/>
  <c r="G17" i="23" a="1"/>
  <c r="G17" i="23" s="1"/>
  <c r="G96" i="23" a="1"/>
  <c r="G96" i="23" s="1"/>
  <c r="G92" i="23" a="1"/>
  <c r="G92" i="23" s="1"/>
  <c r="G88" i="23" a="1"/>
  <c r="G88" i="23" s="1"/>
  <c r="G84" i="23" a="1"/>
  <c r="G84" i="23" s="1"/>
  <c r="G80" i="23" a="1"/>
  <c r="G80" i="23" s="1"/>
  <c r="G76" i="23" a="1"/>
  <c r="G76" i="23" s="1"/>
  <c r="G72" i="23" a="1"/>
  <c r="G72" i="23" s="1"/>
  <c r="G68" i="23" a="1"/>
  <c r="G68" i="23" s="1"/>
  <c r="G64" i="23" a="1"/>
  <c r="G64" i="23" s="1"/>
  <c r="G60" i="23" a="1"/>
  <c r="G60" i="23" s="1"/>
  <c r="G56" i="23" a="1"/>
  <c r="G56" i="23" s="1"/>
  <c r="G52" i="23" a="1"/>
  <c r="G52" i="23" s="1"/>
  <c r="G48" i="23" a="1"/>
  <c r="G48" i="23" s="1"/>
  <c r="G44" i="23" a="1"/>
  <c r="G44" i="23" s="1"/>
  <c r="G40" i="23" a="1"/>
  <c r="G40" i="23" s="1"/>
  <c r="G36" i="23" a="1"/>
  <c r="G36" i="23" s="1"/>
  <c r="G32" i="23" a="1"/>
  <c r="G32" i="23" s="1"/>
  <c r="G28" i="23" a="1"/>
  <c r="G28" i="23" s="1"/>
  <c r="G24" i="23" a="1"/>
  <c r="G24" i="23" s="1"/>
  <c r="G20" i="23" a="1"/>
  <c r="G20" i="23" s="1"/>
  <c r="H99" i="23" a="1"/>
  <c r="H99" i="23" s="1"/>
  <c r="H95" i="23" a="1"/>
  <c r="H95" i="23" s="1"/>
  <c r="H91" i="23" a="1"/>
  <c r="H91" i="23" s="1"/>
  <c r="H87" i="23" a="1"/>
  <c r="H87" i="23" s="1"/>
  <c r="H83" i="23" a="1"/>
  <c r="H83" i="23" s="1"/>
  <c r="H79" i="23" a="1"/>
  <c r="H79" i="23" s="1"/>
  <c r="H75" i="23" a="1"/>
  <c r="H75" i="23" s="1"/>
  <c r="H71" i="23" a="1"/>
  <c r="H71" i="23" s="1"/>
  <c r="H67" i="23" a="1"/>
  <c r="H67" i="23" s="1"/>
  <c r="H63" i="23" a="1"/>
  <c r="H63" i="23" s="1"/>
  <c r="H59" i="23" a="1"/>
  <c r="H59" i="23" s="1"/>
  <c r="H55" i="23" a="1"/>
  <c r="H55" i="23" s="1"/>
  <c r="H51" i="23" a="1"/>
  <c r="H51" i="23" s="1"/>
  <c r="H47" i="23" a="1"/>
  <c r="H47" i="23" s="1"/>
  <c r="H43" i="23" a="1"/>
  <c r="H43" i="23" s="1"/>
  <c r="H39" i="23" a="1"/>
  <c r="H39" i="23" s="1"/>
  <c r="H35" i="23" a="1"/>
  <c r="H35" i="23" s="1"/>
  <c r="H31" i="23" a="1"/>
  <c r="H31" i="23" s="1"/>
  <c r="H27" i="23" a="1"/>
  <c r="H27" i="23" s="1"/>
  <c r="H23" i="23" a="1"/>
  <c r="H23" i="23" s="1"/>
  <c r="H19" i="23" a="1"/>
  <c r="H19" i="23" s="1"/>
  <c r="B28" i="23" a="1"/>
  <c r="B28" i="23" s="1"/>
  <c r="B24" i="23" a="1"/>
  <c r="B24" i="23" s="1"/>
  <c r="B17" i="23" a="1"/>
  <c r="B17" i="23" s="1"/>
  <c r="B19" i="23" a="1"/>
  <c r="B19" i="23" s="1"/>
  <c r="B21" i="23" a="1"/>
  <c r="B21" i="23" s="1"/>
  <c r="B23" i="23" a="1"/>
  <c r="B23" i="23" s="1"/>
  <c r="B25" i="23" a="1"/>
  <c r="B25" i="23" s="1"/>
  <c r="B27" i="23" a="1"/>
  <c r="B27" i="23" s="1"/>
  <c r="B29" i="23" a="1"/>
  <c r="B29" i="23" s="1"/>
  <c r="H18" i="23" a="1"/>
  <c r="H18" i="23" s="1"/>
  <c r="H20" i="23" a="1"/>
  <c r="H20" i="23" s="1"/>
  <c r="H22" i="23" a="1"/>
  <c r="H22" i="23" s="1"/>
  <c r="H24" i="23" a="1"/>
  <c r="H24" i="23" s="1"/>
  <c r="H26" i="23" a="1"/>
  <c r="H26" i="23" s="1"/>
  <c r="H28" i="23" a="1"/>
  <c r="H28" i="23" s="1"/>
  <c r="H30" i="23" a="1"/>
  <c r="H30" i="23" s="1"/>
  <c r="H32" i="23" a="1"/>
  <c r="H32" i="23" s="1"/>
  <c r="H34" i="23" a="1"/>
  <c r="H34" i="23" s="1"/>
  <c r="H36" i="23" a="1"/>
  <c r="H36" i="23" s="1"/>
  <c r="H38" i="23" a="1"/>
  <c r="H38" i="23" s="1"/>
  <c r="H40" i="23" a="1"/>
  <c r="H40" i="23" s="1"/>
  <c r="H42" i="23" a="1"/>
  <c r="H42" i="23" s="1"/>
  <c r="H44" i="23" a="1"/>
  <c r="H44" i="23" s="1"/>
  <c r="H46" i="23" a="1"/>
  <c r="H46" i="23" s="1"/>
  <c r="H48" i="23" a="1"/>
  <c r="H48" i="23" s="1"/>
  <c r="H50" i="23" a="1"/>
  <c r="H50" i="23" s="1"/>
  <c r="H52" i="23" a="1"/>
  <c r="H52" i="23" s="1"/>
  <c r="H54" i="23" a="1"/>
  <c r="H54" i="23" s="1"/>
  <c r="H56" i="23" a="1"/>
  <c r="H56" i="23" s="1"/>
  <c r="H58" i="23" a="1"/>
  <c r="H58" i="23" s="1"/>
  <c r="H60" i="23" a="1"/>
  <c r="H60" i="23" s="1"/>
  <c r="H62" i="23" a="1"/>
  <c r="H62" i="23" s="1"/>
  <c r="H64" i="23" a="1"/>
  <c r="H64" i="23" s="1"/>
  <c r="H66" i="23" a="1"/>
  <c r="H66" i="23" s="1"/>
  <c r="H68" i="23" a="1"/>
  <c r="H68" i="23" s="1"/>
  <c r="H70" i="23" a="1"/>
  <c r="H70" i="23" s="1"/>
  <c r="H72" i="23" a="1"/>
  <c r="H72" i="23" s="1"/>
  <c r="H74" i="23" a="1"/>
  <c r="H74" i="23" s="1"/>
  <c r="H76" i="23" a="1"/>
  <c r="H76" i="23" s="1"/>
  <c r="H78" i="23" a="1"/>
  <c r="H78" i="23" s="1"/>
  <c r="H80" i="23" a="1"/>
  <c r="H80" i="23" s="1"/>
  <c r="H82" i="23" a="1"/>
  <c r="H82" i="23" s="1"/>
  <c r="H84" i="23" a="1"/>
  <c r="H84" i="23" s="1"/>
  <c r="H86" i="23" a="1"/>
  <c r="H86" i="23" s="1"/>
  <c r="H88" i="23" a="1"/>
  <c r="H88" i="23" s="1"/>
  <c r="H90" i="23" a="1"/>
  <c r="H90" i="23" s="1"/>
  <c r="H92" i="23" a="1"/>
  <c r="H92" i="23" s="1"/>
  <c r="H94" i="23" a="1"/>
  <c r="H94" i="23" s="1"/>
  <c r="H96" i="23" a="1"/>
  <c r="H96" i="23" s="1"/>
  <c r="H98" i="23" a="1"/>
  <c r="H98" i="23" s="1"/>
  <c r="H17" i="23" a="1"/>
  <c r="H17" i="23" s="1"/>
  <c r="G19" i="23" a="1"/>
  <c r="G19" i="23" s="1"/>
  <c r="G21" i="23" a="1"/>
  <c r="G21" i="23" s="1"/>
  <c r="G23" i="23" a="1"/>
  <c r="G23" i="23" s="1"/>
  <c r="G25" i="23" a="1"/>
  <c r="G25" i="23" s="1"/>
  <c r="G27" i="23" a="1"/>
  <c r="G27" i="23" s="1"/>
  <c r="G29" i="23" a="1"/>
  <c r="G29" i="23" s="1"/>
  <c r="G31" i="23" a="1"/>
  <c r="G31" i="23" s="1"/>
  <c r="G33" i="23" a="1"/>
  <c r="G33" i="23" s="1"/>
  <c r="G35" i="23" a="1"/>
  <c r="G35" i="23" s="1"/>
  <c r="G37" i="23" a="1"/>
  <c r="G37" i="23" s="1"/>
  <c r="G39" i="23" a="1"/>
  <c r="G39" i="23" s="1"/>
  <c r="G41" i="23" a="1"/>
  <c r="G41" i="23" s="1"/>
  <c r="G43" i="23" a="1"/>
  <c r="G43" i="23" s="1"/>
  <c r="G45" i="23" a="1"/>
  <c r="G45" i="23" s="1"/>
  <c r="G47" i="23" a="1"/>
  <c r="G47" i="23" s="1"/>
  <c r="G49" i="23" a="1"/>
  <c r="G49" i="23" s="1"/>
  <c r="G51" i="23" a="1"/>
  <c r="G51" i="23" s="1"/>
  <c r="G53" i="23" a="1"/>
  <c r="G53" i="23" s="1"/>
  <c r="G55" i="23" a="1"/>
  <c r="G55" i="23" s="1"/>
  <c r="G57" i="23" a="1"/>
  <c r="G57" i="23" s="1"/>
  <c r="G59" i="23" a="1"/>
  <c r="G59" i="23" s="1"/>
  <c r="G61" i="23" a="1"/>
  <c r="G61" i="23" s="1"/>
  <c r="G63" i="23" a="1"/>
  <c r="G63" i="23" s="1"/>
  <c r="G65" i="23" a="1"/>
  <c r="G65" i="23" s="1"/>
  <c r="G67" i="23" a="1"/>
  <c r="G67" i="23" s="1"/>
  <c r="G69" i="23" a="1"/>
  <c r="G69" i="23" s="1"/>
  <c r="G71" i="23" a="1"/>
  <c r="G71" i="23" s="1"/>
  <c r="G73" i="23" a="1"/>
  <c r="G73" i="23" s="1"/>
  <c r="G75" i="23" a="1"/>
  <c r="G75" i="23" s="1"/>
  <c r="G77" i="23" a="1"/>
  <c r="G77" i="23" s="1"/>
  <c r="G79" i="23" a="1"/>
  <c r="G79" i="23" s="1"/>
  <c r="G81" i="23" a="1"/>
  <c r="G81" i="23" s="1"/>
  <c r="G83" i="23" a="1"/>
  <c r="G83" i="23" s="1"/>
  <c r="G85" i="23" a="1"/>
  <c r="G85" i="23" s="1"/>
  <c r="G87" i="23" a="1"/>
  <c r="G87" i="23" s="1"/>
  <c r="G89" i="23" a="1"/>
  <c r="G89" i="23" s="1"/>
  <c r="G91" i="23" a="1"/>
  <c r="G91" i="23" s="1"/>
  <c r="G93" i="23" a="1"/>
  <c r="G93" i="23" s="1"/>
  <c r="G95" i="23" a="1"/>
  <c r="G95" i="23" s="1"/>
  <c r="G97" i="23" a="1"/>
  <c r="G97" i="23" s="1"/>
  <c r="G99" i="23" a="1"/>
  <c r="G99" i="23" s="1"/>
  <c r="F18" i="23" a="1"/>
  <c r="F18" i="23" s="1"/>
  <c r="F20" i="23" a="1"/>
  <c r="F20" i="23" s="1"/>
  <c r="F22" i="23" a="1"/>
  <c r="F22" i="23" s="1"/>
  <c r="F24" i="23" a="1"/>
  <c r="F24" i="23" s="1"/>
  <c r="F26" i="23" a="1"/>
  <c r="F26" i="23" s="1"/>
  <c r="F28" i="23" a="1"/>
  <c r="F28" i="23" s="1"/>
  <c r="F30" i="23" a="1"/>
  <c r="F30" i="23" s="1"/>
  <c r="F32" i="23" a="1"/>
  <c r="F32" i="23" s="1"/>
  <c r="F34" i="23" a="1"/>
  <c r="F34" i="23" s="1"/>
  <c r="F36" i="23" a="1"/>
  <c r="F36" i="23" s="1"/>
  <c r="F38" i="23" a="1"/>
  <c r="F38" i="23" s="1"/>
  <c r="F40" i="23" a="1"/>
  <c r="F40" i="23" s="1"/>
  <c r="F42" i="23" a="1"/>
  <c r="F42" i="23" s="1"/>
  <c r="F44" i="23" a="1"/>
  <c r="F44" i="23" s="1"/>
  <c r="F46" i="23" a="1"/>
  <c r="F46" i="23" s="1"/>
  <c r="F48" i="23" a="1"/>
  <c r="F48" i="23" s="1"/>
  <c r="F50" i="23" a="1"/>
  <c r="F50" i="23" s="1"/>
  <c r="F52" i="23" a="1"/>
  <c r="F52" i="23" s="1"/>
  <c r="F54" i="23" a="1"/>
  <c r="F54" i="23" s="1"/>
  <c r="F56" i="23" a="1"/>
  <c r="F56" i="23" s="1"/>
  <c r="F58" i="23" a="1"/>
  <c r="F58" i="23" s="1"/>
  <c r="F60" i="23" a="1"/>
  <c r="F60" i="23" s="1"/>
  <c r="F62" i="23" a="1"/>
  <c r="F62" i="23" s="1"/>
  <c r="F64" i="23" a="1"/>
  <c r="F64" i="23" s="1"/>
  <c r="F66" i="23" a="1"/>
  <c r="F66" i="23" s="1"/>
  <c r="F68" i="23" a="1"/>
  <c r="F68" i="23" s="1"/>
  <c r="F70" i="23" a="1"/>
  <c r="F70" i="23" s="1"/>
  <c r="F72" i="23" a="1"/>
  <c r="F72" i="23" s="1"/>
  <c r="F74" i="23" a="1"/>
  <c r="F74" i="23" s="1"/>
  <c r="F76" i="23" a="1"/>
  <c r="F76" i="23" s="1"/>
  <c r="F78" i="23" a="1"/>
  <c r="F78" i="23" s="1"/>
  <c r="F80" i="23" a="1"/>
  <c r="F80" i="23" s="1"/>
  <c r="F82" i="23" a="1"/>
  <c r="F82" i="23" s="1"/>
  <c r="F84" i="23" a="1"/>
  <c r="F84" i="23" s="1"/>
  <c r="F86" i="23" a="1"/>
  <c r="F86" i="23" s="1"/>
  <c r="F88" i="23" a="1"/>
  <c r="F88" i="23" s="1"/>
  <c r="F90" i="23" a="1"/>
  <c r="F90" i="23" s="1"/>
  <c r="F92" i="23" a="1"/>
  <c r="F92" i="23" s="1"/>
  <c r="F94" i="23" a="1"/>
  <c r="F94" i="23" s="1"/>
  <c r="F96" i="23" a="1"/>
  <c r="F96" i="23" s="1"/>
  <c r="F98" i="23" a="1"/>
  <c r="F98" i="23" s="1"/>
  <c r="F17" i="23" a="1"/>
  <c r="F17" i="23" s="1"/>
  <c r="E19" i="23" a="1"/>
  <c r="E19" i="23" s="1"/>
  <c r="E21" i="23" a="1"/>
  <c r="E21" i="23" s="1"/>
  <c r="E23" i="23" a="1"/>
  <c r="E23" i="23" s="1"/>
  <c r="E25" i="23" a="1"/>
  <c r="E25" i="23" s="1"/>
  <c r="E27" i="23" a="1"/>
  <c r="E27" i="23" s="1"/>
  <c r="E29" i="23" a="1"/>
  <c r="E29" i="23" s="1"/>
  <c r="E31" i="23" a="1"/>
  <c r="E31" i="23" s="1"/>
  <c r="E33" i="23" a="1"/>
  <c r="E33" i="23" s="1"/>
  <c r="E35" i="23" a="1"/>
  <c r="E35" i="23" s="1"/>
  <c r="E37" i="23" a="1"/>
  <c r="E37" i="23" s="1"/>
  <c r="E39" i="23" a="1"/>
  <c r="E39" i="23" s="1"/>
  <c r="E41" i="23" a="1"/>
  <c r="E41" i="23" s="1"/>
  <c r="E43" i="23" a="1"/>
  <c r="E43" i="23" s="1"/>
  <c r="E45" i="23" a="1"/>
  <c r="E45" i="23" s="1"/>
  <c r="E47" i="23" a="1"/>
  <c r="E47" i="23" s="1"/>
  <c r="E49" i="23" a="1"/>
  <c r="E49" i="23" s="1"/>
  <c r="E51" i="23" a="1"/>
  <c r="E51" i="23" s="1"/>
  <c r="E53" i="23" a="1"/>
  <c r="E53" i="23" s="1"/>
  <c r="E55" i="23" a="1"/>
  <c r="E55" i="23" s="1"/>
  <c r="E57" i="23" a="1"/>
  <c r="E57" i="23" s="1"/>
  <c r="E59" i="23" a="1"/>
  <c r="E59" i="23" s="1"/>
  <c r="E61" i="23" a="1"/>
  <c r="E61" i="23" s="1"/>
  <c r="E63" i="23" a="1"/>
  <c r="E63" i="23" s="1"/>
  <c r="E65" i="23" a="1"/>
  <c r="E65" i="23" s="1"/>
  <c r="E67" i="23" a="1"/>
  <c r="E67" i="23" s="1"/>
  <c r="E69" i="23" a="1"/>
  <c r="E69" i="23" s="1"/>
  <c r="E71" i="23" a="1"/>
  <c r="E71" i="23" s="1"/>
  <c r="E73" i="23" a="1"/>
  <c r="E73" i="23" s="1"/>
  <c r="E75" i="23" a="1"/>
  <c r="E75" i="23" s="1"/>
  <c r="E77" i="23" a="1"/>
  <c r="E77" i="23" s="1"/>
  <c r="E79" i="23" a="1"/>
  <c r="E79" i="23" s="1"/>
  <c r="E81" i="23" a="1"/>
  <c r="E81" i="23" s="1"/>
  <c r="E83" i="23" a="1"/>
  <c r="E83" i="23" s="1"/>
  <c r="E85" i="23" a="1"/>
  <c r="E85" i="23" s="1"/>
  <c r="E87" i="23" a="1"/>
  <c r="E87" i="23" s="1"/>
  <c r="E89" i="23" a="1"/>
  <c r="E89" i="23" s="1"/>
  <c r="E91" i="23" a="1"/>
  <c r="E91" i="23" s="1"/>
  <c r="E93" i="23" a="1"/>
  <c r="E93" i="23" s="1"/>
  <c r="E95" i="23" a="1"/>
  <c r="E95" i="23" s="1"/>
  <c r="E97" i="23" a="1"/>
  <c r="E97" i="23" s="1"/>
  <c r="E99" i="23" a="1"/>
  <c r="E99" i="23" s="1"/>
  <c r="D18" i="23" a="1"/>
  <c r="D18" i="23" s="1"/>
  <c r="D20" i="23" a="1"/>
  <c r="D20" i="23" s="1"/>
  <c r="D22" i="23" a="1"/>
  <c r="D22" i="23" s="1"/>
  <c r="D24" i="23" a="1"/>
  <c r="D24" i="23" s="1"/>
  <c r="D26" i="23" a="1"/>
  <c r="D26" i="23" s="1"/>
  <c r="D28" i="23" a="1"/>
  <c r="D28" i="23" s="1"/>
  <c r="D30" i="23" a="1"/>
  <c r="D30" i="23" s="1"/>
  <c r="D32" i="23" a="1"/>
  <c r="D32" i="23" s="1"/>
  <c r="D34" i="23" a="1"/>
  <c r="D34" i="23" s="1"/>
  <c r="D36" i="23" a="1"/>
  <c r="D36" i="23" s="1"/>
  <c r="D38" i="23" a="1"/>
  <c r="D38" i="23" s="1"/>
  <c r="D40" i="23" a="1"/>
  <c r="D40" i="23" s="1"/>
  <c r="D42" i="23" a="1"/>
  <c r="D42" i="23" s="1"/>
  <c r="D44" i="23" a="1"/>
  <c r="D44" i="23" s="1"/>
  <c r="D46" i="23" a="1"/>
  <c r="D46" i="23" s="1"/>
  <c r="D48" i="23" a="1"/>
  <c r="D48" i="23" s="1"/>
  <c r="D50" i="23" a="1"/>
  <c r="D50" i="23" s="1"/>
  <c r="D52" i="23" a="1"/>
  <c r="D52" i="23" s="1"/>
  <c r="D54" i="23" a="1"/>
  <c r="D54" i="23" s="1"/>
  <c r="D56" i="23" a="1"/>
  <c r="D56" i="23" s="1"/>
  <c r="D58" i="23" a="1"/>
  <c r="D58" i="23" s="1"/>
  <c r="D60" i="23" a="1"/>
  <c r="D60" i="23" s="1"/>
  <c r="D62" i="23" a="1"/>
  <c r="D62" i="23" s="1"/>
  <c r="D64" i="23" a="1"/>
  <c r="D64" i="23" s="1"/>
  <c r="D66" i="23" a="1"/>
  <c r="D66" i="23" s="1"/>
  <c r="D68" i="23" a="1"/>
  <c r="D68" i="23" s="1"/>
  <c r="D70" i="23" a="1"/>
  <c r="D70" i="23" s="1"/>
  <c r="D72" i="23" a="1"/>
  <c r="D72" i="23" s="1"/>
  <c r="D74" i="23" a="1"/>
  <c r="D74" i="23" s="1"/>
  <c r="D76" i="23" a="1"/>
  <c r="D76" i="23" s="1"/>
  <c r="D78" i="23" a="1"/>
  <c r="D78" i="23" s="1"/>
  <c r="D80" i="23" a="1"/>
  <c r="D80" i="23" s="1"/>
  <c r="D82" i="23" a="1"/>
  <c r="D82" i="23" s="1"/>
  <c r="D84" i="23" a="1"/>
  <c r="D84" i="23" s="1"/>
  <c r="D86" i="23" a="1"/>
  <c r="D86" i="23" s="1"/>
  <c r="D88" i="23" a="1"/>
  <c r="D88" i="23" s="1"/>
  <c r="D90" i="23" a="1"/>
  <c r="D90" i="23" s="1"/>
  <c r="D92" i="23" a="1"/>
  <c r="D92" i="23" s="1"/>
  <c r="D94" i="23" a="1"/>
  <c r="D94" i="23" s="1"/>
  <c r="D96" i="23" a="1"/>
  <c r="D96" i="23" s="1"/>
  <c r="D98" i="23" a="1"/>
  <c r="D98" i="23" s="1"/>
  <c r="D17" i="23" a="1"/>
  <c r="D17" i="23" s="1"/>
  <c r="B32" i="23" a="1"/>
  <c r="B32" i="23" s="1"/>
  <c r="B34" i="23" a="1"/>
  <c r="B34" i="23" s="1"/>
  <c r="B36" i="23" a="1"/>
  <c r="B36" i="23" s="1"/>
  <c r="B38" i="23" a="1"/>
  <c r="B38" i="23" s="1"/>
  <c r="B40" i="23" a="1"/>
  <c r="B40" i="23" s="1"/>
  <c r="B42" i="23" a="1"/>
  <c r="B42" i="23" s="1"/>
  <c r="B44" i="23" a="1"/>
  <c r="B44" i="23" s="1"/>
  <c r="B46" i="23" a="1"/>
  <c r="B46" i="23" s="1"/>
  <c r="B48" i="23" a="1"/>
  <c r="B48" i="23" s="1"/>
  <c r="B50" i="23" a="1"/>
  <c r="B50" i="23" s="1"/>
  <c r="B52" i="23" a="1"/>
  <c r="B52" i="23" s="1"/>
  <c r="B54" i="23" a="1"/>
  <c r="B54" i="23" s="1"/>
  <c r="B56" i="23" a="1"/>
  <c r="B56" i="23" s="1"/>
  <c r="B58" i="23" a="1"/>
  <c r="B58" i="23" s="1"/>
  <c r="B60" i="23" a="1"/>
  <c r="B60" i="23" s="1"/>
  <c r="B62" i="23" a="1"/>
  <c r="B62" i="23" s="1"/>
  <c r="B64" i="23" a="1"/>
  <c r="B64" i="23" s="1"/>
  <c r="B66" i="23" a="1"/>
  <c r="B66" i="23" s="1"/>
  <c r="B68" i="23" a="1"/>
  <c r="B68" i="23" s="1"/>
  <c r="B70" i="23" a="1"/>
  <c r="B70" i="23" s="1"/>
  <c r="B72" i="23" a="1"/>
  <c r="B72" i="23" s="1"/>
  <c r="C17" i="23" a="1"/>
  <c r="C17" i="23" s="1"/>
  <c r="C99" i="23" a="1"/>
  <c r="C99" i="23" s="1"/>
  <c r="C97" i="23" a="1"/>
  <c r="C97" i="23" s="1"/>
  <c r="C95" i="23" a="1"/>
  <c r="C95" i="23" s="1"/>
  <c r="C93" i="23" a="1"/>
  <c r="C93" i="23" s="1"/>
  <c r="C91" i="23" a="1"/>
  <c r="C91" i="23" s="1"/>
  <c r="C89" i="23" a="1"/>
  <c r="C89" i="23" s="1"/>
  <c r="C87" i="23" a="1"/>
  <c r="C87" i="23" s="1"/>
  <c r="C85" i="23" a="1"/>
  <c r="C85" i="23" s="1"/>
  <c r="C83" i="23" a="1"/>
  <c r="C83" i="23" s="1"/>
  <c r="C81" i="23" a="1"/>
  <c r="C81" i="23" s="1"/>
  <c r="C79" i="23" a="1"/>
  <c r="C79" i="23" s="1"/>
  <c r="C77" i="23" a="1"/>
  <c r="C77" i="23" s="1"/>
  <c r="C75" i="23" a="1"/>
  <c r="C75" i="23" s="1"/>
  <c r="C73" i="23" a="1"/>
  <c r="C73" i="23" s="1"/>
  <c r="C71" i="23" a="1"/>
  <c r="C71" i="23" s="1"/>
  <c r="C69" i="23" a="1"/>
  <c r="C69" i="23" s="1"/>
  <c r="C67" i="23" a="1"/>
  <c r="C67" i="23" s="1"/>
  <c r="C65" i="23" a="1"/>
  <c r="C65" i="23" s="1"/>
  <c r="C63" i="23" a="1"/>
  <c r="C63" i="23" s="1"/>
  <c r="C61" i="23" a="1"/>
  <c r="C61" i="23" s="1"/>
  <c r="C59" i="23" a="1"/>
  <c r="C59" i="23" s="1"/>
  <c r="C57" i="23" a="1"/>
  <c r="C57" i="23" s="1"/>
  <c r="C55" i="23" a="1"/>
  <c r="C55" i="23" s="1"/>
  <c r="C53" i="23" a="1"/>
  <c r="C53" i="23" s="1"/>
  <c r="C51" i="23" a="1"/>
  <c r="C51" i="23" s="1"/>
  <c r="C49" i="23" a="1"/>
  <c r="C49" i="23" s="1"/>
  <c r="C47" i="23" a="1"/>
  <c r="C47" i="23" s="1"/>
  <c r="C45" i="23" a="1"/>
  <c r="C45" i="23" s="1"/>
  <c r="C43" i="23" a="1"/>
  <c r="C43" i="23" s="1"/>
  <c r="C41" i="23" a="1"/>
  <c r="C41" i="23" s="1"/>
  <c r="C39" i="23" a="1"/>
  <c r="C39" i="23" s="1"/>
  <c r="C37" i="23" a="1"/>
  <c r="C37" i="23" s="1"/>
  <c r="C35" i="23" a="1"/>
  <c r="C35" i="23" s="1"/>
  <c r="C33" i="23" a="1"/>
  <c r="C33" i="23" s="1"/>
  <c r="C31" i="23" a="1"/>
  <c r="C31" i="23" s="1"/>
  <c r="C29" i="23" a="1"/>
  <c r="C29" i="23" s="1"/>
  <c r="C27" i="23" a="1"/>
  <c r="C27" i="23" s="1"/>
  <c r="C25" i="23" a="1"/>
  <c r="C25" i="23" s="1"/>
  <c r="C23" i="23" a="1"/>
  <c r="C23" i="23" s="1"/>
  <c r="C21" i="23" a="1"/>
  <c r="C21" i="23" s="1"/>
  <c r="C19" i="23" a="1"/>
  <c r="C19" i="23" s="1"/>
  <c r="B98" i="23" a="1"/>
  <c r="B98" i="23" s="1"/>
  <c r="B96" i="23" a="1"/>
  <c r="B96" i="23" s="1"/>
  <c r="B94" i="23" a="1"/>
  <c r="B94" i="23" s="1"/>
  <c r="B92" i="23" a="1"/>
  <c r="B92" i="23" s="1"/>
  <c r="B90" i="23" a="1"/>
  <c r="B90" i="23" s="1"/>
  <c r="B88" i="23" a="1"/>
  <c r="B88" i="23" s="1"/>
  <c r="B86" i="23" a="1"/>
  <c r="B86" i="23" s="1"/>
  <c r="B84" i="23" a="1"/>
  <c r="B84" i="23" s="1"/>
  <c r="B82" i="23" a="1"/>
  <c r="B82" i="23" s="1"/>
  <c r="B80" i="23" a="1"/>
  <c r="B80" i="23" s="1"/>
  <c r="B78" i="23" a="1"/>
  <c r="B78" i="23" s="1"/>
  <c r="B76" i="23" a="1"/>
  <c r="B76" i="23" s="1"/>
  <c r="B74" i="23" a="1"/>
  <c r="B74" i="23" s="1"/>
  <c r="B71" i="23" a="1"/>
  <c r="B71" i="23" s="1"/>
  <c r="B67" i="23" a="1"/>
  <c r="B67" i="23" s="1"/>
  <c r="B63" i="23" a="1"/>
  <c r="B63" i="23" s="1"/>
  <c r="B59" i="23" a="1"/>
  <c r="B59" i="23" s="1"/>
  <c r="B55" i="23" a="1"/>
  <c r="B55" i="23" s="1"/>
  <c r="B51" i="23" a="1"/>
  <c r="B51" i="23" s="1"/>
  <c r="B47" i="23" a="1"/>
  <c r="B47" i="23" s="1"/>
  <c r="B43" i="23" a="1"/>
  <c r="B43" i="23" s="1"/>
  <c r="B39" i="23" a="1"/>
  <c r="B39" i="23" s="1"/>
  <c r="B35" i="23" a="1"/>
  <c r="B35" i="23" s="1"/>
  <c r="B31" i="23" a="1"/>
  <c r="B31" i="23" s="1"/>
  <c r="D97" i="23" a="1"/>
  <c r="D97" i="23" s="1"/>
  <c r="D93" i="23" a="1"/>
  <c r="D93" i="23" s="1"/>
  <c r="D89" i="23" a="1"/>
  <c r="D89" i="23" s="1"/>
  <c r="D85" i="23" a="1"/>
  <c r="D85" i="23" s="1"/>
  <c r="D81" i="23" a="1"/>
  <c r="D81" i="23" s="1"/>
  <c r="D77" i="23" a="1"/>
  <c r="D77" i="23" s="1"/>
  <c r="D73" i="23" a="1"/>
  <c r="D73" i="23" s="1"/>
  <c r="D69" i="23" a="1"/>
  <c r="D69" i="23" s="1"/>
  <c r="D65" i="23" a="1"/>
  <c r="D65" i="23" s="1"/>
  <c r="D61" i="23" a="1"/>
  <c r="D61" i="23" s="1"/>
  <c r="D57" i="23" a="1"/>
  <c r="D57" i="23" s="1"/>
  <c r="D53" i="23" a="1"/>
  <c r="D53" i="23" s="1"/>
  <c r="D49" i="23" a="1"/>
  <c r="D49" i="23" s="1"/>
  <c r="D45" i="23" a="1"/>
  <c r="D45" i="23" s="1"/>
  <c r="D41" i="23" a="1"/>
  <c r="D41" i="23" s="1"/>
  <c r="D37" i="23" a="1"/>
  <c r="D37" i="23" s="1"/>
  <c r="D33" i="23" a="1"/>
  <c r="D33" i="23" s="1"/>
  <c r="D29" i="23" a="1"/>
  <c r="D29" i="23" s="1"/>
  <c r="D25" i="23" a="1"/>
  <c r="D25" i="23" s="1"/>
  <c r="D21" i="23" a="1"/>
  <c r="D21" i="23" s="1"/>
  <c r="E17" i="23" a="1"/>
  <c r="E17" i="23" s="1"/>
  <c r="E96" i="23" a="1"/>
  <c r="E96" i="23" s="1"/>
  <c r="E92" i="23" a="1"/>
  <c r="E92" i="23" s="1"/>
  <c r="E88" i="23" a="1"/>
  <c r="E88" i="23" s="1"/>
  <c r="E84" i="23" a="1"/>
  <c r="E84" i="23" s="1"/>
  <c r="E80" i="23" a="1"/>
  <c r="E80" i="23" s="1"/>
  <c r="E76" i="23" a="1"/>
  <c r="E76" i="23" s="1"/>
  <c r="E72" i="23" a="1"/>
  <c r="E72" i="23" s="1"/>
  <c r="E68" i="23" a="1"/>
  <c r="E68" i="23" s="1"/>
  <c r="E64" i="23" a="1"/>
  <c r="E64" i="23" s="1"/>
  <c r="E60" i="23" a="1"/>
  <c r="E60" i="23" s="1"/>
  <c r="E56" i="23" a="1"/>
  <c r="E56" i="23" s="1"/>
  <c r="E52" i="23" a="1"/>
  <c r="E52" i="23" s="1"/>
  <c r="E48" i="23" a="1"/>
  <c r="E48" i="23" s="1"/>
  <c r="E44" i="23" a="1"/>
  <c r="E44" i="23" s="1"/>
  <c r="E40" i="23" a="1"/>
  <c r="E40" i="23" s="1"/>
  <c r="E36" i="23" a="1"/>
  <c r="E36" i="23" s="1"/>
  <c r="E32" i="23" a="1"/>
  <c r="E32" i="23" s="1"/>
  <c r="E28" i="23" a="1"/>
  <c r="E28" i="23" s="1"/>
  <c r="E24" i="23" a="1"/>
  <c r="E24" i="23" s="1"/>
  <c r="E20" i="23" a="1"/>
  <c r="E20" i="23" s="1"/>
  <c r="F99" i="23" a="1"/>
  <c r="F99" i="23" s="1"/>
  <c r="F95" i="23" a="1"/>
  <c r="F95" i="23" s="1"/>
  <c r="F91" i="23" a="1"/>
  <c r="F91" i="23" s="1"/>
  <c r="F87" i="23" a="1"/>
  <c r="F87" i="23" s="1"/>
  <c r="F83" i="23" a="1"/>
  <c r="F83" i="23" s="1"/>
  <c r="F79" i="23" a="1"/>
  <c r="F79" i="23" s="1"/>
  <c r="F75" i="23" a="1"/>
  <c r="F75" i="23" s="1"/>
  <c r="F71" i="23" a="1"/>
  <c r="F71" i="23" s="1"/>
  <c r="F67" i="23" a="1"/>
  <c r="F67" i="23" s="1"/>
  <c r="F63" i="23" a="1"/>
  <c r="F63" i="23" s="1"/>
  <c r="F59" i="23" a="1"/>
  <c r="F59" i="23" s="1"/>
  <c r="F55" i="23" a="1"/>
  <c r="F55" i="23" s="1"/>
  <c r="F51" i="23" a="1"/>
  <c r="F51" i="23" s="1"/>
  <c r="F47" i="23" a="1"/>
  <c r="F47" i="23" s="1"/>
  <c r="F43" i="23" a="1"/>
  <c r="F43" i="23" s="1"/>
  <c r="F39" i="23" a="1"/>
  <c r="F39" i="23" s="1"/>
  <c r="F35" i="23" a="1"/>
  <c r="F35" i="23" s="1"/>
  <c r="F31" i="23" a="1"/>
  <c r="F31" i="23" s="1"/>
  <c r="F27" i="23" a="1"/>
  <c r="F27" i="23" s="1"/>
  <c r="F23" i="23" a="1"/>
  <c r="F23" i="23" s="1"/>
  <c r="F19" i="23" a="1"/>
  <c r="F19" i="23" s="1"/>
  <c r="G98" i="23" a="1"/>
  <c r="G98" i="23" s="1"/>
  <c r="G94" i="23" a="1"/>
  <c r="G94" i="23" s="1"/>
  <c r="G90" i="23" a="1"/>
  <c r="G90" i="23" s="1"/>
  <c r="G86" i="23" a="1"/>
  <c r="G86" i="23" s="1"/>
  <c r="G82" i="23" a="1"/>
  <c r="G82" i="23" s="1"/>
  <c r="G78" i="23" a="1"/>
  <c r="G78" i="23" s="1"/>
  <c r="G74" i="23" a="1"/>
  <c r="G74" i="23" s="1"/>
  <c r="G70" i="23" a="1"/>
  <c r="G70" i="23" s="1"/>
  <c r="G66" i="23" a="1"/>
  <c r="G66" i="23" s="1"/>
  <c r="G62" i="23" a="1"/>
  <c r="G62" i="23" s="1"/>
  <c r="G58" i="23" a="1"/>
  <c r="G58" i="23" s="1"/>
  <c r="G54" i="23" a="1"/>
  <c r="G54" i="23" s="1"/>
  <c r="G50" i="23" a="1"/>
  <c r="G50" i="23" s="1"/>
  <c r="G46" i="23" a="1"/>
  <c r="G46" i="23" s="1"/>
  <c r="G42" i="23" a="1"/>
  <c r="G42" i="23" s="1"/>
  <c r="G38" i="23" a="1"/>
  <c r="G38" i="23" s="1"/>
  <c r="G34" i="23" a="1"/>
  <c r="G34" i="23" s="1"/>
  <c r="G30" i="23" a="1"/>
  <c r="G30" i="23" s="1"/>
  <c r="G26" i="23" a="1"/>
  <c r="G26" i="23" s="1"/>
  <c r="G22" i="23" a="1"/>
  <c r="G22" i="23" s="1"/>
  <c r="G18" i="23" a="1"/>
  <c r="G18" i="23" s="1"/>
  <c r="H97" i="23" a="1"/>
  <c r="H97" i="23" s="1"/>
  <c r="H93" i="23" a="1"/>
  <c r="H93" i="23" s="1"/>
  <c r="H89" i="23" a="1"/>
  <c r="H89" i="23" s="1"/>
  <c r="H85" i="23" a="1"/>
  <c r="H85" i="23" s="1"/>
  <c r="H81" i="23" a="1"/>
  <c r="H81" i="23" s="1"/>
  <c r="H77" i="23" a="1"/>
  <c r="H77" i="23" s="1"/>
  <c r="H73" i="23" a="1"/>
  <c r="H73" i="23" s="1"/>
  <c r="H69" i="23" a="1"/>
  <c r="H69" i="23" s="1"/>
  <c r="H65" i="23" a="1"/>
  <c r="H65" i="23" s="1"/>
  <c r="H61" i="23" a="1"/>
  <c r="H61" i="23" s="1"/>
  <c r="H57" i="23" a="1"/>
  <c r="H57" i="23" s="1"/>
  <c r="H53" i="23" a="1"/>
  <c r="H53" i="23" s="1"/>
  <c r="H49" i="23" a="1"/>
  <c r="H49" i="23" s="1"/>
  <c r="H45" i="23" a="1"/>
  <c r="H45" i="23" s="1"/>
  <c r="H41" i="23" a="1"/>
  <c r="H41" i="23" s="1"/>
  <c r="H37" i="23" a="1"/>
  <c r="H37" i="23" s="1"/>
  <c r="H33" i="23" a="1"/>
  <c r="H33" i="23" s="1"/>
  <c r="H29" i="23" a="1"/>
  <c r="H29" i="23" s="1"/>
  <c r="H25" i="23" a="1"/>
  <c r="H25" i="23" s="1"/>
  <c r="H21" i="23" a="1"/>
  <c r="H21" i="23" s="1"/>
  <c r="B30" i="23" a="1"/>
  <c r="B30" i="23" s="1"/>
  <c r="B26" i="23" a="1"/>
  <c r="B26" i="23" s="1"/>
  <c r="B22" i="23" a="1"/>
  <c r="B22" i="23" s="1"/>
  <c r="B18" i="23" a="1"/>
  <c r="B18" i="23" s="1"/>
  <c r="J15" i="18" l="1"/>
  <c r="J16" i="18"/>
  <c r="J17" i="18"/>
  <c r="J18" i="18"/>
  <c r="J19" i="18"/>
  <c r="J20" i="18"/>
  <c r="J21" i="18"/>
  <c r="J22" i="18"/>
  <c r="J23" i="18"/>
  <c r="J24" i="18"/>
  <c r="J25" i="18"/>
  <c r="J26" i="18"/>
  <c r="J29" i="18"/>
  <c r="J30" i="18"/>
  <c r="J31" i="18"/>
  <c r="J32" i="18"/>
  <c r="J33" i="18"/>
  <c r="J34" i="18"/>
  <c r="J35" i="18"/>
  <c r="J36" i="18"/>
  <c r="J37" i="18"/>
  <c r="J38" i="18"/>
  <c r="J39" i="18"/>
  <c r="J40" i="18"/>
  <c r="J41" i="18"/>
  <c r="J42" i="18"/>
  <c r="J43" i="18"/>
  <c r="J44" i="18"/>
  <c r="J13" i="18"/>
  <c r="D30" i="6" l="1"/>
  <c r="H30" i="6"/>
  <c r="F23" i="3"/>
  <c r="D48" i="18"/>
  <c r="G11" i="22" l="1"/>
  <c r="G12" i="22"/>
  <c r="G13" i="22"/>
  <c r="G14" i="22"/>
  <c r="G15" i="22"/>
  <c r="G16" i="22"/>
  <c r="G17" i="22"/>
  <c r="G18" i="22"/>
  <c r="G19" i="22"/>
  <c r="G20" i="22"/>
  <c r="G21" i="22" l="1"/>
  <c r="AG58" i="15"/>
  <c r="AG59" i="15"/>
  <c r="AG60" i="15"/>
  <c r="AG61" i="15"/>
  <c r="AG62" i="15"/>
  <c r="F15" i="3" l="1"/>
  <c r="F17" i="3"/>
  <c r="F18" i="3"/>
  <c r="F19" i="3"/>
  <c r="F20" i="3"/>
  <c r="F21" i="3"/>
  <c r="F22" i="3"/>
  <c r="F24" i="3"/>
  <c r="F25" i="3"/>
  <c r="F26" i="3"/>
  <c r="F14" i="3"/>
  <c r="W48" i="15"/>
  <c r="U50" i="15" l="1"/>
  <c r="I16" i="3" s="1"/>
  <c r="W29" i="15"/>
  <c r="G15" i="2" s="1"/>
  <c r="W30" i="15"/>
  <c r="S30" i="15"/>
  <c r="S32" i="15"/>
  <c r="S34" i="15"/>
  <c r="S36" i="15"/>
  <c r="S38" i="15"/>
  <c r="S40" i="15"/>
  <c r="S28" i="15"/>
  <c r="R30" i="15"/>
  <c r="R32" i="15"/>
  <c r="R34" i="15"/>
  <c r="R36" i="15"/>
  <c r="R38" i="15"/>
  <c r="R40" i="15"/>
  <c r="Q28" i="15"/>
  <c r="S51" i="15"/>
  <c r="S53" i="15"/>
  <c r="S55" i="15"/>
  <c r="S57" i="15"/>
  <c r="S59" i="15"/>
  <c r="S61" i="15"/>
  <c r="S49" i="15"/>
  <c r="R48" i="15"/>
  <c r="R51" i="15"/>
  <c r="R53" i="15"/>
  <c r="R55" i="15"/>
  <c r="R57" i="15"/>
  <c r="R59" i="15"/>
  <c r="R61" i="15"/>
  <c r="R49" i="15"/>
  <c r="S31" i="15"/>
  <c r="S33" i="15"/>
  <c r="S35" i="15"/>
  <c r="S37" i="15"/>
  <c r="S39" i="15"/>
  <c r="S41" i="15"/>
  <c r="S29" i="15"/>
  <c r="R28" i="15"/>
  <c r="R31" i="15"/>
  <c r="R33" i="15"/>
  <c r="R35" i="15"/>
  <c r="R37" i="15"/>
  <c r="R39" i="15"/>
  <c r="R41" i="15"/>
  <c r="R29" i="15"/>
  <c r="S50" i="15"/>
  <c r="S52" i="15"/>
  <c r="S54" i="15"/>
  <c r="S56" i="15"/>
  <c r="S58" i="15"/>
  <c r="S60" i="15"/>
  <c r="S62" i="15"/>
  <c r="S48" i="15"/>
  <c r="R50" i="15"/>
  <c r="R52" i="15"/>
  <c r="R54" i="15"/>
  <c r="R56" i="15"/>
  <c r="R58" i="15"/>
  <c r="R60" i="15"/>
  <c r="R62" i="15"/>
  <c r="Q48" i="15"/>
  <c r="W49" i="15"/>
  <c r="G15" i="3" s="1"/>
  <c r="H15" i="3" s="1"/>
  <c r="W57" i="15"/>
  <c r="Q57" i="15"/>
  <c r="M57" i="15"/>
  <c r="I57" i="15"/>
  <c r="V57" i="15"/>
  <c r="J23" i="3" s="1"/>
  <c r="P57" i="15"/>
  <c r="L57" i="15"/>
  <c r="H57" i="15"/>
  <c r="Y57" i="15"/>
  <c r="AF57" i="15" s="1"/>
  <c r="AG57" i="15" s="1"/>
  <c r="U57" i="15"/>
  <c r="I23" i="3" s="1"/>
  <c r="O57" i="15"/>
  <c r="K57" i="15"/>
  <c r="X57" i="15"/>
  <c r="T57" i="15"/>
  <c r="N57" i="15"/>
  <c r="J57" i="15"/>
  <c r="D23" i="3" s="1"/>
  <c r="X38" i="15"/>
  <c r="X34" i="15"/>
  <c r="X30" i="15"/>
  <c r="X39" i="15"/>
  <c r="X48" i="15"/>
  <c r="X41" i="15"/>
  <c r="X37" i="15"/>
  <c r="X33" i="15"/>
  <c r="X29" i="15"/>
  <c r="X40" i="15"/>
  <c r="X36" i="15"/>
  <c r="X32" i="15"/>
  <c r="X28" i="15"/>
  <c r="X35" i="15"/>
  <c r="X31" i="15"/>
  <c r="Y30" i="15"/>
  <c r="AF30" i="15" s="1"/>
  <c r="AG30" i="15" s="1"/>
  <c r="H38" i="15"/>
  <c r="H34" i="15"/>
  <c r="H30" i="15"/>
  <c r="L28" i="15"/>
  <c r="P28" i="15"/>
  <c r="V28" i="15"/>
  <c r="J14" i="2" s="1"/>
  <c r="I29" i="15"/>
  <c r="I39" i="15"/>
  <c r="C25" i="2" s="1"/>
  <c r="I35" i="15"/>
  <c r="I31" i="15"/>
  <c r="L29" i="15"/>
  <c r="P29" i="15"/>
  <c r="V29" i="15"/>
  <c r="J15" i="2" s="1"/>
  <c r="AG44" i="15"/>
  <c r="W41" i="15"/>
  <c r="G27" i="2" s="1"/>
  <c r="Q41" i="15"/>
  <c r="M41" i="15"/>
  <c r="Y40" i="15"/>
  <c r="AF40" i="15" s="1"/>
  <c r="AG40" i="15" s="1"/>
  <c r="U40" i="15"/>
  <c r="I26" i="2" s="1"/>
  <c r="O40" i="15"/>
  <c r="K40" i="15"/>
  <c r="W39" i="15"/>
  <c r="G25" i="2" s="1"/>
  <c r="Q39" i="15"/>
  <c r="M39" i="15"/>
  <c r="Y38" i="15"/>
  <c r="AF38" i="15" s="1"/>
  <c r="AG38" i="15" s="1"/>
  <c r="U38" i="15"/>
  <c r="I24" i="2" s="1"/>
  <c r="O38" i="15"/>
  <c r="K38" i="15"/>
  <c r="W37" i="15"/>
  <c r="G23" i="2" s="1"/>
  <c r="Q37" i="15"/>
  <c r="M37" i="15"/>
  <c r="Y36" i="15"/>
  <c r="AF36" i="15" s="1"/>
  <c r="AG36" i="15" s="1"/>
  <c r="U36" i="15"/>
  <c r="I22" i="2" s="1"/>
  <c r="O36" i="15"/>
  <c r="K36" i="15"/>
  <c r="W35" i="15"/>
  <c r="G21" i="2" s="1"/>
  <c r="Q35" i="15"/>
  <c r="M35" i="15"/>
  <c r="Y34" i="15"/>
  <c r="AF34" i="15" s="1"/>
  <c r="AG34" i="15" s="1"/>
  <c r="U34" i="15"/>
  <c r="I20" i="2" s="1"/>
  <c r="O34" i="15"/>
  <c r="K34" i="15"/>
  <c r="W33" i="15"/>
  <c r="G19" i="2" s="1"/>
  <c r="Q33" i="15"/>
  <c r="M33" i="15"/>
  <c r="Y32" i="15"/>
  <c r="AF32" i="15" s="1"/>
  <c r="AG32" i="15" s="1"/>
  <c r="U32" i="15"/>
  <c r="I18" i="2" s="1"/>
  <c r="O32" i="15"/>
  <c r="K32" i="15"/>
  <c r="W31" i="15"/>
  <c r="G17" i="2" s="1"/>
  <c r="Q31" i="15"/>
  <c r="M31" i="15"/>
  <c r="I50" i="15"/>
  <c r="M50" i="15"/>
  <c r="Q50" i="15"/>
  <c r="W50" i="15"/>
  <c r="I51" i="15"/>
  <c r="M51" i="15"/>
  <c r="Q51" i="15"/>
  <c r="W51" i="15"/>
  <c r="I52" i="15"/>
  <c r="M52" i="15"/>
  <c r="Q52" i="15"/>
  <c r="W52" i="15"/>
  <c r="I53" i="15"/>
  <c r="M53" i="15"/>
  <c r="Q53" i="15"/>
  <c r="W53" i="15"/>
  <c r="I54" i="15"/>
  <c r="M54" i="15"/>
  <c r="Q54" i="15"/>
  <c r="W54" i="15"/>
  <c r="I55" i="15"/>
  <c r="M55" i="15"/>
  <c r="Q55" i="15"/>
  <c r="W55" i="15"/>
  <c r="H28" i="15"/>
  <c r="H40" i="15"/>
  <c r="H36" i="15"/>
  <c r="H32" i="15"/>
  <c r="J28" i="15"/>
  <c r="N28" i="15"/>
  <c r="T28" i="15"/>
  <c r="I41" i="15"/>
  <c r="C27" i="2" s="1"/>
  <c r="I37" i="15"/>
  <c r="I33" i="15"/>
  <c r="J29" i="15"/>
  <c r="N29" i="15"/>
  <c r="T29" i="15"/>
  <c r="Y41" i="15"/>
  <c r="AF41" i="15" s="1"/>
  <c r="AG41" i="15" s="1"/>
  <c r="U41" i="15"/>
  <c r="I27" i="2" s="1"/>
  <c r="O41" i="15"/>
  <c r="K41" i="15"/>
  <c r="W40" i="15"/>
  <c r="G26" i="2" s="1"/>
  <c r="Q40" i="15"/>
  <c r="M40" i="15"/>
  <c r="Y39" i="15"/>
  <c r="AF39" i="15" s="1"/>
  <c r="AG39" i="15" s="1"/>
  <c r="U39" i="15"/>
  <c r="I25" i="2" s="1"/>
  <c r="O39" i="15"/>
  <c r="K39" i="15"/>
  <c r="W38" i="15"/>
  <c r="G24" i="2" s="1"/>
  <c r="Q38" i="15"/>
  <c r="M38" i="15"/>
  <c r="Y37" i="15"/>
  <c r="AF37" i="15" s="1"/>
  <c r="AG37" i="15" s="1"/>
  <c r="U37" i="15"/>
  <c r="I23" i="2" s="1"/>
  <c r="O37" i="15"/>
  <c r="K37" i="15"/>
  <c r="W36" i="15"/>
  <c r="G22" i="2" s="1"/>
  <c r="Q36" i="15"/>
  <c r="M36" i="15"/>
  <c r="Y35" i="15"/>
  <c r="AF35" i="15" s="1"/>
  <c r="AG35" i="15" s="1"/>
  <c r="U35" i="15"/>
  <c r="I21" i="2" s="1"/>
  <c r="O35" i="15"/>
  <c r="K35" i="15"/>
  <c r="W34" i="15"/>
  <c r="G20" i="2" s="1"/>
  <c r="Q34" i="15"/>
  <c r="M34" i="15"/>
  <c r="Y33" i="15"/>
  <c r="AF33" i="15" s="1"/>
  <c r="AG33" i="15" s="1"/>
  <c r="U33" i="15"/>
  <c r="I19" i="2" s="1"/>
  <c r="O33" i="15"/>
  <c r="K33" i="15"/>
  <c r="W32" i="15"/>
  <c r="G18" i="2" s="1"/>
  <c r="Q32" i="15"/>
  <c r="M32" i="15"/>
  <c r="Y31" i="15"/>
  <c r="AF31" i="15" s="1"/>
  <c r="AG31" i="15" s="1"/>
  <c r="U31" i="15"/>
  <c r="I17" i="2" s="1"/>
  <c r="O31" i="15"/>
  <c r="K31" i="15"/>
  <c r="K50" i="15"/>
  <c r="O50" i="15"/>
  <c r="Y50" i="15"/>
  <c r="AF50" i="15" s="1"/>
  <c r="AG50" i="15" s="1"/>
  <c r="K51" i="15"/>
  <c r="O51" i="15"/>
  <c r="U51" i="15"/>
  <c r="I17" i="3" s="1"/>
  <c r="Y51" i="15"/>
  <c r="AF51" i="15" s="1"/>
  <c r="AG51" i="15" s="1"/>
  <c r="K52" i="15"/>
  <c r="O52" i="15"/>
  <c r="U52" i="15"/>
  <c r="I18" i="3" s="1"/>
  <c r="Y52" i="15"/>
  <c r="AF52" i="15" s="1"/>
  <c r="AG52" i="15" s="1"/>
  <c r="K53" i="15"/>
  <c r="O53" i="15"/>
  <c r="U53" i="15"/>
  <c r="I19" i="3" s="1"/>
  <c r="Y53" i="15"/>
  <c r="AF53" i="15" s="1"/>
  <c r="AG53" i="15" s="1"/>
  <c r="K54" i="15"/>
  <c r="O54" i="15"/>
  <c r="U54" i="15"/>
  <c r="I20" i="3" s="1"/>
  <c r="Y54" i="15"/>
  <c r="AF54" i="15" s="1"/>
  <c r="AG54" i="15" s="1"/>
  <c r="K55" i="15"/>
  <c r="O55" i="15"/>
  <c r="U55" i="15"/>
  <c r="I21" i="3" s="1"/>
  <c r="Y55" i="15"/>
  <c r="AF55" i="15" s="1"/>
  <c r="AG55" i="15" s="1"/>
  <c r="H50" i="15"/>
  <c r="L50" i="15"/>
  <c r="P50" i="15"/>
  <c r="V50" i="15"/>
  <c r="J16" i="3" s="1"/>
  <c r="H51" i="15"/>
  <c r="L51" i="15"/>
  <c r="P51" i="15"/>
  <c r="V51" i="15"/>
  <c r="J17" i="3" s="1"/>
  <c r="H52" i="15"/>
  <c r="L52" i="15"/>
  <c r="P52" i="15"/>
  <c r="V52" i="15"/>
  <c r="J18" i="3" s="1"/>
  <c r="H53" i="15"/>
  <c r="L53" i="15"/>
  <c r="P53" i="15"/>
  <c r="V53" i="15"/>
  <c r="J19" i="3" s="1"/>
  <c r="H54" i="15"/>
  <c r="L54" i="15"/>
  <c r="P54" i="15"/>
  <c r="V54" i="15"/>
  <c r="J20" i="3" s="1"/>
  <c r="H55" i="15"/>
  <c r="L55" i="15"/>
  <c r="P55" i="15"/>
  <c r="V55" i="15"/>
  <c r="J21" i="3" s="1"/>
  <c r="J56" i="15"/>
  <c r="D22" i="3" s="1"/>
  <c r="N56" i="15"/>
  <c r="T56" i="15"/>
  <c r="X56" i="15"/>
  <c r="J58" i="15"/>
  <c r="D24" i="3" s="1"/>
  <c r="N58" i="15"/>
  <c r="T58" i="15"/>
  <c r="X58" i="15"/>
  <c r="J59" i="15"/>
  <c r="D25" i="3" s="1"/>
  <c r="N59" i="15"/>
  <c r="T59" i="15"/>
  <c r="X59" i="15"/>
  <c r="J60" i="15"/>
  <c r="D26" i="3" s="1"/>
  <c r="N60" i="15"/>
  <c r="T60" i="15"/>
  <c r="X60" i="15"/>
  <c r="J61" i="15"/>
  <c r="D27" i="3" s="1"/>
  <c r="N61" i="15"/>
  <c r="T61" i="15"/>
  <c r="X61" i="15"/>
  <c r="J62" i="15"/>
  <c r="D28" i="3" s="1"/>
  <c r="N62" i="15"/>
  <c r="T62" i="15"/>
  <c r="X62" i="15"/>
  <c r="J50" i="15"/>
  <c r="D16" i="3" s="1"/>
  <c r="N50" i="15"/>
  <c r="T50" i="15"/>
  <c r="X50" i="15"/>
  <c r="J51" i="15"/>
  <c r="D17" i="3" s="1"/>
  <c r="N51" i="15"/>
  <c r="T51" i="15"/>
  <c r="X51" i="15"/>
  <c r="J52" i="15"/>
  <c r="D18" i="3" s="1"/>
  <c r="N52" i="15"/>
  <c r="T52" i="15"/>
  <c r="X52" i="15"/>
  <c r="J53" i="15"/>
  <c r="D19" i="3" s="1"/>
  <c r="N53" i="15"/>
  <c r="T53" i="15"/>
  <c r="X53" i="15"/>
  <c r="J54" i="15"/>
  <c r="D20" i="3" s="1"/>
  <c r="N54" i="15"/>
  <c r="T54" i="15"/>
  <c r="X54" i="15"/>
  <c r="J55" i="15"/>
  <c r="D21" i="3" s="1"/>
  <c r="N55" i="15"/>
  <c r="T55" i="15"/>
  <c r="X55" i="15"/>
  <c r="H56" i="15"/>
  <c r="L56" i="15"/>
  <c r="P56" i="15"/>
  <c r="V56" i="15"/>
  <c r="J22" i="3" s="1"/>
  <c r="H58" i="15"/>
  <c r="L58" i="15"/>
  <c r="P58" i="15"/>
  <c r="V58" i="15"/>
  <c r="J24" i="3" s="1"/>
  <c r="H59" i="15"/>
  <c r="L59" i="15"/>
  <c r="P59" i="15"/>
  <c r="V59" i="15"/>
  <c r="J25" i="3" s="1"/>
  <c r="H60" i="15"/>
  <c r="L60" i="15"/>
  <c r="P60" i="15"/>
  <c r="V60" i="15"/>
  <c r="J26" i="3" s="1"/>
  <c r="H61" i="15"/>
  <c r="L61" i="15"/>
  <c r="P61" i="15"/>
  <c r="V61" i="15"/>
  <c r="J27" i="3" s="1"/>
  <c r="H62" i="15"/>
  <c r="L62" i="15"/>
  <c r="P62" i="15"/>
  <c r="V62" i="15"/>
  <c r="J28" i="3" s="1"/>
  <c r="L31" i="15"/>
  <c r="P31" i="15"/>
  <c r="V31" i="15"/>
  <c r="J17" i="2" s="1"/>
  <c r="J32" i="15"/>
  <c r="N32" i="15"/>
  <c r="T32" i="15"/>
  <c r="L33" i="15"/>
  <c r="P33" i="15"/>
  <c r="V33" i="15"/>
  <c r="J19" i="2" s="1"/>
  <c r="J34" i="15"/>
  <c r="N34" i="15"/>
  <c r="T34" i="15"/>
  <c r="L35" i="15"/>
  <c r="P35" i="15"/>
  <c r="V35" i="15"/>
  <c r="J21" i="2" s="1"/>
  <c r="J36" i="15"/>
  <c r="N36" i="15"/>
  <c r="T36" i="15"/>
  <c r="L37" i="15"/>
  <c r="P37" i="15"/>
  <c r="V37" i="15"/>
  <c r="J23" i="2" s="1"/>
  <c r="J38" i="15"/>
  <c r="D24" i="2" s="1"/>
  <c r="N38" i="15"/>
  <c r="T38" i="15"/>
  <c r="L39" i="15"/>
  <c r="P39" i="15"/>
  <c r="V39" i="15"/>
  <c r="J25" i="2" s="1"/>
  <c r="J40" i="15"/>
  <c r="D26" i="2" s="1"/>
  <c r="N40" i="15"/>
  <c r="T40" i="15"/>
  <c r="L41" i="15"/>
  <c r="P41" i="15"/>
  <c r="V41" i="15"/>
  <c r="J27" i="2" s="1"/>
  <c r="Q29" i="15"/>
  <c r="M29" i="15"/>
  <c r="I30" i="15"/>
  <c r="I34" i="15"/>
  <c r="I38" i="15"/>
  <c r="C24" i="2" s="1"/>
  <c r="W28" i="15"/>
  <c r="G14" i="2" s="1"/>
  <c r="M28" i="15"/>
  <c r="I28" i="15"/>
  <c r="H33" i="15"/>
  <c r="H37" i="15"/>
  <c r="H41" i="15"/>
  <c r="G16" i="2"/>
  <c r="Q30" i="15"/>
  <c r="M30" i="15"/>
  <c r="H48" i="15"/>
  <c r="L48" i="15"/>
  <c r="P48" i="15"/>
  <c r="V48" i="15"/>
  <c r="J14" i="3" s="1"/>
  <c r="H49" i="15"/>
  <c r="L49" i="15"/>
  <c r="P49" i="15"/>
  <c r="V49" i="15"/>
  <c r="J15" i="3" s="1"/>
  <c r="Y62" i="15"/>
  <c r="AF62" i="15" s="1"/>
  <c r="U62" i="15"/>
  <c r="I28" i="3" s="1"/>
  <c r="O28" i="3" s="1"/>
  <c r="P28" i="3" s="1"/>
  <c r="O62" i="15"/>
  <c r="K62" i="15"/>
  <c r="Y61" i="15"/>
  <c r="AF61" i="15" s="1"/>
  <c r="U61" i="15"/>
  <c r="I27" i="3" s="1"/>
  <c r="O27" i="3" s="1"/>
  <c r="P27" i="3" s="1"/>
  <c r="O61" i="15"/>
  <c r="K61" i="15"/>
  <c r="Y60" i="15"/>
  <c r="AF60" i="15" s="1"/>
  <c r="U60" i="15"/>
  <c r="I26" i="3" s="1"/>
  <c r="O60" i="15"/>
  <c r="K60" i="15"/>
  <c r="Y59" i="15"/>
  <c r="AF59" i="15" s="1"/>
  <c r="U59" i="15"/>
  <c r="I25" i="3" s="1"/>
  <c r="O59" i="15"/>
  <c r="K59" i="15"/>
  <c r="Y58" i="15"/>
  <c r="AF58" i="15" s="1"/>
  <c r="U58" i="15"/>
  <c r="I24" i="3" s="1"/>
  <c r="O58" i="15"/>
  <c r="K58" i="15"/>
  <c r="Y56" i="15"/>
  <c r="AF56" i="15" s="1"/>
  <c r="AG56" i="15" s="1"/>
  <c r="U56" i="15"/>
  <c r="I22" i="3" s="1"/>
  <c r="O56" i="15"/>
  <c r="K56" i="15"/>
  <c r="V30" i="15"/>
  <c r="J16" i="2" s="1"/>
  <c r="P30" i="15"/>
  <c r="L30" i="15"/>
  <c r="I48" i="15"/>
  <c r="M48" i="15"/>
  <c r="G14" i="3"/>
  <c r="H14" i="3" s="1"/>
  <c r="I49" i="15"/>
  <c r="M49" i="15"/>
  <c r="Q49" i="15"/>
  <c r="J31" i="15"/>
  <c r="N31" i="15"/>
  <c r="T31" i="15"/>
  <c r="L32" i="15"/>
  <c r="P32" i="15"/>
  <c r="V32" i="15"/>
  <c r="J18" i="2" s="1"/>
  <c r="J33" i="15"/>
  <c r="N33" i="15"/>
  <c r="T33" i="15"/>
  <c r="L34" i="15"/>
  <c r="P34" i="15"/>
  <c r="V34" i="15"/>
  <c r="J20" i="2" s="1"/>
  <c r="J35" i="15"/>
  <c r="N35" i="15"/>
  <c r="T35" i="15"/>
  <c r="L36" i="15"/>
  <c r="P36" i="15"/>
  <c r="V36" i="15"/>
  <c r="J22" i="2" s="1"/>
  <c r="J37" i="15"/>
  <c r="N37" i="15"/>
  <c r="T37" i="15"/>
  <c r="L38" i="15"/>
  <c r="P38" i="15"/>
  <c r="V38" i="15"/>
  <c r="J24" i="2" s="1"/>
  <c r="J39" i="15"/>
  <c r="D25" i="2" s="1"/>
  <c r="N39" i="15"/>
  <c r="T39" i="15"/>
  <c r="L40" i="15"/>
  <c r="P40" i="15"/>
  <c r="V40" i="15"/>
  <c r="J26" i="2" s="1"/>
  <c r="J41" i="15"/>
  <c r="D27" i="2" s="1"/>
  <c r="N41" i="15"/>
  <c r="T41" i="15"/>
  <c r="Y29" i="15"/>
  <c r="AF29" i="15" s="1"/>
  <c r="AG29" i="15" s="1"/>
  <c r="U29" i="15"/>
  <c r="I15" i="2" s="1"/>
  <c r="O29" i="15"/>
  <c r="K29" i="15"/>
  <c r="I32" i="15"/>
  <c r="I36" i="15"/>
  <c r="I40" i="15"/>
  <c r="C26" i="2" s="1"/>
  <c r="Y28" i="15"/>
  <c r="AF28" i="15" s="1"/>
  <c r="AG28" i="15" s="1"/>
  <c r="U28" i="15"/>
  <c r="I14" i="2" s="1"/>
  <c r="O28" i="15"/>
  <c r="K28" i="15"/>
  <c r="H31" i="15"/>
  <c r="B16" i="24" s="1"/>
  <c r="H35" i="15"/>
  <c r="H39" i="15"/>
  <c r="B24" i="24" s="1"/>
  <c r="H29" i="15"/>
  <c r="B14" i="24" s="1"/>
  <c r="U30" i="15"/>
  <c r="I16" i="2" s="1"/>
  <c r="O30" i="15"/>
  <c r="K30" i="15"/>
  <c r="J48" i="15"/>
  <c r="D14" i="3" s="1"/>
  <c r="N48" i="15"/>
  <c r="T48" i="15"/>
  <c r="J49" i="15"/>
  <c r="D15" i="3" s="1"/>
  <c r="N49" i="15"/>
  <c r="T49" i="15"/>
  <c r="X49" i="15"/>
  <c r="W62" i="15"/>
  <c r="G28" i="3" s="1"/>
  <c r="H28" i="3" s="1"/>
  <c r="Q62" i="15"/>
  <c r="M62" i="15"/>
  <c r="I62" i="15"/>
  <c r="W61" i="15"/>
  <c r="G27" i="3" s="1"/>
  <c r="H27" i="3" s="1"/>
  <c r="Q61" i="15"/>
  <c r="M61" i="15"/>
  <c r="I61" i="15"/>
  <c r="W60" i="15"/>
  <c r="G26" i="3" s="1"/>
  <c r="H26" i="3" s="1"/>
  <c r="Q60" i="15"/>
  <c r="M60" i="15"/>
  <c r="I60" i="15"/>
  <c r="W59" i="15"/>
  <c r="G25" i="3" s="1"/>
  <c r="H25" i="3" s="1"/>
  <c r="Q59" i="15"/>
  <c r="M59" i="15"/>
  <c r="I59" i="15"/>
  <c r="W58" i="15"/>
  <c r="G24" i="3" s="1"/>
  <c r="Q58" i="15"/>
  <c r="M58" i="15"/>
  <c r="I58" i="15"/>
  <c r="W56" i="15"/>
  <c r="Q56" i="15"/>
  <c r="M56" i="15"/>
  <c r="I56" i="15"/>
  <c r="T30" i="15"/>
  <c r="N30" i="15"/>
  <c r="J30" i="15"/>
  <c r="K48" i="15"/>
  <c r="O48" i="15"/>
  <c r="U48" i="15"/>
  <c r="I14" i="3" s="1"/>
  <c r="Y48" i="15"/>
  <c r="AF48" i="15" s="1"/>
  <c r="AG48" i="15" s="1"/>
  <c r="K49" i="15"/>
  <c r="O49" i="15"/>
  <c r="U49" i="15"/>
  <c r="I15" i="3" s="1"/>
  <c r="Y49" i="15"/>
  <c r="AF49" i="15" s="1"/>
  <c r="AG49" i="15" s="1"/>
  <c r="B20" i="24" l="1"/>
  <c r="B22" i="24"/>
  <c r="B47" i="24"/>
  <c r="B28" i="3"/>
  <c r="B46" i="24"/>
  <c r="B27" i="3"/>
  <c r="B45" i="24"/>
  <c r="B44" i="24"/>
  <c r="B43" i="24"/>
  <c r="B41" i="24"/>
  <c r="B40" i="24"/>
  <c r="B39" i="24"/>
  <c r="B38" i="24"/>
  <c r="B25" i="24"/>
  <c r="B19" i="24"/>
  <c r="B42" i="24"/>
  <c r="C27" i="3"/>
  <c r="E27" i="3"/>
  <c r="C28" i="3"/>
  <c r="E28" i="3"/>
  <c r="B26" i="24"/>
  <c r="B18" i="24"/>
  <c r="B21" i="24"/>
  <c r="B23" i="24"/>
  <c r="B37" i="24"/>
  <c r="B36" i="24"/>
  <c r="B35" i="24"/>
  <c r="B34" i="24"/>
  <c r="B17" i="24"/>
  <c r="B15" i="24"/>
  <c r="B33" i="24"/>
  <c r="B13" i="24"/>
  <c r="L7" i="2"/>
  <c r="L6" i="2"/>
  <c r="L8" i="2"/>
  <c r="G22" i="3"/>
  <c r="H22" i="3" s="1"/>
  <c r="G21" i="3"/>
  <c r="H21" i="3" s="1"/>
  <c r="G20" i="3"/>
  <c r="H20" i="3" s="1"/>
  <c r="G19" i="3"/>
  <c r="H19" i="3" s="1"/>
  <c r="G18" i="3"/>
  <c r="H18" i="3" s="1"/>
  <c r="G17" i="3"/>
  <c r="H17" i="3" s="1"/>
  <c r="G16" i="3"/>
  <c r="H16" i="3" s="1"/>
  <c r="G23" i="3"/>
  <c r="H23" i="3" s="1"/>
  <c r="M7" i="3"/>
  <c r="H24" i="3"/>
  <c r="O23" i="3"/>
  <c r="P23" i="3" s="1"/>
  <c r="B23" i="3"/>
  <c r="B39" i="18"/>
  <c r="B44" i="18"/>
  <c r="B43" i="18"/>
  <c r="B42" i="18"/>
  <c r="B41" i="18"/>
  <c r="B40" i="18"/>
  <c r="C23" i="3"/>
  <c r="E23" i="3"/>
  <c r="B17" i="2"/>
  <c r="B16" i="18"/>
  <c r="B19" i="2"/>
  <c r="B18" i="18"/>
  <c r="B22" i="2"/>
  <c r="B21" i="18"/>
  <c r="B20" i="2"/>
  <c r="B19" i="18"/>
  <c r="B15" i="2"/>
  <c r="B14" i="18"/>
  <c r="B26" i="2"/>
  <c r="B25" i="18"/>
  <c r="B24" i="2"/>
  <c r="B23" i="18"/>
  <c r="B25" i="2"/>
  <c r="B24" i="18"/>
  <c r="B15" i="3"/>
  <c r="B31" i="18"/>
  <c r="B14" i="3"/>
  <c r="B30" i="18"/>
  <c r="B27" i="2"/>
  <c r="B26" i="18"/>
  <c r="B14" i="2"/>
  <c r="B13" i="18"/>
  <c r="B29" i="18"/>
  <c r="B21" i="2"/>
  <c r="B20" i="18"/>
  <c r="B23" i="2"/>
  <c r="B22" i="18"/>
  <c r="B26" i="3"/>
  <c r="B25" i="3"/>
  <c r="B24" i="3"/>
  <c r="B22" i="3"/>
  <c r="B38" i="18"/>
  <c r="B21" i="3"/>
  <c r="B37" i="18"/>
  <c r="B20" i="3"/>
  <c r="B36" i="18"/>
  <c r="B19" i="3"/>
  <c r="B35" i="18"/>
  <c r="B18" i="3"/>
  <c r="B34" i="18"/>
  <c r="B17" i="3"/>
  <c r="B33" i="18"/>
  <c r="B16" i="3"/>
  <c r="B32" i="18"/>
  <c r="B18" i="2"/>
  <c r="B17" i="18"/>
  <c r="B16" i="2"/>
  <c r="B15" i="18"/>
  <c r="C15" i="3"/>
  <c r="E15" i="3"/>
  <c r="C14" i="3"/>
  <c r="E14" i="3"/>
  <c r="C21" i="3"/>
  <c r="E21" i="3"/>
  <c r="E20" i="3"/>
  <c r="C20" i="3"/>
  <c r="C19" i="3"/>
  <c r="E19" i="3"/>
  <c r="E18" i="3"/>
  <c r="C18" i="3"/>
  <c r="C17" i="3"/>
  <c r="E17" i="3"/>
  <c r="E16" i="3"/>
  <c r="C16" i="3"/>
  <c r="C22" i="3"/>
  <c r="E22" i="3"/>
  <c r="E24" i="3"/>
  <c r="C24" i="3"/>
  <c r="C25" i="3"/>
  <c r="E25" i="3"/>
  <c r="E26" i="3"/>
  <c r="C26" i="3"/>
  <c r="E25" i="2"/>
  <c r="E27" i="2"/>
  <c r="E26" i="2"/>
  <c r="E24" i="2"/>
  <c r="D15" i="2"/>
  <c r="D16" i="2"/>
  <c r="D17" i="2"/>
  <c r="D18" i="2"/>
  <c r="D19" i="2"/>
  <c r="D20" i="2"/>
  <c r="D21" i="2"/>
  <c r="D22" i="2"/>
  <c r="D23" i="2"/>
  <c r="C15" i="2"/>
  <c r="C16" i="2"/>
  <c r="C17" i="2"/>
  <c r="C18" i="2"/>
  <c r="C19" i="2"/>
  <c r="C20" i="2"/>
  <c r="C21" i="2"/>
  <c r="C22" i="2"/>
  <c r="C23" i="2"/>
  <c r="D14" i="2"/>
  <c r="C14" i="2"/>
  <c r="E22" i="2" l="1"/>
  <c r="E20" i="2"/>
  <c r="E18" i="2"/>
  <c r="E16" i="2"/>
  <c r="E14" i="2"/>
  <c r="H14" i="2"/>
  <c r="E23" i="2"/>
  <c r="E21" i="2"/>
  <c r="E19" i="2"/>
  <c r="E17" i="2"/>
  <c r="E15" i="2"/>
  <c r="M4" i="3"/>
  <c r="F13" i="1" s="1"/>
  <c r="I34" i="6"/>
  <c r="I35" i="6"/>
  <c r="I36" i="6"/>
  <c r="I37" i="6"/>
  <c r="I38" i="6"/>
  <c r="I39" i="6"/>
  <c r="I40" i="6"/>
  <c r="I41" i="6"/>
  <c r="I42" i="6"/>
  <c r="I33" i="6"/>
  <c r="D34" i="6"/>
  <c r="D35" i="6"/>
  <c r="D36" i="6"/>
  <c r="D37" i="6"/>
  <c r="D38" i="6"/>
  <c r="D39" i="6"/>
  <c r="D40" i="6"/>
  <c r="D41" i="6"/>
  <c r="D42" i="6"/>
  <c r="D33" i="6"/>
  <c r="L18" i="2"/>
  <c r="L20" i="2"/>
  <c r="L22" i="2"/>
  <c r="L23" i="2"/>
  <c r="L24" i="2"/>
  <c r="L25" i="2"/>
  <c r="L26" i="2"/>
  <c r="L27" i="2"/>
  <c r="O17" i="3"/>
  <c r="O18" i="3"/>
  <c r="O20" i="3"/>
  <c r="O21" i="3"/>
  <c r="O22" i="3"/>
  <c r="O24" i="3"/>
  <c r="O25" i="3"/>
  <c r="O26" i="3"/>
  <c r="C13" i="1" l="1"/>
  <c r="M5" i="3"/>
  <c r="M6" i="3"/>
  <c r="O19" i="3"/>
  <c r="O16" i="3"/>
  <c r="O15" i="3"/>
  <c r="O14" i="3"/>
  <c r="M8" i="3" l="1"/>
  <c r="P20" i="3"/>
  <c r="P18" i="3"/>
  <c r="P16" i="3"/>
  <c r="P21" i="3"/>
  <c r="P19" i="3"/>
  <c r="P15" i="3"/>
  <c r="P25" i="3"/>
  <c r="P22" i="3"/>
  <c r="P26" i="3"/>
  <c r="P24" i="3"/>
  <c r="P14" i="3"/>
  <c r="P17" i="3"/>
  <c r="M23" i="2"/>
  <c r="M24" i="2"/>
  <c r="M25" i="2"/>
  <c r="M26" i="2"/>
  <c r="M27" i="2"/>
  <c r="H15" i="2"/>
  <c r="H16" i="2"/>
  <c r="H17" i="2"/>
  <c r="H18" i="2"/>
  <c r="H19" i="2"/>
  <c r="H20" i="2"/>
  <c r="H21" i="2"/>
  <c r="H22" i="2"/>
  <c r="H23" i="2"/>
  <c r="H24" i="2"/>
  <c r="H25" i="2"/>
  <c r="H26" i="2"/>
  <c r="H27" i="2"/>
  <c r="L5" i="2" l="1"/>
  <c r="C30" i="1"/>
  <c r="L21" i="2"/>
  <c r="M21" i="2" s="1"/>
  <c r="L17" i="2"/>
  <c r="M17" i="2" s="1"/>
  <c r="L14" i="2"/>
  <c r="L15" i="2"/>
  <c r="M15" i="2" s="1"/>
  <c r="L16" i="2"/>
  <c r="M16" i="2" s="1"/>
  <c r="L19" i="2"/>
  <c r="M19" i="2" s="1"/>
  <c r="M22" i="2"/>
  <c r="M20" i="2"/>
  <c r="M18" i="2"/>
  <c r="M14" i="2" l="1"/>
  <c r="L9" i="2"/>
  <c r="H59" i="6"/>
  <c r="H60" i="6"/>
  <c r="H61" i="6"/>
  <c r="H62" i="6"/>
  <c r="H63" i="6"/>
  <c r="E59" i="6" l="1"/>
  <c r="G59" i="6" s="1"/>
  <c r="E60" i="6"/>
  <c r="G60" i="6" s="1"/>
  <c r="E61" i="6"/>
  <c r="G61" i="6" s="1"/>
  <c r="E62" i="6"/>
  <c r="G62" i="6" s="1"/>
  <c r="E63" i="6"/>
  <c r="G63" i="6" s="1"/>
  <c r="E64" i="6"/>
  <c r="J34" i="6"/>
  <c r="J35" i="6"/>
  <c r="J36" i="6"/>
  <c r="J37" i="6"/>
  <c r="J38" i="6"/>
  <c r="J39" i="6"/>
  <c r="J40" i="6"/>
  <c r="J41" i="6"/>
  <c r="J42" i="6"/>
  <c r="C14" i="1" l="1"/>
  <c r="C51" i="6"/>
  <c r="C15" i="1" s="1"/>
  <c r="C18" i="1" s="1"/>
  <c r="C52" i="6"/>
  <c r="F56" i="6"/>
  <c r="F57" i="6"/>
  <c r="H57" i="6" s="1"/>
  <c r="F58" i="6"/>
  <c r="H58" i="6" s="1"/>
  <c r="F64" i="6"/>
  <c r="F55" i="6"/>
  <c r="J33" i="6"/>
  <c r="D18" i="6"/>
  <c r="D19" i="6"/>
  <c r="D20" i="6"/>
  <c r="D21" i="6"/>
  <c r="E56" i="6"/>
  <c r="E57" i="6"/>
  <c r="E58" i="6"/>
  <c r="E55" i="6"/>
  <c r="G58" i="6" l="1"/>
  <c r="G57" i="6"/>
  <c r="G55" i="6"/>
  <c r="C31" i="1"/>
  <c r="C32" i="1" s="1"/>
  <c r="H64" i="6"/>
  <c r="G64" i="6"/>
  <c r="F51" i="6"/>
  <c r="G56" i="6"/>
  <c r="H56" i="6" s="1"/>
  <c r="C28" i="1"/>
  <c r="C14" i="6"/>
  <c r="C15" i="6" s="1"/>
  <c r="F30" i="1" s="1"/>
  <c r="H55" i="6" l="1"/>
  <c r="F15" i="1"/>
  <c r="F21" i="1" s="1"/>
  <c r="C29" i="1"/>
  <c r="F29" i="1" s="1"/>
  <c r="F31" i="1" s="1"/>
  <c r="F14" i="1"/>
  <c r="F18" i="1" l="1"/>
  <c r="E20" i="1" s="1"/>
  <c r="C34" i="1"/>
</calcChain>
</file>

<file path=xl/comments1.xml><?xml version="1.0" encoding="utf-8"?>
<comments xmlns="http://schemas.openxmlformats.org/spreadsheetml/2006/main">
  <authors>
    <author>jdimedio</author>
  </authors>
  <commentList>
    <comment ref="H13" authorId="0">
      <text>
        <r>
          <rPr>
            <b/>
            <sz val="9"/>
            <color indexed="81"/>
            <rFont val="Tahoma"/>
            <family val="2"/>
          </rPr>
          <t>jdimedio:</t>
        </r>
        <r>
          <rPr>
            <sz val="9"/>
            <color indexed="81"/>
            <rFont val="Tahoma"/>
            <family val="2"/>
          </rPr>
          <t xml:space="preserve">
Based on $3.00/gallon of gasoline</t>
        </r>
      </text>
    </comment>
  </commentList>
</comments>
</file>

<file path=xl/comments2.xml><?xml version="1.0" encoding="utf-8"?>
<comments xmlns="http://schemas.openxmlformats.org/spreadsheetml/2006/main">
  <authors>
    <author>jdimedio</author>
  </authors>
  <commentList>
    <comment ref="H13" authorId="0">
      <text>
        <r>
          <rPr>
            <b/>
            <sz val="9"/>
            <color indexed="81"/>
            <rFont val="Tahoma"/>
            <family val="2"/>
          </rPr>
          <t>jdimedio:</t>
        </r>
        <r>
          <rPr>
            <sz val="9"/>
            <color indexed="81"/>
            <rFont val="Tahoma"/>
            <family val="2"/>
          </rPr>
          <t xml:space="preserve">
</t>
        </r>
      </text>
    </comment>
  </commentList>
</comments>
</file>

<file path=xl/sharedStrings.xml><?xml version="1.0" encoding="utf-8"?>
<sst xmlns="http://schemas.openxmlformats.org/spreadsheetml/2006/main" count="28210" uniqueCount="2877">
  <si>
    <t>MPG</t>
  </si>
  <si>
    <t>Make</t>
  </si>
  <si>
    <t>Model</t>
  </si>
  <si>
    <t>Average Combined MPG</t>
  </si>
  <si>
    <t>EPA-Estimated Combined 
MPG or MPGe</t>
  </si>
  <si>
    <t>Category I: Passenger Cars</t>
  </si>
  <si>
    <t>Standard MPG</t>
  </si>
  <si>
    <t>Category II: Pickups/SUVs/Vans</t>
  </si>
  <si>
    <t xml:space="preserve">Ford </t>
  </si>
  <si>
    <t>Category I Score</t>
  </si>
  <si>
    <t>Category II Score</t>
  </si>
  <si>
    <t>Total Differential</t>
  </si>
  <si>
    <t>Toyota</t>
  </si>
  <si>
    <t>Fusion Hybrid</t>
  </si>
  <si>
    <t>Focus Electric</t>
  </si>
  <si>
    <t>BEVs/PHEVs Acquired</t>
  </si>
  <si>
    <t>AFVs/Hybrids Acquired</t>
  </si>
  <si>
    <t>Blend</t>
  </si>
  <si>
    <t>Credits Earned</t>
  </si>
  <si>
    <t>Biodiesel Credits Earned</t>
  </si>
  <si>
    <t>b100</t>
  </si>
  <si>
    <t>Maximum Biodiesel Credits Allowed</t>
  </si>
  <si>
    <t>Biodiesel Credits Applicable</t>
  </si>
  <si>
    <t>*Biodiesel fuel use may only be used to satisfy up to a maximum of 50% of the AFV/hybrid acquisition requirement</t>
  </si>
  <si>
    <t>b20</t>
  </si>
  <si>
    <t>b15</t>
  </si>
  <si>
    <t>b5</t>
  </si>
  <si>
    <t>Total B100 equivalent</t>
  </si>
  <si>
    <t>Score</t>
  </si>
  <si>
    <t>Old MPG</t>
  </si>
  <si>
    <t>Vehicle Type</t>
  </si>
  <si>
    <t>Total Hybrid Conversions</t>
  </si>
  <si>
    <t>Retirement of Vehicles Without Replacement</t>
  </si>
  <si>
    <t>Total Vehicles Retired</t>
  </si>
  <si>
    <t>Vehicle Category</t>
  </si>
  <si>
    <t>MPG Standard</t>
  </si>
  <si>
    <t>Biodiesel Purchased (gallons)</t>
  </si>
  <si>
    <t>B100 Equiv. (gallons)</t>
  </si>
  <si>
    <t>MPG + Credit</t>
  </si>
  <si>
    <t>Category I Summary</t>
  </si>
  <si>
    <t>Category II Summary</t>
  </si>
  <si>
    <t>Avg. Combined MPG with Credits</t>
  </si>
  <si>
    <t>Category I Vehicles Retired</t>
  </si>
  <si>
    <t>Category II Vehicles Retired</t>
  </si>
  <si>
    <t>Number of Vehicles Acquired</t>
  </si>
  <si>
    <t>Accord Hybrid</t>
  </si>
  <si>
    <t>Total AFV</t>
  </si>
  <si>
    <t>Total PHEV/BEV</t>
  </si>
  <si>
    <t>Total Hybrid</t>
  </si>
  <si>
    <t>INTRODUCTION</t>
  </si>
  <si>
    <t>INSTRUCTIONS</t>
  </si>
  <si>
    <t>If input vehicles meet a requirement of the standard, the cell will be highlighted in green.</t>
  </si>
  <si>
    <t>If input vehicles do not meet a requirement of the standard, the cell will be highlighted in red.</t>
  </si>
  <si>
    <t>Instructions</t>
  </si>
  <si>
    <t>Credits</t>
  </si>
  <si>
    <t>Compliance with the Standard</t>
  </si>
  <si>
    <t>Overall MPG Standard Score</t>
  </si>
  <si>
    <t>Standard Equivalents</t>
  </si>
  <si>
    <t>**Note: If an agency fails to meet the average MPG requirement in one vehicle category, it can still pass the overall MPG category by surpassing the requirement in the other vehicle category by an amount sufficient to cover the shortfall.</t>
  </si>
  <si>
    <t>Category I Vehicle Acquisitions: Passenger Cars</t>
  </si>
  <si>
    <t>Category II Vehicle Acquisitions: Trucks/SUVs/Vans</t>
  </si>
  <si>
    <t>Will this vehicle:</t>
  </si>
  <si>
    <t xml:space="preserve"> Advanced Biodiesel Consumption</t>
  </si>
  <si>
    <t>Dedicated or bifuel?</t>
  </si>
  <si>
    <t>Model Year</t>
  </si>
  <si>
    <t>SUV</t>
  </si>
  <si>
    <t xml:space="preserve">Make </t>
  </si>
  <si>
    <t>Top</t>
  </si>
  <si>
    <t>Ford</t>
  </si>
  <si>
    <t>Avg. Combined MPG</t>
  </si>
  <si>
    <t>Estimated Fuel Cost/Year</t>
  </si>
  <si>
    <t>Est. Fuel Cost/Year</t>
  </si>
  <si>
    <t>MPG + Extra MPG Boost for Dedicated or Bi-Fuel Vehicles</t>
  </si>
  <si>
    <t>Estimated Fuel Cost Per Year</t>
  </si>
  <si>
    <t>1/(MPG +Credit)</t>
  </si>
  <si>
    <t>1/(MPG + Credit)</t>
  </si>
  <si>
    <t>Vehicles older than 1985 receive a credit equivalent to the acquisition of a vehicle with 3x the standard MPG for that category.  Retired vehicles with a 1985-1999 MY earn a 2x credit and those vehicles with a 2000 MY or later are given credit for acquiring a vehicle at the fuel efficiency standard in the appropriate vehicle category.  For example, retiring a Category II vehicle (w/required MPG average of 22 MPG) from 1984 is viewed the same as acquiring a 66 MPG vehicle.</t>
  </si>
  <si>
    <t>Effective MPG</t>
  </si>
  <si>
    <t>For every 450 gallons of B100 equivalent purchased in the last fiscal year, one credit is earned.  Credits earned from advanced biodiesel are applied to the Alternative Fuel Vehicle (AFV) and Hybrid Electric Vehicle (HEV) minimum acquistion requirement.</t>
  </si>
  <si>
    <t>HOW DOES AN AGENCY EARN CREDITS WITH THIS INITIATIVE?</t>
  </si>
  <si>
    <t>Standard Requirement 1: Minimum Average Combined MPG</t>
  </si>
  <si>
    <t>Cruze</t>
  </si>
  <si>
    <t>Eco 1.4L FWD</t>
  </si>
  <si>
    <t>Volt</t>
  </si>
  <si>
    <t>Malibu</t>
  </si>
  <si>
    <t>Impala</t>
  </si>
  <si>
    <t>Electric FWD</t>
  </si>
  <si>
    <t>Spark Electric</t>
  </si>
  <si>
    <t>Fusion</t>
  </si>
  <si>
    <t>Fusion Energi</t>
  </si>
  <si>
    <t>Nissan</t>
  </si>
  <si>
    <t>Honda</t>
  </si>
  <si>
    <t>Civic</t>
  </si>
  <si>
    <t>Accord</t>
  </si>
  <si>
    <t>Hybrid 2.0L FWD</t>
  </si>
  <si>
    <t>Versa</t>
  </si>
  <si>
    <t>Leaf Electric</t>
  </si>
  <si>
    <t>Altima</t>
  </si>
  <si>
    <t>Chevrolet</t>
  </si>
  <si>
    <t>Spark</t>
  </si>
  <si>
    <t xml:space="preserve">Focus </t>
  </si>
  <si>
    <t>Taurus</t>
  </si>
  <si>
    <t>CivicHF</t>
  </si>
  <si>
    <t>Sentra</t>
  </si>
  <si>
    <t>Chevrolet List</t>
  </si>
  <si>
    <t>Ford List</t>
  </si>
  <si>
    <t>Honda List</t>
  </si>
  <si>
    <t>Nissan List</t>
  </si>
  <si>
    <t>OEM List</t>
  </si>
  <si>
    <t>Hyundai</t>
  </si>
  <si>
    <t>ChevroletSpark</t>
  </si>
  <si>
    <t>ChevroletSparkElectric</t>
  </si>
  <si>
    <t>ChevroletVolt</t>
  </si>
  <si>
    <t>ChevroletMalibu</t>
  </si>
  <si>
    <t>ChevroletImpala</t>
  </si>
  <si>
    <t xml:space="preserve">Manufacturer  (OEM) / Make </t>
  </si>
  <si>
    <t xml:space="preserve">Model </t>
  </si>
  <si>
    <t>Combined MPG</t>
  </si>
  <si>
    <t>Primary Fuel Type</t>
  </si>
  <si>
    <t>Secondary Fuel Type</t>
  </si>
  <si>
    <t xml:space="preserve">Chevrolet </t>
  </si>
  <si>
    <t>FWD</t>
  </si>
  <si>
    <t>Unleaded</t>
  </si>
  <si>
    <t>None</t>
  </si>
  <si>
    <t>Electric</t>
  </si>
  <si>
    <t>E85</t>
  </si>
  <si>
    <t>FordFocus</t>
  </si>
  <si>
    <t>FordFocusElectric</t>
  </si>
  <si>
    <t>FordFusion</t>
  </si>
  <si>
    <t>FordFusionHybrid</t>
  </si>
  <si>
    <t>FordFusionEnergi</t>
  </si>
  <si>
    <t>FordTaurus</t>
  </si>
  <si>
    <t>Energi Plug-in 2.0L FWD</t>
  </si>
  <si>
    <t>HondaCivic</t>
  </si>
  <si>
    <t>HondaCivicHF</t>
  </si>
  <si>
    <t>HondaAccord</t>
  </si>
  <si>
    <t>HondaAccordHybrid</t>
  </si>
  <si>
    <t>HF 1.8L FWD</t>
  </si>
  <si>
    <t>NissanVersa</t>
  </si>
  <si>
    <t>NissanSentra</t>
  </si>
  <si>
    <t>NissanLeafElectric</t>
  </si>
  <si>
    <t>NissanAltima</t>
  </si>
  <si>
    <t>FE+S 1.8L FWD</t>
  </si>
  <si>
    <t>CMax Hybrid</t>
  </si>
  <si>
    <t>CMax Energi</t>
  </si>
  <si>
    <t>FordCMaxHybrid</t>
  </si>
  <si>
    <t>FordCMaxEnergi</t>
  </si>
  <si>
    <t>Number Requested</t>
  </si>
  <si>
    <t>Tahoe C1500</t>
  </si>
  <si>
    <t>Tahoe K1500</t>
  </si>
  <si>
    <t>Suburban C1500</t>
  </si>
  <si>
    <t>Suburban K1500</t>
  </si>
  <si>
    <t>Escape</t>
  </si>
  <si>
    <t>Explorer</t>
  </si>
  <si>
    <t>Expedition</t>
  </si>
  <si>
    <t>Cherokee</t>
  </si>
  <si>
    <t>Grand Cherokee</t>
  </si>
  <si>
    <t>Rogue</t>
  </si>
  <si>
    <t>Pathfinder</t>
  </si>
  <si>
    <t>Equinox</t>
  </si>
  <si>
    <t>Express Cargo 2500</t>
  </si>
  <si>
    <t>Express Cargo 3500</t>
  </si>
  <si>
    <t>City Express Cargo Mini</t>
  </si>
  <si>
    <t>Express Pass 2500</t>
  </si>
  <si>
    <t>Express Pass 3500</t>
  </si>
  <si>
    <t xml:space="preserve">Grand Caravan </t>
  </si>
  <si>
    <t>Transit Cargo 150</t>
  </si>
  <si>
    <t>Transit Cargo 250</t>
  </si>
  <si>
    <t>Transit Cargo 350</t>
  </si>
  <si>
    <t>Transit Cargo 350HD</t>
  </si>
  <si>
    <t>Transit Wagon 150</t>
  </si>
  <si>
    <t>Transit Wagon 350</t>
  </si>
  <si>
    <t>Odyssey</t>
  </si>
  <si>
    <t>NV 1500</t>
  </si>
  <si>
    <t>NV 2500</t>
  </si>
  <si>
    <t>NV 3500</t>
  </si>
  <si>
    <t>NV 200</t>
  </si>
  <si>
    <t>NVP 3500</t>
  </si>
  <si>
    <t>Quest</t>
  </si>
  <si>
    <t>Promaster City Cargo</t>
  </si>
  <si>
    <t>Promaster City Pass</t>
  </si>
  <si>
    <t>Promaster 1500</t>
  </si>
  <si>
    <t>Promaster 2500</t>
  </si>
  <si>
    <t>Promaster 3500</t>
  </si>
  <si>
    <t>Colorado</t>
  </si>
  <si>
    <t>Silverado 1500</t>
  </si>
  <si>
    <t>Silverado 2500</t>
  </si>
  <si>
    <t>F150</t>
  </si>
  <si>
    <t>F250</t>
  </si>
  <si>
    <t xml:space="preserve">Frontier </t>
  </si>
  <si>
    <t>Titan</t>
  </si>
  <si>
    <t>ChevroletCruze</t>
  </si>
  <si>
    <t>4.8L RWD</t>
  </si>
  <si>
    <t>6.0L RWD E-85</t>
  </si>
  <si>
    <t>6.0L RWD CNG</t>
  </si>
  <si>
    <t>6.6L RWD Diesel</t>
  </si>
  <si>
    <t>Vehicle Number</t>
  </si>
  <si>
    <t>Nissan.</t>
  </si>
  <si>
    <t>Chevrolet.</t>
  </si>
  <si>
    <t>Ford.</t>
  </si>
  <si>
    <t>Honda.</t>
  </si>
  <si>
    <t>Hyundai.</t>
  </si>
  <si>
    <t>Toyota.</t>
  </si>
  <si>
    <t>ChrysDodgeJeep.</t>
  </si>
  <si>
    <t>Chevrolet.Equinox</t>
  </si>
  <si>
    <t>Chevrolet.TahoeC1500</t>
  </si>
  <si>
    <t>Chervrolet.TahoeK1500</t>
  </si>
  <si>
    <t>Chevrolet.SuburbanC1500</t>
  </si>
  <si>
    <t>Chevrolet.SuburbanK1500</t>
  </si>
  <si>
    <t>Chevrolet.ExpressCargo2500</t>
  </si>
  <si>
    <t>Chevrolet.ExpressCargo3500</t>
  </si>
  <si>
    <t>Chevrolet.CityExpressCargoMini</t>
  </si>
  <si>
    <t>Chevrolet.ExpressPass2500</t>
  </si>
  <si>
    <t>Chevrolet.ExpressPass3500</t>
  </si>
  <si>
    <t>Chevrolet.Colorado</t>
  </si>
  <si>
    <t>Chevrolet.Silverado1500</t>
  </si>
  <si>
    <t>Chevrolet.Silverado2500</t>
  </si>
  <si>
    <t>Trim/Engine/Drive/Fuel</t>
  </si>
  <si>
    <t>1.2L var. gear ratio FWD</t>
  </si>
  <si>
    <t>1.4L FWD</t>
  </si>
  <si>
    <t>2.5L FWD</t>
  </si>
  <si>
    <t>2.0L FWD</t>
  </si>
  <si>
    <t>1.5L w/start-stop FWD</t>
  </si>
  <si>
    <t>2.0L AWD</t>
  </si>
  <si>
    <t>2.0L Eco FWD</t>
  </si>
  <si>
    <t>(CVT) 1.8L FWD</t>
  </si>
  <si>
    <t>2.4L FWD</t>
  </si>
  <si>
    <t>(CVT) 1.6L var. gear ratio FWD</t>
  </si>
  <si>
    <t>Engine + Drive Train</t>
  </si>
  <si>
    <t>4.8L RWD E-85</t>
  </si>
  <si>
    <t>2.5L 2WD</t>
  </si>
  <si>
    <t>3.6L 2WD</t>
  </si>
  <si>
    <t>2.5L 4WD</t>
  </si>
  <si>
    <t>3.6L 4WD</t>
  </si>
  <si>
    <t>4.3L 4WD E-85</t>
  </si>
  <si>
    <t>4.3L 2WD E-85</t>
  </si>
  <si>
    <t>6.0L 2WD E-85</t>
  </si>
  <si>
    <t>6.0L 4WD E-85</t>
  </si>
  <si>
    <t>2.4L AWD</t>
  </si>
  <si>
    <t>2.5L AWD</t>
  </si>
  <si>
    <t>1.6L FWD</t>
  </si>
  <si>
    <t>2.0L 4WD</t>
  </si>
  <si>
    <t>2.4L FWD E-85</t>
  </si>
  <si>
    <t>2.4L AWD E-85</t>
  </si>
  <si>
    <t>2.4L 4WD</t>
  </si>
  <si>
    <t>2.3L FWD</t>
  </si>
  <si>
    <t>3.5L STD 4WD E-85</t>
  </si>
  <si>
    <t>3.6L RWD</t>
  </si>
  <si>
    <t>3.5L FWD</t>
  </si>
  <si>
    <t>3.5L 4WD</t>
  </si>
  <si>
    <t>3.5L RWD</t>
  </si>
  <si>
    <t>5.3L RWD E-85</t>
  </si>
  <si>
    <t>5.3L 4WD E-85</t>
  </si>
  <si>
    <t>Engine/Drive Train/Fuel</t>
  </si>
  <si>
    <t>CNG</t>
  </si>
  <si>
    <t>Diesel</t>
  </si>
  <si>
    <t>Cargo</t>
  </si>
  <si>
    <t>Cargo Mini</t>
  </si>
  <si>
    <t>Large Passenger</t>
  </si>
  <si>
    <t xml:space="preserve">4.8L RWD </t>
  </si>
  <si>
    <t>Category</t>
  </si>
  <si>
    <t>ChrysDodgeJeep.Cherokee</t>
  </si>
  <si>
    <t>ChrysDodgeJeep.GrandCherokee</t>
  </si>
  <si>
    <t>ChrysDodgeJeep.GrandCaravan</t>
  </si>
  <si>
    <t>3.6L FWD</t>
  </si>
  <si>
    <t>Ram.</t>
  </si>
  <si>
    <t>Ram.PromasterCityCargo</t>
  </si>
  <si>
    <t>Ram.PromasterCityPass</t>
  </si>
  <si>
    <t>Ram.Promaster1500</t>
  </si>
  <si>
    <t>Ram.Promaster2500</t>
  </si>
  <si>
    <t>Ram.Promaster3500</t>
  </si>
  <si>
    <t>3.0L EcoDiesel 2WD</t>
  </si>
  <si>
    <t xml:space="preserve">3.6L Pentastar V6 2WD E-85 </t>
  </si>
  <si>
    <t>5.7L Hemi 6 Spd 2WD</t>
  </si>
  <si>
    <t>5.7L Hemi 8 Spd 2WD</t>
  </si>
  <si>
    <t>3.0L EcoDiesel 4WD</t>
  </si>
  <si>
    <t xml:space="preserve">3.6L Pentastar V6 4WD E-85 </t>
  </si>
  <si>
    <t>5.7L Hemi 6 Spd 4WD</t>
  </si>
  <si>
    <t>5.7L Hemi 8 Spd 4WD</t>
  </si>
  <si>
    <t>6.4L V8 Mid Duty Hemi 2WD</t>
  </si>
  <si>
    <t>5.7L V8 Hemi VVT 2WD</t>
  </si>
  <si>
    <t>6.7L Cummins Turbo 2WD Diesel</t>
  </si>
  <si>
    <t>5.7L V8 Hemi VVT 4WD CNG</t>
  </si>
  <si>
    <t>5.7L V8 Hemi VVT 4WD</t>
  </si>
  <si>
    <t>6.4L V8 Mid Duty Hemi 4WD</t>
  </si>
  <si>
    <t>6.7L Cummins Turbo 4WD Diesel</t>
  </si>
  <si>
    <t>Honda.CRV</t>
  </si>
  <si>
    <t>Honda.Odyssey</t>
  </si>
  <si>
    <t>Nissan.Rogue</t>
  </si>
  <si>
    <t>Nissan.Pathfinder</t>
  </si>
  <si>
    <t>4.0L RWD</t>
  </si>
  <si>
    <t>5.6L RWD</t>
  </si>
  <si>
    <t>4.0L 2WD</t>
  </si>
  <si>
    <t>4.0L 4WD</t>
  </si>
  <si>
    <t>5.6L 4WD</t>
  </si>
  <si>
    <t>Nissan.Titan</t>
  </si>
  <si>
    <t>Nissan.Frontier</t>
  </si>
  <si>
    <t>Nissan.Quest</t>
  </si>
  <si>
    <t>Nissan.NVP3500</t>
  </si>
  <si>
    <t>Nissan.NV200</t>
  </si>
  <si>
    <t>Nissan.NV3500</t>
  </si>
  <si>
    <t>Nissan.NV2500</t>
  </si>
  <si>
    <t>Nissan.NV1500</t>
  </si>
  <si>
    <t>Ford.Escape</t>
  </si>
  <si>
    <t>Ford.Explorer</t>
  </si>
  <si>
    <t>Ford.Expedition</t>
  </si>
  <si>
    <t>Ford.TransitCargo150</t>
  </si>
  <si>
    <t>Ford.TransitCargo250</t>
  </si>
  <si>
    <t>Ford.TransitCargo350</t>
  </si>
  <si>
    <t>Ford.TransitCargo350HD</t>
  </si>
  <si>
    <t>Ford.TransitWagon150</t>
  </si>
  <si>
    <t>Ford.TransitWagon350</t>
  </si>
  <si>
    <t>Ford.F150</t>
  </si>
  <si>
    <t>Ford.F250</t>
  </si>
  <si>
    <t>3.2L RWD Diesel</t>
  </si>
  <si>
    <t>3.5L EcoBoost RWD</t>
  </si>
  <si>
    <t>3.7L Ti-VCT FFV RWD E-85</t>
  </si>
  <si>
    <t>Ford.TransitConnectCargo</t>
  </si>
  <si>
    <t xml:space="preserve">Transit Connect Cargo </t>
  </si>
  <si>
    <t>2.5L RWD</t>
  </si>
  <si>
    <t>2.7L EcoBoost 2WD</t>
  </si>
  <si>
    <t>3.5L EcoBoost 2WD</t>
  </si>
  <si>
    <t>2.7L EcoBoost 4WD</t>
  </si>
  <si>
    <t>3.5L 4WD FFV E-85</t>
  </si>
  <si>
    <t>3.5L EcoBoost 4WD</t>
  </si>
  <si>
    <t>5.0L 4WD FFV E-85</t>
  </si>
  <si>
    <t>6.2L 2WD FFV E-85</t>
  </si>
  <si>
    <t>6.2L 2Valve 2WD FFV E-85</t>
  </si>
  <si>
    <t>6.7L 4Valve 2WD Diesel</t>
  </si>
  <si>
    <t>6.2L 4WD FFV E-85</t>
  </si>
  <si>
    <t>6.2L 2Valve 4WD FFV E-85</t>
  </si>
  <si>
    <t>6.7L 4Valve 4WD Diesel</t>
  </si>
  <si>
    <t>Sonata</t>
  </si>
  <si>
    <t>Sonata Hybrid</t>
  </si>
  <si>
    <t>Hyundai List</t>
  </si>
  <si>
    <t>HyundaiSonata</t>
  </si>
  <si>
    <t>HyundaiSonataHybrid</t>
  </si>
  <si>
    <t>HyundaiSonataPlugIn</t>
  </si>
  <si>
    <t>2.4 L FWD</t>
  </si>
  <si>
    <t>1.6L FWD Eco</t>
  </si>
  <si>
    <t>Sonata Plug In</t>
  </si>
  <si>
    <t>Tucson</t>
  </si>
  <si>
    <t>Santa Fe</t>
  </si>
  <si>
    <t>Hyundai.Tucson</t>
  </si>
  <si>
    <t>Hyundai.SantaFe</t>
  </si>
  <si>
    <t>3.3L FWD</t>
  </si>
  <si>
    <t>3.3L AWD</t>
  </si>
  <si>
    <t>TBD</t>
  </si>
  <si>
    <r>
      <t xml:space="preserve">Total Covered Vehicles Requested
 </t>
    </r>
    <r>
      <rPr>
        <sz val="9"/>
        <color theme="0"/>
        <rFont val="Calibri"/>
        <family val="2"/>
        <scheme val="minor"/>
      </rPr>
      <t>(does not include SSV/PPV vehicles)</t>
    </r>
  </si>
  <si>
    <t>OEM. List</t>
  </si>
  <si>
    <t>Toyota List</t>
  </si>
  <si>
    <t>MiniVan</t>
  </si>
  <si>
    <t>ChrysDodgeJeep</t>
  </si>
  <si>
    <t>Ram</t>
  </si>
  <si>
    <t>Small Pickup</t>
  </si>
  <si>
    <t>Pickup</t>
  </si>
  <si>
    <t>5.7L Hemi MDS 4WD</t>
  </si>
  <si>
    <t>3.5L Ti-VCT 2WD E-85</t>
  </si>
  <si>
    <t>5.0L Ti-VCT 2WD E-85</t>
  </si>
  <si>
    <t>5.6L 2WD</t>
  </si>
  <si>
    <t xml:space="preserve">Unleaded </t>
  </si>
  <si>
    <t>Primary Fuel</t>
  </si>
  <si>
    <t>Secondary Fuel</t>
  </si>
  <si>
    <t>2.0L FWD E-85</t>
  </si>
  <si>
    <t>3.0L AWD E-85</t>
  </si>
  <si>
    <t>Ram.1500</t>
  </si>
  <si>
    <t>Ram.2500</t>
  </si>
  <si>
    <t>CRV</t>
  </si>
  <si>
    <t>Est. Fuel Cost / Year</t>
  </si>
  <si>
    <t>Civic HF</t>
  </si>
  <si>
    <t>Sonata Plug-In</t>
  </si>
  <si>
    <t xml:space="preserve">CNG </t>
  </si>
  <si>
    <t>Total Category I and Category II Vehicles Acquired</t>
  </si>
  <si>
    <t>2b.
If yes, will the converted AFV be dedicated or bifuel?</t>
  </si>
  <si>
    <t>Total AFV, HEV, PHEV, BEV</t>
  </si>
  <si>
    <t>Standard Requirement 2: Minimum Acquistion of AFVs, HEVs, PHEVs and BEVs</t>
  </si>
  <si>
    <t>AFV, Hybrid, EV Acquisition Requirement</t>
  </si>
  <si>
    <r>
      <t xml:space="preserve">AFV, HEV, EV Requirement
</t>
    </r>
    <r>
      <rPr>
        <sz val="10"/>
        <color theme="0"/>
        <rFont val="Calibri"/>
        <family val="2"/>
        <scheme val="minor"/>
      </rPr>
      <t>( 5% of all vehicles acquired must be AFV/HEV)</t>
    </r>
  </si>
  <si>
    <t>price gallon of gas</t>
  </si>
  <si>
    <t>price gallon gas</t>
  </si>
  <si>
    <t>MPG Reciprocal</t>
  </si>
  <si>
    <t>Exemption Justification</t>
  </si>
  <si>
    <t>Agency:</t>
  </si>
  <si>
    <t>Fiscal Year:</t>
  </si>
  <si>
    <t>Quarter:</t>
  </si>
  <si>
    <t xml:space="preserve">4. Please describe what acquisitions are planned in future quarters that will help your agency be in compliance with the FES for this fiscal year: </t>
  </si>
  <si>
    <t>5a. Are you requesting an exemption from Standard Compliance for the current fiscal year?</t>
  </si>
  <si>
    <t>Name</t>
  </si>
  <si>
    <t>Phone</t>
  </si>
  <si>
    <t>Email</t>
  </si>
  <si>
    <t>Title</t>
  </si>
  <si>
    <t>Agency</t>
  </si>
  <si>
    <t>Contact for questions regarding funding for requested leased vehicles</t>
  </si>
  <si>
    <t>CFO Name</t>
  </si>
  <si>
    <t>CFO Email</t>
  </si>
  <si>
    <t>CFO Phone</t>
  </si>
  <si>
    <t>Agency Requestor (contact for general questions about requested vehicles or proposed turn-in units)</t>
  </si>
  <si>
    <t>Dealer / Vendor</t>
  </si>
  <si>
    <t>Quantity</t>
  </si>
  <si>
    <t>Year</t>
  </si>
  <si>
    <t>Trim Level</t>
  </si>
  <si>
    <t>Drive Train</t>
  </si>
  <si>
    <t>Exterior Color</t>
  </si>
  <si>
    <t>Interior Color</t>
  </si>
  <si>
    <t>Mfr Code / Body Code</t>
  </si>
  <si>
    <t>Equipment / Package Code</t>
  </si>
  <si>
    <t># Psngrs</t>
  </si>
  <si>
    <t>Engine Type</t>
  </si>
  <si>
    <t>GVWR - Curb Wt</t>
  </si>
  <si>
    <t>Comb. MPG</t>
  </si>
  <si>
    <t>Base Price</t>
  </si>
  <si>
    <t>OEM Option Descriptions</t>
  </si>
  <si>
    <t>OEM Total Option Price</t>
  </si>
  <si>
    <t>Upfit Option Descriptions</t>
  </si>
  <si>
    <t>Upfit Total Option Price</t>
  </si>
  <si>
    <t>Total Per Unit Price</t>
  </si>
  <si>
    <t>Total Price</t>
  </si>
  <si>
    <t>Garage Location</t>
  </si>
  <si>
    <t># of Passengers</t>
  </si>
  <si>
    <t>Engine</t>
  </si>
  <si>
    <t>Cylinder</t>
  </si>
  <si>
    <t xml:space="preserve">Body Code </t>
  </si>
  <si>
    <t>Fuel Tank Size</t>
  </si>
  <si>
    <t>GVW</t>
  </si>
  <si>
    <t>MSRP</t>
  </si>
  <si>
    <t xml:space="preserve">Bid Price </t>
  </si>
  <si>
    <t xml:space="preserve">Factory Option and Accessory Discount (% off) </t>
  </si>
  <si>
    <t>Option</t>
  </si>
  <si>
    <t>Vendor Name</t>
  </si>
  <si>
    <t xml:space="preserve">Model Year </t>
  </si>
  <si>
    <t>PAC001</t>
  </si>
  <si>
    <t>Mirak Chevrolet Hyundai</t>
  </si>
  <si>
    <t>1LT</t>
  </si>
  <si>
    <t>1.2L, var. gear ratio</t>
  </si>
  <si>
    <t>1DS48</t>
  </si>
  <si>
    <t>1SD</t>
  </si>
  <si>
    <t>Gordon Chevrolet, Inc. dba Colonial Municipal Group</t>
  </si>
  <si>
    <t>PAC002</t>
  </si>
  <si>
    <t>Milford NISSAN</t>
  </si>
  <si>
    <t>S Plus (CVT)</t>
  </si>
  <si>
    <t>1.6L, var. gear ratio</t>
  </si>
  <si>
    <t>Colonial Nissan of Medford, Inc. dba Colonial Municipal Group</t>
  </si>
  <si>
    <t>N/A</t>
  </si>
  <si>
    <t>PAC003</t>
  </si>
  <si>
    <t>1.4L</t>
  </si>
  <si>
    <t>PAC004</t>
  </si>
  <si>
    <t>Eco</t>
  </si>
  <si>
    <t>1PB69</t>
  </si>
  <si>
    <t>1SF</t>
  </si>
  <si>
    <t>PAC006</t>
  </si>
  <si>
    <t>2LT</t>
  </si>
  <si>
    <t>1RF68</t>
  </si>
  <si>
    <t>LT</t>
  </si>
  <si>
    <t>PAC007</t>
  </si>
  <si>
    <t>Liberty Chevrolet</t>
  </si>
  <si>
    <t>Spark EV</t>
  </si>
  <si>
    <t>1CZ48</t>
  </si>
  <si>
    <t>PAC008</t>
  </si>
  <si>
    <t>Colonial Ford, Inc. dba Colonial Municipal Group</t>
  </si>
  <si>
    <t>Focus (AM6)</t>
  </si>
  <si>
    <t>S</t>
  </si>
  <si>
    <t>2.0L</t>
  </si>
  <si>
    <t>P3E</t>
  </si>
  <si>
    <t>100A</t>
  </si>
  <si>
    <t>PAC009</t>
  </si>
  <si>
    <t>SE Sedan</t>
  </si>
  <si>
    <t>200A</t>
  </si>
  <si>
    <t>P3F</t>
  </si>
  <si>
    <t>PAC010</t>
  </si>
  <si>
    <t>P3R</t>
  </si>
  <si>
    <t>500A</t>
  </si>
  <si>
    <t>n/a</t>
  </si>
  <si>
    <t>PAC011</t>
  </si>
  <si>
    <t>C-Max</t>
  </si>
  <si>
    <t>Hybrid SE</t>
  </si>
  <si>
    <t>P5A</t>
  </si>
  <si>
    <t>PAC012</t>
  </si>
  <si>
    <t>Energi Plug-in</t>
  </si>
  <si>
    <t>P5C</t>
  </si>
  <si>
    <t>300A</t>
  </si>
  <si>
    <t>PAC013</t>
  </si>
  <si>
    <t>Manchester Honda</t>
  </si>
  <si>
    <t>Civic Sedan</t>
  </si>
  <si>
    <t>LX (CVT)</t>
  </si>
  <si>
    <t>1.8L</t>
  </si>
  <si>
    <t xml:space="preserve">Colonial Imports South, Inc. dba Colonial Municipal Group (Colonial Honda of Dartmouth) </t>
  </si>
  <si>
    <t>PAC014</t>
  </si>
  <si>
    <t>HF</t>
  </si>
  <si>
    <t>FB2F6FEW</t>
  </si>
  <si>
    <t>PAC017</t>
  </si>
  <si>
    <t>Elantra</t>
  </si>
  <si>
    <t xml:space="preserve">SE PZEV </t>
  </si>
  <si>
    <t xml:space="preserve">47402F4P (Alabama Plant) SE PZEV </t>
  </si>
  <si>
    <t>Group 1</t>
  </si>
  <si>
    <t>PAC018</t>
  </si>
  <si>
    <t>S (CVT)</t>
  </si>
  <si>
    <t>$15,200* / $17,950</t>
  </si>
  <si>
    <t>PAC019</t>
  </si>
  <si>
    <t>FE+S</t>
  </si>
  <si>
    <t>$15,619* / $18,369</t>
  </si>
  <si>
    <t>PAC020</t>
  </si>
  <si>
    <t>PAC028</t>
  </si>
  <si>
    <t>LS</t>
  </si>
  <si>
    <t>2.5L</t>
  </si>
  <si>
    <t>1ZC69</t>
  </si>
  <si>
    <t>1FL</t>
  </si>
  <si>
    <t>1LS</t>
  </si>
  <si>
    <t>PAC030</t>
  </si>
  <si>
    <t>SE</t>
  </si>
  <si>
    <t>AWD</t>
  </si>
  <si>
    <t>P0T</t>
  </si>
  <si>
    <t>201A</t>
  </si>
  <si>
    <t>PAC031</t>
  </si>
  <si>
    <t>1.5L w/start-stop</t>
  </si>
  <si>
    <t>P0H</t>
  </si>
  <si>
    <t>PAC032</t>
  </si>
  <si>
    <t>P0L</t>
  </si>
  <si>
    <t>PAC033</t>
  </si>
  <si>
    <t>Energi SE</t>
  </si>
  <si>
    <t>P0P</t>
  </si>
  <si>
    <t>700A</t>
  </si>
  <si>
    <t>PAC034</t>
  </si>
  <si>
    <t>LX</t>
  </si>
  <si>
    <t>2.4L</t>
  </si>
  <si>
    <t>PAC037</t>
  </si>
  <si>
    <t>Hybrid</t>
  </si>
  <si>
    <t>G1402F45</t>
  </si>
  <si>
    <t>PAC038</t>
  </si>
  <si>
    <t>Plug-in</t>
  </si>
  <si>
    <t>L0402F4P</t>
  </si>
  <si>
    <t>PAC039</t>
  </si>
  <si>
    <t>$17,931* / $22,431</t>
  </si>
  <si>
    <t>PAC042</t>
  </si>
  <si>
    <t>1GX69</t>
  </si>
  <si>
    <t>PAC043</t>
  </si>
  <si>
    <t>2.0L Eco</t>
  </si>
  <si>
    <t>P2D</t>
  </si>
  <si>
    <t>PAC044</t>
  </si>
  <si>
    <t>SEL</t>
  </si>
  <si>
    <t>P2E</t>
  </si>
  <si>
    <t>PAC045</t>
  </si>
  <si>
    <t>3.5L</t>
  </si>
  <si>
    <t>P2H</t>
  </si>
  <si>
    <t>PAC046</t>
  </si>
  <si>
    <t>28402F45</t>
  </si>
  <si>
    <t>PAC047</t>
  </si>
  <si>
    <t>1.6T</t>
  </si>
  <si>
    <t>28492F4P</t>
  </si>
  <si>
    <t>SUV001</t>
  </si>
  <si>
    <t>CR-V</t>
  </si>
  <si>
    <t>RM3H3FEW</t>
  </si>
  <si>
    <t>NA</t>
  </si>
  <si>
    <t>SUV002</t>
  </si>
  <si>
    <t>RM4H3FEW</t>
  </si>
  <si>
    <t>SUV003</t>
  </si>
  <si>
    <t>SUV004</t>
  </si>
  <si>
    <t>SUV008</t>
  </si>
  <si>
    <t>U0G</t>
  </si>
  <si>
    <t>SUV009</t>
  </si>
  <si>
    <t>4WD</t>
  </si>
  <si>
    <t>U9G</t>
  </si>
  <si>
    <t>SUV010</t>
  </si>
  <si>
    <t>1LF26</t>
  </si>
  <si>
    <t>SUV011</t>
  </si>
  <si>
    <t>1LG26</t>
  </si>
  <si>
    <t>SUV012</t>
  </si>
  <si>
    <t>Colonial South Automotive, Inc. dba Colonial Municipal Group (FCA)</t>
  </si>
  <si>
    <t>Jeep</t>
  </si>
  <si>
    <t>Sport</t>
  </si>
  <si>
    <t>KLTL74</t>
  </si>
  <si>
    <t>SUV013</t>
  </si>
  <si>
    <t>KLJL74</t>
  </si>
  <si>
    <t>SUV014</t>
  </si>
  <si>
    <t>84412F45</t>
  </si>
  <si>
    <t>SUV015</t>
  </si>
  <si>
    <t>84412A45</t>
  </si>
  <si>
    <t>SUV016</t>
  </si>
  <si>
    <t>Base</t>
  </si>
  <si>
    <t>2.3L</t>
  </si>
  <si>
    <t>K7B</t>
  </si>
  <si>
    <t>SUV017</t>
  </si>
  <si>
    <t>XLT</t>
  </si>
  <si>
    <t>K7D</t>
  </si>
  <si>
    <t>SUV018</t>
  </si>
  <si>
    <t>3.5L STD</t>
  </si>
  <si>
    <t>K8B</t>
  </si>
  <si>
    <t>SUV019</t>
  </si>
  <si>
    <t>K8D</t>
  </si>
  <si>
    <t>SUV020</t>
  </si>
  <si>
    <t>Laredo</t>
  </si>
  <si>
    <t>RWD</t>
  </si>
  <si>
    <t>3.6L</t>
  </si>
  <si>
    <t>WKTH74</t>
  </si>
  <si>
    <t>23A</t>
  </si>
  <si>
    <t>SUV021</t>
  </si>
  <si>
    <t>WKJH74</t>
  </si>
  <si>
    <t>SUV025</t>
  </si>
  <si>
    <t>3.3L</t>
  </si>
  <si>
    <t>J0412F65</t>
  </si>
  <si>
    <t>SUV026</t>
  </si>
  <si>
    <t>J0412A65</t>
  </si>
  <si>
    <t>SUV029</t>
  </si>
  <si>
    <t>SUV030</t>
  </si>
  <si>
    <t>SUV031</t>
  </si>
  <si>
    <t>XL</t>
  </si>
  <si>
    <t>U1F</t>
  </si>
  <si>
    <t>SUV032</t>
  </si>
  <si>
    <t>U1H</t>
  </si>
  <si>
    <t>SUV033</t>
  </si>
  <si>
    <t>U1G</t>
  </si>
  <si>
    <t>SUV034</t>
  </si>
  <si>
    <t>U1J</t>
  </si>
  <si>
    <t>SUV035</t>
  </si>
  <si>
    <t>5.3L</t>
  </si>
  <si>
    <t>CC15706</t>
  </si>
  <si>
    <t>SUV036</t>
  </si>
  <si>
    <t>SUV037</t>
  </si>
  <si>
    <t>CK15706</t>
  </si>
  <si>
    <t>SUV038</t>
  </si>
  <si>
    <t>SUV039</t>
  </si>
  <si>
    <t>CC15906</t>
  </si>
  <si>
    <t>SUV040</t>
  </si>
  <si>
    <t>SUV041</t>
  </si>
  <si>
    <t>CK15906</t>
  </si>
  <si>
    <t>SUV042</t>
  </si>
  <si>
    <t>CGV083</t>
  </si>
  <si>
    <t>Promaster</t>
  </si>
  <si>
    <t>2500 Window Van</t>
  </si>
  <si>
    <t>VF2L26</t>
  </si>
  <si>
    <t>21A</t>
  </si>
  <si>
    <t>CGV084</t>
  </si>
  <si>
    <t xml:space="preserve">Cargo  </t>
  </si>
  <si>
    <t>VF3L16</t>
  </si>
  <si>
    <t>CGV085</t>
  </si>
  <si>
    <t>3500 Extended</t>
  </si>
  <si>
    <t xml:space="preserve">3.6L </t>
  </si>
  <si>
    <t>VF3L17</t>
  </si>
  <si>
    <t>CMV001</t>
  </si>
  <si>
    <t>City Express</t>
  </si>
  <si>
    <t>15S60</t>
  </si>
  <si>
    <t>CMV002</t>
  </si>
  <si>
    <t>15T60</t>
  </si>
  <si>
    <t>CMV003</t>
  </si>
  <si>
    <t>Transit Connect</t>
  </si>
  <si>
    <t>LWB XL</t>
  </si>
  <si>
    <t>S7E</t>
  </si>
  <si>
    <t>CMV004</t>
  </si>
  <si>
    <t>LW XL w/Rear Liftgate</t>
  </si>
  <si>
    <t>E7E</t>
  </si>
  <si>
    <t>CMV005</t>
  </si>
  <si>
    <t>LWB XLT</t>
  </si>
  <si>
    <t>S7F</t>
  </si>
  <si>
    <t>110A</t>
  </si>
  <si>
    <t>CMV006</t>
  </si>
  <si>
    <t>LWB XLT w/Rear Liftgate</t>
  </si>
  <si>
    <t>E7F</t>
  </si>
  <si>
    <t>CMV007</t>
  </si>
  <si>
    <t>SWB XL</t>
  </si>
  <si>
    <t>S6E</t>
  </si>
  <si>
    <t>CMV008</t>
  </si>
  <si>
    <t>SWB XL w/Rear Liftgate</t>
  </si>
  <si>
    <t>E6E</t>
  </si>
  <si>
    <t>CMV009</t>
  </si>
  <si>
    <t>SWB XLT</t>
  </si>
  <si>
    <t>S6F</t>
  </si>
  <si>
    <t>CMV010</t>
  </si>
  <si>
    <t>SWB XLT w/Rear Liftgate</t>
  </si>
  <si>
    <t>E6F</t>
  </si>
  <si>
    <t>CMV011</t>
  </si>
  <si>
    <t>NV200</t>
  </si>
  <si>
    <t>CMV012</t>
  </si>
  <si>
    <t>SV</t>
  </si>
  <si>
    <t>$22,544* / $26,044</t>
  </si>
  <si>
    <t>CMV013</t>
  </si>
  <si>
    <t>Promaster City</t>
  </si>
  <si>
    <t>Tradesman</t>
  </si>
  <si>
    <t>VMDL51</t>
  </si>
  <si>
    <t>24C</t>
  </si>
  <si>
    <t>CMV014</t>
  </si>
  <si>
    <t>Tradesman SLT</t>
  </si>
  <si>
    <t>VMDH51</t>
  </si>
  <si>
    <t>24D</t>
  </si>
  <si>
    <t>LPV001</t>
  </si>
  <si>
    <t>Express</t>
  </si>
  <si>
    <t>2500 LS</t>
  </si>
  <si>
    <t>4.8L</t>
  </si>
  <si>
    <t>CG23406</t>
  </si>
  <si>
    <t>6.6L</t>
  </si>
  <si>
    <t>LPV011</t>
  </si>
  <si>
    <t>Transit</t>
  </si>
  <si>
    <t>150 Wagon XL</t>
  </si>
  <si>
    <t>3.7L Ti-VCT FFV</t>
  </si>
  <si>
    <t>K1Z</t>
  </si>
  <si>
    <t>301A</t>
  </si>
  <si>
    <t>LPV012</t>
  </si>
  <si>
    <t>LPV013</t>
  </si>
  <si>
    <t>3.5L EcoBoost</t>
  </si>
  <si>
    <t>LPV014</t>
  </si>
  <si>
    <t>LPV015</t>
  </si>
  <si>
    <t>K1C</t>
  </si>
  <si>
    <t>LPV016</t>
  </si>
  <si>
    <t>LPV017</t>
  </si>
  <si>
    <t>LPV018</t>
  </si>
  <si>
    <t>LPV019</t>
  </si>
  <si>
    <t>350 Wagon XL</t>
  </si>
  <si>
    <t>X2Z</t>
  </si>
  <si>
    <t>LPV020</t>
  </si>
  <si>
    <t>LPV021</t>
  </si>
  <si>
    <t>LPV022</t>
  </si>
  <si>
    <t>LPV023</t>
  </si>
  <si>
    <t>3.2L</t>
  </si>
  <si>
    <t>LPV024</t>
  </si>
  <si>
    <t>LPV025</t>
  </si>
  <si>
    <t>X2C</t>
  </si>
  <si>
    <t>LPV026</t>
  </si>
  <si>
    <t>LPV027</t>
  </si>
  <si>
    <t>LPV028</t>
  </si>
  <si>
    <t>LPV029</t>
  </si>
  <si>
    <t>LPV030</t>
  </si>
  <si>
    <t>LPV031</t>
  </si>
  <si>
    <t>X2X</t>
  </si>
  <si>
    <t>LPV032</t>
  </si>
  <si>
    <t>LPV033</t>
  </si>
  <si>
    <t>LPV034</t>
  </si>
  <si>
    <t>LPV035</t>
  </si>
  <si>
    <t>LPV036</t>
  </si>
  <si>
    <t>LPV037</t>
  </si>
  <si>
    <t>150 Wagon XLT</t>
  </si>
  <si>
    <t>302A</t>
  </si>
  <si>
    <t>LPV038</t>
  </si>
  <si>
    <t>LPV039</t>
  </si>
  <si>
    <t>LPV040</t>
  </si>
  <si>
    <t>LPV041</t>
  </si>
  <si>
    <t>LPV042</t>
  </si>
  <si>
    <t>LPV043</t>
  </si>
  <si>
    <t>LPV044</t>
  </si>
  <si>
    <t>LPV045</t>
  </si>
  <si>
    <t>350 Wagon XLT</t>
  </si>
  <si>
    <t>LPV046</t>
  </si>
  <si>
    <t>LPV047</t>
  </si>
  <si>
    <t>LPV048</t>
  </si>
  <si>
    <t>LPV049</t>
  </si>
  <si>
    <t>LPV050</t>
  </si>
  <si>
    <t>LPV051</t>
  </si>
  <si>
    <t>LPV052</t>
  </si>
  <si>
    <t>LPV053</t>
  </si>
  <si>
    <t>LPV054</t>
  </si>
  <si>
    <t>LPV055</t>
  </si>
  <si>
    <t>LPV056</t>
  </si>
  <si>
    <t>LPV057</t>
  </si>
  <si>
    <t>LPV058</t>
  </si>
  <si>
    <t>LPV059</t>
  </si>
  <si>
    <t>LPV060</t>
  </si>
  <si>
    <t>LPV061</t>
  </si>
  <si>
    <t>LPV062</t>
  </si>
  <si>
    <t>LPV063</t>
  </si>
  <si>
    <t>NVP</t>
  </si>
  <si>
    <t>3500 S</t>
  </si>
  <si>
    <t>4.0L</t>
  </si>
  <si>
    <t>LPV064</t>
  </si>
  <si>
    <t>5.6L</t>
  </si>
  <si>
    <t>LPV065</t>
  </si>
  <si>
    <t>3500 SL</t>
  </si>
  <si>
    <t>LPV066</t>
  </si>
  <si>
    <t>3500 SV</t>
  </si>
  <si>
    <t>LPV067</t>
  </si>
  <si>
    <t>MPV001</t>
  </si>
  <si>
    <t>Minivans</t>
  </si>
  <si>
    <t>Dodge</t>
  </si>
  <si>
    <t>RTKH53</t>
  </si>
  <si>
    <t>29E</t>
  </si>
  <si>
    <t>MPV002</t>
  </si>
  <si>
    <t>MPV003</t>
  </si>
  <si>
    <t>RL5H2GEW</t>
  </si>
  <si>
    <t>TRK007</t>
  </si>
  <si>
    <t>SMALL</t>
  </si>
  <si>
    <t>WT Extended Cab Long Box</t>
  </si>
  <si>
    <t>2WD</t>
  </si>
  <si>
    <t>6'2"</t>
  </si>
  <si>
    <t>12M53</t>
  </si>
  <si>
    <t>2WT</t>
  </si>
  <si>
    <t>TRK008</t>
  </si>
  <si>
    <t>WT Crew Cab Short Box</t>
  </si>
  <si>
    <t>5'1"</t>
  </si>
  <si>
    <t>12M43</t>
  </si>
  <si>
    <t>4WT</t>
  </si>
  <si>
    <t>TRK009</t>
  </si>
  <si>
    <t>WT Crew Cab Long Box</t>
  </si>
  <si>
    <t>12T43</t>
  </si>
  <si>
    <t>TRK010</t>
  </si>
  <si>
    <t>TRK011</t>
  </si>
  <si>
    <t>LT (Base) Crew Cab Short Box</t>
  </si>
  <si>
    <t>12N43</t>
  </si>
  <si>
    <t>TRK012</t>
  </si>
  <si>
    <t>LT Crew Cab Long Box</t>
  </si>
  <si>
    <t>12U43</t>
  </si>
  <si>
    <t>TRK013</t>
  </si>
  <si>
    <t>LT Extended Cab Long Box</t>
  </si>
  <si>
    <t>12N53</t>
  </si>
  <si>
    <t>TRK014</t>
  </si>
  <si>
    <t>LT Crew Cab Short Box</t>
  </si>
  <si>
    <t>4LT</t>
  </si>
  <si>
    <t>TRK015</t>
  </si>
  <si>
    <t>TRK016</t>
  </si>
  <si>
    <t>TRK017</t>
  </si>
  <si>
    <t>Z71 Crew Cab Short Box</t>
  </si>
  <si>
    <t>12P43</t>
  </si>
  <si>
    <t>2Z7</t>
  </si>
  <si>
    <t>TRK018</t>
  </si>
  <si>
    <t>Z71 Crew Cab Long Box</t>
  </si>
  <si>
    <t>12V43</t>
  </si>
  <si>
    <t>TRK019</t>
  </si>
  <si>
    <t>Z71 Extended Cab Long Box</t>
  </si>
  <si>
    <t>12P53</t>
  </si>
  <si>
    <t>TRK020</t>
  </si>
  <si>
    <t>4Z7</t>
  </si>
  <si>
    <t>TRK021</t>
  </si>
  <si>
    <t>TRK022</t>
  </si>
  <si>
    <t>TRK023</t>
  </si>
  <si>
    <t>Frontier</t>
  </si>
  <si>
    <t>King Cab S</t>
  </si>
  <si>
    <t>6'1"</t>
  </si>
  <si>
    <t>TRK024</t>
  </si>
  <si>
    <t>King Cab SV</t>
  </si>
  <si>
    <t>TRK025</t>
  </si>
  <si>
    <t>TRK026</t>
  </si>
  <si>
    <t>TRK027</t>
  </si>
  <si>
    <t>King Cab Desert Runner</t>
  </si>
  <si>
    <t>TRK028</t>
  </si>
  <si>
    <t>Crew Cab S</t>
  </si>
  <si>
    <t>4'11"</t>
  </si>
  <si>
    <t>TRK029</t>
  </si>
  <si>
    <t>TRK030</t>
  </si>
  <si>
    <t>Crew Cab SV</t>
  </si>
  <si>
    <t>TRK031</t>
  </si>
  <si>
    <t>TRK032</t>
  </si>
  <si>
    <t>Crew Cab Desert Runner</t>
  </si>
  <si>
    <t>TRK033</t>
  </si>
  <si>
    <t>MIDSIZE</t>
  </si>
  <si>
    <t>WT Silverado Reg Cab Long Box</t>
  </si>
  <si>
    <t>8'1"</t>
  </si>
  <si>
    <t>4.3L</t>
  </si>
  <si>
    <t>CC15903</t>
  </si>
  <si>
    <t>1WT</t>
  </si>
  <si>
    <t>TRK034</t>
  </si>
  <si>
    <t>WT Silverado Dbl Cab Std Box</t>
  </si>
  <si>
    <t>6'6"</t>
  </si>
  <si>
    <t>CC15753</t>
  </si>
  <si>
    <t>TRK035</t>
  </si>
  <si>
    <t>WT Silverado Crew Cab Short Box</t>
  </si>
  <si>
    <t>5'9"</t>
  </si>
  <si>
    <t>CC15543</t>
  </si>
  <si>
    <t>TRK036</t>
  </si>
  <si>
    <t>WT Silverado Crew Cab Std Box</t>
  </si>
  <si>
    <t>CC15743</t>
  </si>
  <si>
    <t>6.6"</t>
  </si>
  <si>
    <t>TRK037</t>
  </si>
  <si>
    <t>WT Silverado Reg Cab Std Box</t>
  </si>
  <si>
    <t>CK15703</t>
  </si>
  <si>
    <t>TRK038</t>
  </si>
  <si>
    <t>CK15903</t>
  </si>
  <si>
    <t>TRK039</t>
  </si>
  <si>
    <t>CK15753</t>
  </si>
  <si>
    <t>TRK040</t>
  </si>
  <si>
    <t>CK15543</t>
  </si>
  <si>
    <t>TRK041</t>
  </si>
  <si>
    <t>CK15743</t>
  </si>
  <si>
    <t>TRK042</t>
  </si>
  <si>
    <t>CC15703</t>
  </si>
  <si>
    <t>TRK043</t>
  </si>
  <si>
    <t>LS Reg Cab Long Box</t>
  </si>
  <si>
    <t>TRK044</t>
  </si>
  <si>
    <t>LS Dbl Cab Std Box</t>
  </si>
  <si>
    <t>TRK045</t>
  </si>
  <si>
    <t>LS Crew Cab Short Box</t>
  </si>
  <si>
    <t>TRK046</t>
  </si>
  <si>
    <t>LS Crew Cab Std Box</t>
  </si>
  <si>
    <t>TRK047</t>
  </si>
  <si>
    <t>LS Reg Cab Std Box</t>
  </si>
  <si>
    <t>TRK048</t>
  </si>
  <si>
    <t>TRK049</t>
  </si>
  <si>
    <t>TRK050</t>
  </si>
  <si>
    <t>TRK051</t>
  </si>
  <si>
    <t>TRK052</t>
  </si>
  <si>
    <t>LT Reg Cab Std Box</t>
  </si>
  <si>
    <t>TRK053</t>
  </si>
  <si>
    <t>LT Reg Cab Long Box</t>
  </si>
  <si>
    <t>TRK054</t>
  </si>
  <si>
    <t>LT Dbl Cab Std Box</t>
  </si>
  <si>
    <t>TRK055</t>
  </si>
  <si>
    <t>TRK056</t>
  </si>
  <si>
    <t>LT Crew Cab Std Box</t>
  </si>
  <si>
    <t>TRK057</t>
  </si>
  <si>
    <t>TRK058</t>
  </si>
  <si>
    <t>TRK059</t>
  </si>
  <si>
    <t>TRK060</t>
  </si>
  <si>
    <t>TRK061</t>
  </si>
  <si>
    <t>TRK062</t>
  </si>
  <si>
    <t>Regular Cab XL</t>
  </si>
  <si>
    <t>6'5"</t>
  </si>
  <si>
    <t>2.7L EcoBoost</t>
  </si>
  <si>
    <t>F1C</t>
  </si>
  <si>
    <t>TRK063</t>
  </si>
  <si>
    <t>3.5L Ti-VCT</t>
  </si>
  <si>
    <t>TRK064</t>
  </si>
  <si>
    <t>5.0L Ti-VCT</t>
  </si>
  <si>
    <t>TRK065</t>
  </si>
  <si>
    <t>8'</t>
  </si>
  <si>
    <t>TRK066</t>
  </si>
  <si>
    <t>TRK067</t>
  </si>
  <si>
    <t>TRK068</t>
  </si>
  <si>
    <t>TRK069</t>
  </si>
  <si>
    <t>Regular Cab XLT</t>
  </si>
  <si>
    <t>TRK070</t>
  </si>
  <si>
    <t>TRK071</t>
  </si>
  <si>
    <t>TRK072</t>
  </si>
  <si>
    <t>TRK073</t>
  </si>
  <si>
    <t>TRK074</t>
  </si>
  <si>
    <t>TRK075</t>
  </si>
  <si>
    <t>TRK076</t>
  </si>
  <si>
    <t>SuperCab XL</t>
  </si>
  <si>
    <t>5/6</t>
  </si>
  <si>
    <t>X1C</t>
  </si>
  <si>
    <t>TRK077</t>
  </si>
  <si>
    <t>TRK078</t>
  </si>
  <si>
    <t>TRK079</t>
  </si>
  <si>
    <t>TRK080</t>
  </si>
  <si>
    <t>TRK081</t>
  </si>
  <si>
    <t>TRK082</t>
  </si>
  <si>
    <t>TRK083</t>
  </si>
  <si>
    <t>Super Cab XLT</t>
  </si>
  <si>
    <t>TRK084</t>
  </si>
  <si>
    <t>TRK085</t>
  </si>
  <si>
    <t>TRK086</t>
  </si>
  <si>
    <t>TRK087</t>
  </si>
  <si>
    <t>TRK088</t>
  </si>
  <si>
    <t>TRK089</t>
  </si>
  <si>
    <t>TRK090</t>
  </si>
  <si>
    <t>Super Crew XL</t>
  </si>
  <si>
    <t>5'5"</t>
  </si>
  <si>
    <t>W1C</t>
  </si>
  <si>
    <t>TRK091</t>
  </si>
  <si>
    <t>TRK092</t>
  </si>
  <si>
    <t>TRK093</t>
  </si>
  <si>
    <t>TRK094</t>
  </si>
  <si>
    <t>TRK095</t>
  </si>
  <si>
    <t>TRK096</t>
  </si>
  <si>
    <t>TRK097</t>
  </si>
  <si>
    <t>Regular cab XL</t>
  </si>
  <si>
    <t>F1E</t>
  </si>
  <si>
    <t>TRK098</t>
  </si>
  <si>
    <t>TRK099</t>
  </si>
  <si>
    <t xml:space="preserve">2.7L Eco Boost </t>
  </si>
  <si>
    <t>TRK100</t>
  </si>
  <si>
    <t>TRK101</t>
  </si>
  <si>
    <t>TRK102</t>
  </si>
  <si>
    <t xml:space="preserve">5.0L </t>
  </si>
  <si>
    <t>TRK103</t>
  </si>
  <si>
    <t>TRK104</t>
  </si>
  <si>
    <t>TRK105</t>
  </si>
  <si>
    <t>TRK106</t>
  </si>
  <si>
    <t>TRK107</t>
  </si>
  <si>
    <t>TRK108</t>
  </si>
  <si>
    <t>TRK109</t>
  </si>
  <si>
    <t>TRK110</t>
  </si>
  <si>
    <t>TRK111</t>
  </si>
  <si>
    <t>Super Cab XL</t>
  </si>
  <si>
    <t>X1E</t>
  </si>
  <si>
    <t>TRK112</t>
  </si>
  <si>
    <t>TRK113</t>
  </si>
  <si>
    <t>TRK114</t>
  </si>
  <si>
    <t>TRK115</t>
  </si>
  <si>
    <t>TRK116</t>
  </si>
  <si>
    <t>TRK117</t>
  </si>
  <si>
    <t>TRK118</t>
  </si>
  <si>
    <t>TRK119</t>
  </si>
  <si>
    <t>TRK120</t>
  </si>
  <si>
    <t>TRK121</t>
  </si>
  <si>
    <t>TRK122</t>
  </si>
  <si>
    <t>TRK123</t>
  </si>
  <si>
    <t>6'7"</t>
  </si>
  <si>
    <t>TRK124</t>
  </si>
  <si>
    <t>TRK125</t>
  </si>
  <si>
    <t>TRK126</t>
  </si>
  <si>
    <t>TRK127</t>
  </si>
  <si>
    <t>5'7"</t>
  </si>
  <si>
    <t>TRK128</t>
  </si>
  <si>
    <t>TRK129</t>
  </si>
  <si>
    <t>TRK130</t>
  </si>
  <si>
    <t>TRK131</t>
  </si>
  <si>
    <t>Crew Cab SL</t>
  </si>
  <si>
    <t>TRK132</t>
  </si>
  <si>
    <t>TRK133</t>
  </si>
  <si>
    <t xml:space="preserve">Ram 1500 </t>
  </si>
  <si>
    <t>Tradesman Regular</t>
  </si>
  <si>
    <t>6'4"</t>
  </si>
  <si>
    <t xml:space="preserve">3.6L Pentastar V6 </t>
  </si>
  <si>
    <t>DS1L61</t>
  </si>
  <si>
    <t>22B</t>
  </si>
  <si>
    <t>TRK134</t>
  </si>
  <si>
    <t>5.7 L Hemi 6 Speed</t>
  </si>
  <si>
    <t>25B</t>
  </si>
  <si>
    <t>TRK135</t>
  </si>
  <si>
    <t>6'4'</t>
  </si>
  <si>
    <t>5.7 L Hemi 8 Speed</t>
  </si>
  <si>
    <t>26B</t>
  </si>
  <si>
    <t>TRK136</t>
  </si>
  <si>
    <t>Tradesman Quad</t>
  </si>
  <si>
    <t>3.0L EcoDiesel</t>
  </si>
  <si>
    <t>DS1L41</t>
  </si>
  <si>
    <t>28B</t>
  </si>
  <si>
    <t>TRK137</t>
  </si>
  <si>
    <t>TRK138</t>
  </si>
  <si>
    <t>TRK139</t>
  </si>
  <si>
    <t>27B</t>
  </si>
  <si>
    <t>TRK140</t>
  </si>
  <si>
    <t>Tradesman Crew</t>
  </si>
  <si>
    <t>DS1L98</t>
  </si>
  <si>
    <t>TRK141</t>
  </si>
  <si>
    <t>3.6L Pentastar V6</t>
  </si>
  <si>
    <t>TRK142</t>
  </si>
  <si>
    <t>TRK143</t>
  </si>
  <si>
    <t>TRK144</t>
  </si>
  <si>
    <t>DS1L91</t>
  </si>
  <si>
    <t>TRK145</t>
  </si>
  <si>
    <t>TRK146</t>
  </si>
  <si>
    <t>DS1L62</t>
  </si>
  <si>
    <t>TRK147</t>
  </si>
  <si>
    <t>TRK148</t>
  </si>
  <si>
    <t>TRK149</t>
  </si>
  <si>
    <t>TRK150</t>
  </si>
  <si>
    <t>DS6L61</t>
  </si>
  <si>
    <t>TRK151</t>
  </si>
  <si>
    <t>TRK152</t>
  </si>
  <si>
    <t>TRK153</t>
  </si>
  <si>
    <t>DS6L41</t>
  </si>
  <si>
    <t>TRK154</t>
  </si>
  <si>
    <t>TRK155</t>
  </si>
  <si>
    <t>TRK156</t>
  </si>
  <si>
    <t>TRK157</t>
  </si>
  <si>
    <t>DS6L98</t>
  </si>
  <si>
    <t>TRK158</t>
  </si>
  <si>
    <t>TRK159</t>
  </si>
  <si>
    <t>TRK160</t>
  </si>
  <si>
    <t>TRK161</t>
  </si>
  <si>
    <t>DS6L62</t>
  </si>
  <si>
    <t>TRK162</t>
  </si>
  <si>
    <t>TRK163</t>
  </si>
  <si>
    <t>TRK164</t>
  </si>
  <si>
    <t>TRK165</t>
  </si>
  <si>
    <t>DS6L91</t>
  </si>
  <si>
    <t>TRK166</t>
  </si>
  <si>
    <t>5.7L Hemi MDS</t>
  </si>
  <si>
    <t>TRK167</t>
  </si>
  <si>
    <t>Trademans HFE Quad Cab</t>
  </si>
  <si>
    <t>DS1E41</t>
  </si>
  <si>
    <t>28G</t>
  </si>
  <si>
    <t>TRK168</t>
  </si>
  <si>
    <t>SLT Regular</t>
  </si>
  <si>
    <t>DS1H61</t>
  </si>
  <si>
    <t>22G</t>
  </si>
  <si>
    <t>TRK169</t>
  </si>
  <si>
    <t>26G</t>
  </si>
  <si>
    <t>TRK170</t>
  </si>
  <si>
    <t>DS1H62</t>
  </si>
  <si>
    <t>TRK171</t>
  </si>
  <si>
    <t>TRK172</t>
  </si>
  <si>
    <t>TRK173</t>
  </si>
  <si>
    <t>SLT Quad</t>
  </si>
  <si>
    <t>DS1H41</t>
  </si>
  <si>
    <t>TRK174</t>
  </si>
  <si>
    <t>TRK175</t>
  </si>
  <si>
    <t>27G</t>
  </si>
  <si>
    <t>TRK176</t>
  </si>
  <si>
    <t>SLT Crew</t>
  </si>
  <si>
    <t>DS1H98</t>
  </si>
  <si>
    <t>TRK177</t>
  </si>
  <si>
    <t>TRK178</t>
  </si>
  <si>
    <t>TRK179</t>
  </si>
  <si>
    <t>DS1H91</t>
  </si>
  <si>
    <t>TRK180</t>
  </si>
  <si>
    <t>DS6H61</t>
  </si>
  <si>
    <t>TRK181</t>
  </si>
  <si>
    <t>TRK182</t>
  </si>
  <si>
    <t>DS6H62</t>
  </si>
  <si>
    <t>TRK183</t>
  </si>
  <si>
    <t>TRK184</t>
  </si>
  <si>
    <t>TRK185</t>
  </si>
  <si>
    <t>DS6H41</t>
  </si>
  <si>
    <t>TRK186</t>
  </si>
  <si>
    <t>TRK187</t>
  </si>
  <si>
    <t>TRK188</t>
  </si>
  <si>
    <t>DS6H98</t>
  </si>
  <si>
    <t>TRK189</t>
  </si>
  <si>
    <t>TRK191</t>
  </si>
  <si>
    <t>TRK192</t>
  </si>
  <si>
    <t>DS6H91</t>
  </si>
  <si>
    <t>TRK193</t>
  </si>
  <si>
    <t>TRK224</t>
  </si>
  <si>
    <t>LARGE</t>
  </si>
  <si>
    <t>Super Duty Regular Cab XL</t>
  </si>
  <si>
    <t>8"</t>
  </si>
  <si>
    <t xml:space="preserve">6.2L 2 Valve Flex Fuel </t>
  </si>
  <si>
    <t>F2A</t>
  </si>
  <si>
    <t>600A</t>
  </si>
  <si>
    <t>TRK225</t>
  </si>
  <si>
    <t xml:space="preserve">6.7L 4 Valve Power Stroke Diesel </t>
  </si>
  <si>
    <t xml:space="preserve">Diesel </t>
  </si>
  <si>
    <t>TRK226</t>
  </si>
  <si>
    <t>F2B</t>
  </si>
  <si>
    <t>TRK227</t>
  </si>
  <si>
    <t>TRK228</t>
  </si>
  <si>
    <t>Super Duty Regular Cab XLT</t>
  </si>
  <si>
    <t>603A</t>
  </si>
  <si>
    <t>TRK229</t>
  </si>
  <si>
    <t>TRK230</t>
  </si>
  <si>
    <t>TRK231</t>
  </si>
  <si>
    <t>TRK232</t>
  </si>
  <si>
    <t>6.0L</t>
  </si>
  <si>
    <t>CC25903</t>
  </si>
  <si>
    <t>TRK233</t>
  </si>
  <si>
    <t>CC25753</t>
  </si>
  <si>
    <t>TRK234</t>
  </si>
  <si>
    <t>WT Silverado Dbl Cab Long Box</t>
  </si>
  <si>
    <t>CC25953</t>
  </si>
  <si>
    <t>TRK235</t>
  </si>
  <si>
    <t>CC25743</t>
  </si>
  <si>
    <t>TRK236</t>
  </si>
  <si>
    <t>WT Silverado Crew Cab Long Box</t>
  </si>
  <si>
    <t>CC25943</t>
  </si>
  <si>
    <t>TRK237</t>
  </si>
  <si>
    <t>CK25903</t>
  </si>
  <si>
    <t>TRK238</t>
  </si>
  <si>
    <t>CK25753</t>
  </si>
  <si>
    <t>TRK239</t>
  </si>
  <si>
    <t>CK25953</t>
  </si>
  <si>
    <t>TRK240</t>
  </si>
  <si>
    <t>CK25743</t>
  </si>
  <si>
    <t>TRK241</t>
  </si>
  <si>
    <t>CK25943</t>
  </si>
  <si>
    <t>TRK242</t>
  </si>
  <si>
    <t>LT Silverado Reg Cab Long Box</t>
  </si>
  <si>
    <t>TRK243</t>
  </si>
  <si>
    <t>LT Silverado Dbl Cab Std Box</t>
  </si>
  <si>
    <t>TRK244</t>
  </si>
  <si>
    <t>LT Silverado Dbl Cab Long Box</t>
  </si>
  <si>
    <t>TRK245</t>
  </si>
  <si>
    <t>LT Silverado Crew Cab Std Box</t>
  </si>
  <si>
    <t>TRK246</t>
  </si>
  <si>
    <t>LT Silverado Crew Cab Long Box</t>
  </si>
  <si>
    <t>TRK247</t>
  </si>
  <si>
    <t>TRK248</t>
  </si>
  <si>
    <t>TRK249</t>
  </si>
  <si>
    <t>TRK250</t>
  </si>
  <si>
    <t>TRK251</t>
  </si>
  <si>
    <t>TRK252</t>
  </si>
  <si>
    <t xml:space="preserve">Ram 2500 </t>
  </si>
  <si>
    <t>Trademan Regular</t>
  </si>
  <si>
    <t>5.7L V8 Hemi VVT</t>
  </si>
  <si>
    <t>DJ2L62</t>
  </si>
  <si>
    <t>26A</t>
  </si>
  <si>
    <t>TRK253</t>
  </si>
  <si>
    <t>6.4L V8 Mid Duty Hemi</t>
  </si>
  <si>
    <t>22A</t>
  </si>
  <si>
    <t>TRK254</t>
  </si>
  <si>
    <t>6.7L Cummins Turbo diesel</t>
  </si>
  <si>
    <t>2FA</t>
  </si>
  <si>
    <t>TRK255</t>
  </si>
  <si>
    <t>DJ2L91</t>
  </si>
  <si>
    <t>TRK256</t>
  </si>
  <si>
    <t>Ram 2500</t>
  </si>
  <si>
    <t>TRK257</t>
  </si>
  <si>
    <t>TRK258</t>
  </si>
  <si>
    <t>DJ2L92</t>
  </si>
  <si>
    <t>TRK259</t>
  </si>
  <si>
    <t>TRK260</t>
  </si>
  <si>
    <t>TRK261</t>
  </si>
  <si>
    <t>DJ7L62</t>
  </si>
  <si>
    <t>TRK262</t>
  </si>
  <si>
    <t>TRK263</t>
  </si>
  <si>
    <t>TRK264</t>
  </si>
  <si>
    <t>DJ7L91</t>
  </si>
  <si>
    <t>TRK265</t>
  </si>
  <si>
    <t>TRK266</t>
  </si>
  <si>
    <t>TRK267</t>
  </si>
  <si>
    <t>DJ7L92</t>
  </si>
  <si>
    <t>TRK268</t>
  </si>
  <si>
    <t>TRK269</t>
  </si>
  <si>
    <t>TRK270</t>
  </si>
  <si>
    <t>5.7L V8 Hemi CNG Engine</t>
  </si>
  <si>
    <t>27A</t>
  </si>
  <si>
    <t>TRK271</t>
  </si>
  <si>
    <t>DJ2H62</t>
  </si>
  <si>
    <t>TRK272</t>
  </si>
  <si>
    <t>TRK273</t>
  </si>
  <si>
    <t>2FG</t>
  </si>
  <si>
    <t>TRK274</t>
  </si>
  <si>
    <t>DJ2H91</t>
  </si>
  <si>
    <t>TRK275</t>
  </si>
  <si>
    <t>TRK276</t>
  </si>
  <si>
    <t>TRK277</t>
  </si>
  <si>
    <t>DJ2H92</t>
  </si>
  <si>
    <t>TRK278</t>
  </si>
  <si>
    <t>TRK279</t>
  </si>
  <si>
    <t>TRK280</t>
  </si>
  <si>
    <t>SLT Mega</t>
  </si>
  <si>
    <t>DJ2H81</t>
  </si>
  <si>
    <t>TRK281</t>
  </si>
  <si>
    <t>TRK282</t>
  </si>
  <si>
    <t>TRK283</t>
  </si>
  <si>
    <t>DJ7H62</t>
  </si>
  <si>
    <t>TRK284</t>
  </si>
  <si>
    <t>TRK285</t>
  </si>
  <si>
    <t>TRK286</t>
  </si>
  <si>
    <t>DJ7H91</t>
  </si>
  <si>
    <t>TRK287</t>
  </si>
  <si>
    <t>TRK288</t>
  </si>
  <si>
    <t>TRK289</t>
  </si>
  <si>
    <t>DJ7H92</t>
  </si>
  <si>
    <t>TRK290</t>
  </si>
  <si>
    <t>TRK291</t>
  </si>
  <si>
    <t>TRK292</t>
  </si>
  <si>
    <t>TRK293</t>
  </si>
  <si>
    <t>DJ7H81</t>
  </si>
  <si>
    <t>TRK294</t>
  </si>
  <si>
    <t>TRK295</t>
  </si>
  <si>
    <t>TRK296</t>
  </si>
  <si>
    <t>8'2"</t>
  </si>
  <si>
    <t>6.2L</t>
  </si>
  <si>
    <t>TRK297</t>
  </si>
  <si>
    <t>TRK298</t>
  </si>
  <si>
    <t>Super Duty SuperCab XL</t>
  </si>
  <si>
    <t>X2A</t>
  </si>
  <si>
    <t>TRK299</t>
  </si>
  <si>
    <t>Super Duty SuperCab XLT</t>
  </si>
  <si>
    <t>TRK300</t>
  </si>
  <si>
    <t>TRK301</t>
  </si>
  <si>
    <t>TRK302</t>
  </si>
  <si>
    <t>Super Duty Crew Cab XL</t>
  </si>
  <si>
    <t>W2A</t>
  </si>
  <si>
    <t>TRK303</t>
  </si>
  <si>
    <t>Super Duty Crew Cab XLT</t>
  </si>
  <si>
    <t>TRK304</t>
  </si>
  <si>
    <t>TRK305</t>
  </si>
  <si>
    <t>TRK306</t>
  </si>
  <si>
    <t>TRK307</t>
  </si>
  <si>
    <t>TRK308</t>
  </si>
  <si>
    <t>X2B</t>
  </si>
  <si>
    <t>TRK309</t>
  </si>
  <si>
    <t>TRK310</t>
  </si>
  <si>
    <t>TRK311</t>
  </si>
  <si>
    <t>TRK312</t>
  </si>
  <si>
    <t>W2B</t>
  </si>
  <si>
    <t>TRK313</t>
  </si>
  <si>
    <t>TRK314</t>
  </si>
  <si>
    <t>TRK315</t>
  </si>
  <si>
    <t>SSV001</t>
  </si>
  <si>
    <t>Silverado</t>
  </si>
  <si>
    <t>WT / SSV Short Bed</t>
  </si>
  <si>
    <t>4x2</t>
  </si>
  <si>
    <t>WT</t>
  </si>
  <si>
    <t>CC15544</t>
  </si>
  <si>
    <t>1WT/5W4</t>
  </si>
  <si>
    <t>SSV002</t>
  </si>
  <si>
    <t>4x4</t>
  </si>
  <si>
    <t>CK15544</t>
  </si>
  <si>
    <t>SSV003</t>
  </si>
  <si>
    <t>SSV</t>
  </si>
  <si>
    <t>1WS19</t>
  </si>
  <si>
    <t>3FL</t>
  </si>
  <si>
    <t>SSV004</t>
  </si>
  <si>
    <t>Durango</t>
  </si>
  <si>
    <t>26x</t>
  </si>
  <si>
    <t>WDDE75</t>
  </si>
  <si>
    <t>26X</t>
  </si>
  <si>
    <t>SSV005</t>
  </si>
  <si>
    <t>WDEE75</t>
  </si>
  <si>
    <t>SSV006</t>
  </si>
  <si>
    <t>DS6T98</t>
  </si>
  <si>
    <t>25D</t>
  </si>
  <si>
    <t>SSV007</t>
  </si>
  <si>
    <t>3.5 Eco</t>
  </si>
  <si>
    <t>102A</t>
  </si>
  <si>
    <t>119"</t>
  </si>
  <si>
    <t>SSV008</t>
  </si>
  <si>
    <t xml:space="preserve"> 4x4</t>
  </si>
  <si>
    <t>SSV011</t>
  </si>
  <si>
    <t xml:space="preserve">F150 </t>
  </si>
  <si>
    <t>XL Super Cab 145" WB</t>
  </si>
  <si>
    <t>66S</t>
  </si>
  <si>
    <t>145"</t>
  </si>
  <si>
    <t>SSV012</t>
  </si>
  <si>
    <t>XL Super Cab 163" WB</t>
  </si>
  <si>
    <t>163"</t>
  </si>
  <si>
    <t>SSV015</t>
  </si>
  <si>
    <t>SSV016</t>
  </si>
  <si>
    <t>PPV001</t>
  </si>
  <si>
    <t>PI Utility</t>
  </si>
  <si>
    <t>Police Interceptor</t>
  </si>
  <si>
    <t>K8A,99R</t>
  </si>
  <si>
    <t>Ti-VCT</t>
  </si>
  <si>
    <t>PPV002</t>
  </si>
  <si>
    <t>Ecoboost</t>
  </si>
  <si>
    <t>K8A,99T</t>
  </si>
  <si>
    <t>PPV003</t>
  </si>
  <si>
    <t>PI Sedan</t>
  </si>
  <si>
    <t>P2L,998</t>
  </si>
  <si>
    <t>`19</t>
  </si>
  <si>
    <t>PPV004</t>
  </si>
  <si>
    <t>P2M,99K</t>
  </si>
  <si>
    <t>PPV005</t>
  </si>
  <si>
    <t>P2M,99T</t>
  </si>
  <si>
    <t>PPV006</t>
  </si>
  <si>
    <t>P2M,99</t>
  </si>
  <si>
    <t>P2L,999</t>
  </si>
  <si>
    <t>501A</t>
  </si>
  <si>
    <t>PPV007</t>
  </si>
  <si>
    <t>Caprice</t>
  </si>
  <si>
    <t>PPV / 9C1</t>
  </si>
  <si>
    <t xml:space="preserve">RWD </t>
  </si>
  <si>
    <t>1EW19</t>
  </si>
  <si>
    <t>1SB</t>
  </si>
  <si>
    <t>9C1</t>
  </si>
  <si>
    <t>PPV008</t>
  </si>
  <si>
    <t>PPV009</t>
  </si>
  <si>
    <t xml:space="preserve">FWD </t>
  </si>
  <si>
    <t>3FL/9C1</t>
  </si>
  <si>
    <t>PPV010</t>
  </si>
  <si>
    <t>Tahoe</t>
  </si>
  <si>
    <t>1FL/9C1</t>
  </si>
  <si>
    <t>1FL/9CI</t>
  </si>
  <si>
    <t>PPV011</t>
  </si>
  <si>
    <t>4WD / 9C1</t>
  </si>
  <si>
    <t>PPV012</t>
  </si>
  <si>
    <t>Charger</t>
  </si>
  <si>
    <t>Pursuit</t>
  </si>
  <si>
    <t>RWD / 2.62</t>
  </si>
  <si>
    <t>LDDE48</t>
  </si>
  <si>
    <t>PPV013</t>
  </si>
  <si>
    <t>RWD / 3.07</t>
  </si>
  <si>
    <t>PPV014</t>
  </si>
  <si>
    <t>29B</t>
  </si>
  <si>
    <t>PPV015</t>
  </si>
  <si>
    <t>AWD / 3.07</t>
  </si>
  <si>
    <t>LDEE48</t>
  </si>
  <si>
    <t>29A</t>
  </si>
  <si>
    <t>Secretariat:</t>
  </si>
  <si>
    <t>Requested Replacement</t>
  </si>
  <si>
    <t>Plate</t>
  </si>
  <si>
    <t>Current Odometer</t>
  </si>
  <si>
    <t>Avg Annual Mileage</t>
  </si>
  <si>
    <t>Location</t>
  </si>
  <si>
    <t>Org/Unit Code</t>
  </si>
  <si>
    <t>General Condition</t>
  </si>
  <si>
    <t>OTHER</t>
  </si>
  <si>
    <t>Vendor</t>
  </si>
  <si>
    <t>Subcategory (trucks and vans only)</t>
  </si>
  <si>
    <t>Towing Capacity (trucks only)</t>
  </si>
  <si>
    <t>Box Length  - (trucks only) 
 /Roof Height - (vans only)</t>
  </si>
  <si>
    <t>Vehicle ID Number</t>
  </si>
  <si>
    <t>Account Code</t>
  </si>
  <si>
    <t>Fund Code</t>
  </si>
  <si>
    <t>Agency Contact:</t>
  </si>
  <si>
    <t>CFO Name:</t>
  </si>
  <si>
    <t>CFO Email:</t>
  </si>
  <si>
    <t>CFO Phone:</t>
  </si>
  <si>
    <t>MHQ Inc.</t>
  </si>
  <si>
    <t>Energi SE Luxury</t>
  </si>
  <si>
    <t>800A</t>
  </si>
  <si>
    <t>1.5L</t>
  </si>
  <si>
    <t xml:space="preserve">MHQ Inc. </t>
  </si>
  <si>
    <t>CGV017</t>
  </si>
  <si>
    <t xml:space="preserve">Cargo </t>
  </si>
  <si>
    <t>150 Van</t>
  </si>
  <si>
    <t>E1Z</t>
  </si>
  <si>
    <t>101A</t>
  </si>
  <si>
    <t>CGV018</t>
  </si>
  <si>
    <t>CGV019</t>
  </si>
  <si>
    <t>CGV020</t>
  </si>
  <si>
    <t>E1C</t>
  </si>
  <si>
    <t>CGV021</t>
  </si>
  <si>
    <t>CGV022</t>
  </si>
  <si>
    <t>CGV023</t>
  </si>
  <si>
    <t>E9Z</t>
  </si>
  <si>
    <t>CGV024</t>
  </si>
  <si>
    <t>CGV025</t>
  </si>
  <si>
    <t>CGV026</t>
  </si>
  <si>
    <t>E2C</t>
  </si>
  <si>
    <t>CGV027</t>
  </si>
  <si>
    <t>CGV028</t>
  </si>
  <si>
    <t>CGV029</t>
  </si>
  <si>
    <t>250 Van</t>
  </si>
  <si>
    <t>R1Z</t>
  </si>
  <si>
    <t>CGV030</t>
  </si>
  <si>
    <t>CGV031</t>
  </si>
  <si>
    <t>CGV032</t>
  </si>
  <si>
    <t>R1C</t>
  </si>
  <si>
    <t>CGV033</t>
  </si>
  <si>
    <t>CGV034</t>
  </si>
  <si>
    <t>CGV035</t>
  </si>
  <si>
    <t>R2Z</t>
  </si>
  <si>
    <t>CGV036</t>
  </si>
  <si>
    <t>CGV037</t>
  </si>
  <si>
    <t>CGV038</t>
  </si>
  <si>
    <t>R2C</t>
  </si>
  <si>
    <t>CGV039</t>
  </si>
  <si>
    <t>CGV040</t>
  </si>
  <si>
    <t>CGV041</t>
  </si>
  <si>
    <t>R3X</t>
  </si>
  <si>
    <t>CGV042</t>
  </si>
  <si>
    <t>CGV043</t>
  </si>
  <si>
    <t>CGV044</t>
  </si>
  <si>
    <t>R2X</t>
  </si>
  <si>
    <t>CGV045</t>
  </si>
  <si>
    <t>CGV046</t>
  </si>
  <si>
    <t>CGV047</t>
  </si>
  <si>
    <t>350 Van</t>
  </si>
  <si>
    <t>W2Z</t>
  </si>
  <si>
    <t>CGV048</t>
  </si>
  <si>
    <t>CGV049</t>
  </si>
  <si>
    <t>W2C</t>
  </si>
  <si>
    <t>CGV050</t>
  </si>
  <si>
    <t>CGV051</t>
  </si>
  <si>
    <t>W3X</t>
  </si>
  <si>
    <t>CGV052</t>
  </si>
  <si>
    <t>CGV053</t>
  </si>
  <si>
    <t>W2X</t>
  </si>
  <si>
    <t>CGV054</t>
  </si>
  <si>
    <t>CGV055</t>
  </si>
  <si>
    <t>350HD Van</t>
  </si>
  <si>
    <t>F4X</t>
  </si>
  <si>
    <t>CGV056</t>
  </si>
  <si>
    <t>6 3/4'</t>
  </si>
  <si>
    <t>Vehicle Acquisition #</t>
  </si>
  <si>
    <t xml:space="preserve"> FY2017 Vehicle Request and Fuel Efficiency Calculator - Instruction Sheet</t>
  </si>
  <si>
    <t>CFO Title:</t>
  </si>
  <si>
    <t>Agency Contact Title:</t>
  </si>
  <si>
    <t>Agency Contact Phone:</t>
  </si>
  <si>
    <t>Agency Contact Email:</t>
  </si>
  <si>
    <t xml:space="preserve">If this is the final vehicle request for the current Fiscal Year: </t>
  </si>
  <si>
    <t>Category I Vehicles:</t>
  </si>
  <si>
    <t>Category II Vehicles:</t>
  </si>
  <si>
    <t>Credits:</t>
  </si>
  <si>
    <t>Scoring:</t>
  </si>
  <si>
    <t>Exemption Justification:</t>
  </si>
  <si>
    <t>Vehicle Request:</t>
  </si>
  <si>
    <t>Vehicle Turn-In:</t>
  </si>
  <si>
    <r>
      <t xml:space="preserve">This sheet will automatically populate with the vehicles you chose on the Vehicle Request sheet.  </t>
    </r>
    <r>
      <rPr>
        <b/>
        <u/>
        <sz val="11"/>
        <color theme="1"/>
        <rFont val="Calibri"/>
        <family val="2"/>
        <scheme val="minor"/>
      </rPr>
      <t>If the vehicle is bi-fuel or diesel</t>
    </r>
    <r>
      <rPr>
        <sz val="11"/>
        <color theme="1"/>
        <rFont val="Calibri"/>
        <family val="2"/>
        <scheme val="minor"/>
      </rPr>
      <t xml:space="preserve">, confirm using the drop down menu in Column K that the vehicle will utilize alternative fuel or biodiesel at least 50% of the time (required in order to get extra credit for a bi-fuel vehicle).  All calculations will be made for you.  To view the average combined MPG, see "Category I Summary" table (upper right of this sheet). Category I vehicles include all passenger cars available on VEH98. </t>
    </r>
    <r>
      <rPr>
        <b/>
        <sz val="11"/>
        <color theme="1"/>
        <rFont val="Calibri"/>
        <family val="2"/>
        <scheme val="minor"/>
      </rPr>
      <t>To compare similarly sized vehicles, see the "Recommended Vehicles" tab.</t>
    </r>
  </si>
  <si>
    <t>1. 
undergo an after-market hybrid conversion?</t>
  </si>
  <si>
    <t>2a. 
 undergo an after-market alternative fuel conversion?</t>
  </si>
  <si>
    <t>3. 
If bi-fuel or diesel, will the vehicle use alternative fuel or B20 biodiesel at least 50% of the time?</t>
  </si>
  <si>
    <t>Electronic Signature:</t>
  </si>
  <si>
    <t>Recommended Vehicles:</t>
  </si>
  <si>
    <t>RECOMMENDED VEHICLES</t>
  </si>
  <si>
    <t>VEHICLE REQUEST</t>
  </si>
  <si>
    <t>VEHICLE TURN-IN</t>
  </si>
  <si>
    <t>SCORING</t>
  </si>
  <si>
    <t>EXEMPTION JUSTIFICATION</t>
  </si>
  <si>
    <t>ELECTRONIC SIGNATURE</t>
  </si>
  <si>
    <t>Color Key for Cells:</t>
  </si>
  <si>
    <r>
      <t xml:space="preserve">This worksheet aggregates the user input from the Vehicle Request, Category I, Category II and Credit worksheets to calculate a final score for each requirement of the fuel efficiency standard.  The final score incorporates all credits calculated in the previous tabs.  </t>
    </r>
    <r>
      <rPr>
        <b/>
        <sz val="10"/>
        <color theme="1"/>
        <rFont val="Calibri"/>
        <family val="2"/>
        <scheme val="minor"/>
      </rPr>
      <t>This is a results worksheet and  does not require any user input.</t>
    </r>
  </si>
  <si>
    <t>1. Average Combined MPG of new vehicle acquisitions</t>
  </si>
  <si>
    <t>This Vehicle Request and FES Calculator workbook will assist Agencies when making acquisition decisions.  It is designed for minimal user input and assists in determining if the Agency's acquisition choices will meet the FES requirements by checking for compliance with:</t>
  </si>
  <si>
    <t>2. Minimum Acquisition Requirement of AFVs</t>
  </si>
  <si>
    <t>This tool is designed for the user to work from left to right, beginning with the next tab/sheet, "Recommended Vehicles."  See below for specific details regarding each tab/sheet and what inputs are required from Agencies:</t>
  </si>
  <si>
    <t>If the vehicle is bi-fuel or diesel, select "Yes" or "No" from the drop-down menu in Column K to verify if the agency plans to use E-85 or biodiesel at least 50% of the time.  (NOTE: "Yes" is required in order to get extra credit for alternative fuel vehicles.)</t>
  </si>
  <si>
    <t>This sheet will automatically populate with entries from the Vehicle Request sheet, under Category I.</t>
  </si>
  <si>
    <t>This sheet will automatically populate with entries from the Vehicle Request sheet, under Category II.</t>
  </si>
  <si>
    <t>If the vehicle is bi-fuel or diesel, will it use alternative fuel or biodiesel at least 50% of the time?</t>
  </si>
  <si>
    <r>
      <t xml:space="preserve">Reference sheet showing the most fuel efficient vehicles on </t>
    </r>
    <r>
      <rPr>
        <sz val="10"/>
        <rFont val="Calibri"/>
        <family val="2"/>
        <scheme val="minor"/>
      </rPr>
      <t>VEH98</t>
    </r>
    <r>
      <rPr>
        <sz val="10"/>
        <color theme="1"/>
        <rFont val="Calibri"/>
        <family val="2"/>
        <scheme val="minor"/>
      </rPr>
      <t>, recommended by OVM and DOER</t>
    </r>
  </si>
  <si>
    <r>
      <rPr>
        <sz val="10"/>
        <color theme="1"/>
        <rFont val="Calibri"/>
        <family val="2"/>
        <scheme val="minor"/>
      </rPr>
      <t xml:space="preserve">Input sheet for all acquisition requests, broken into two categories: </t>
    </r>
    <r>
      <rPr>
        <b/>
        <sz val="10"/>
        <color theme="1"/>
        <rFont val="Calibri"/>
        <family val="2"/>
        <scheme val="minor"/>
      </rPr>
      <t xml:space="preserve">Category I </t>
    </r>
    <r>
      <rPr>
        <sz val="10"/>
        <color theme="1"/>
        <rFont val="Calibri"/>
        <family val="2"/>
        <scheme val="minor"/>
      </rPr>
      <t>(passenger cars)</t>
    </r>
    <r>
      <rPr>
        <b/>
        <sz val="10"/>
        <color theme="1"/>
        <rFont val="Calibri"/>
        <family val="2"/>
        <scheme val="minor"/>
      </rPr>
      <t xml:space="preserve"> </t>
    </r>
    <r>
      <rPr>
        <sz val="10"/>
        <color theme="1"/>
        <rFont val="Calibri"/>
        <family val="2"/>
        <scheme val="minor"/>
      </rPr>
      <t xml:space="preserve">and </t>
    </r>
    <r>
      <rPr>
        <b/>
        <sz val="10"/>
        <color theme="1"/>
        <rFont val="Calibri"/>
        <family val="2"/>
        <scheme val="minor"/>
      </rPr>
      <t xml:space="preserve">Category II </t>
    </r>
    <r>
      <rPr>
        <sz val="10"/>
        <color theme="1"/>
        <rFont val="Calibri"/>
        <family val="2"/>
        <scheme val="minor"/>
      </rPr>
      <t>(trucks, vans or SUVs)</t>
    </r>
  </si>
  <si>
    <t>If the vehicle remains bi-fuel or diesel, verify in Column N that the agency plans to use E-85 or biodiesel for at least 50% of the time by selecting "Yes" from the drop-down menu.  This is required in order to get extra credit for alternative fuel vehicles.</t>
  </si>
  <si>
    <t>Totals</t>
  </si>
  <si>
    <t>Quoted Price</t>
  </si>
  <si>
    <t>Discount %</t>
  </si>
  <si>
    <t>Upfit Calculations:</t>
  </si>
  <si>
    <t>Input sheet to help determine total cost of options or upfits being added to a vehicle</t>
  </si>
  <si>
    <t>While the Fuel Efficiency Standard requires Agencies to purchase more fuel efficient vehicles and alternative fuel or advanced technology vehicles, it also allows flexibility in meeting these requirements in recognition of diverse Agency needs and changing technologies.</t>
  </si>
  <si>
    <t>MMARS Agency Code:</t>
  </si>
  <si>
    <t>Lease or Purchase</t>
  </si>
  <si>
    <t>Wheel base</t>
  </si>
  <si>
    <r>
      <rPr>
        <sz val="10"/>
        <color theme="1"/>
        <rFont val="Calibri"/>
        <family val="2"/>
        <scheme val="minor"/>
      </rPr>
      <t xml:space="preserve">Review sheet for </t>
    </r>
    <r>
      <rPr>
        <b/>
        <sz val="10"/>
        <color theme="1"/>
        <rFont val="Calibri"/>
        <family val="2"/>
        <scheme val="minor"/>
      </rPr>
      <t xml:space="preserve">passenger car </t>
    </r>
    <r>
      <rPr>
        <sz val="10"/>
        <color theme="1"/>
        <rFont val="Calibri"/>
        <family val="2"/>
        <scheme val="minor"/>
      </rPr>
      <t>acquisition requests: requires input in Column K</t>
    </r>
  </si>
  <si>
    <r>
      <t xml:space="preserve">Review sheet for </t>
    </r>
    <r>
      <rPr>
        <b/>
        <sz val="10"/>
        <color theme="1"/>
        <rFont val="Calibri"/>
        <family val="2"/>
        <scheme val="minor"/>
      </rPr>
      <t>truck, van, or SUV</t>
    </r>
    <r>
      <rPr>
        <sz val="10"/>
        <color theme="1"/>
        <rFont val="Calibri"/>
        <family val="2"/>
        <scheme val="minor"/>
      </rPr>
      <t xml:space="preserve"> acquisition requests: requires input in Columns K through N</t>
    </r>
  </si>
  <si>
    <t xml:space="preserve">Input sheet for biodiesel purchase, use of after-market technologies, and retirement of vehicles (without replacement); calculates credits automatically and applies them to MPG average </t>
  </si>
  <si>
    <t>Overall FES results sheet: calulates whether or not an Agency meets the requirements of the standard based on inputs from Vehicle Request, Cat I, Cat II and Credits sheets</t>
  </si>
  <si>
    <t>Input sheet for request to be exempt from requirements of the Fuel Efficiency Standard</t>
  </si>
  <si>
    <t>Requestors must review the statements on this sheet and input their electronic signature to verify their understanding and compliance</t>
  </si>
  <si>
    <t>This tab is meant to serve as a resource for fleet managers and lists vehicles from the current statewide contract (VEH98) that will help with compliance.  Vehicles are grouped based on their categories and which requirements of the standard they are most helpful with.</t>
  </si>
  <si>
    <t>1. Complete the header section with Agency &amp; contact information (complete once, regardless of whether the request is for vehicles in Category I, Category II, or both).</t>
  </si>
  <si>
    <t>2. In Columns B through E, enter the requested details (lease or purchase request, unit code &amp; funding info) related to the vehicle in that row.
    - Leased Vehicle Requests should be forwarded to Karen Rasnick when completed, for OVM review
    - Direct Purchase (owned) Vehicle requests should be forwarded to Cheryl Cushman, along with the required documents outlined in VEH98</t>
  </si>
  <si>
    <t>NOTE: If you are requesting a non-standard vehicle (due to mini-bid, departmental contract usage, etc), please choose "OTHER" in Column F, and type in all required information, as well as the fields that would normally be completed by the Column F choice.</t>
  </si>
  <si>
    <t>Total Quantity Requested</t>
  </si>
  <si>
    <t>Turn-Ins Required</t>
  </si>
  <si>
    <t>Use the drop down menus in Columns K through N to answer a number of questions regarding each vehicle configuration:</t>
  </si>
  <si>
    <t>CATEGORY I VEHICLES (if these questions do not apply to the vehicles you requested, move on to the "Category II Vehicles" tab)</t>
  </si>
  <si>
    <t>CATEGORY II VEHICLES (if these questions do not apply to the vehicles you requested, move on to the "Credits" tab)</t>
  </si>
  <si>
    <t>Questions 1, 2a and 2b apply to acquisitions receiving either a hybrid or alternative fuel conversion before delivery to the agency.</t>
  </si>
  <si>
    <t>Use the drop down menu in Column M to indicate vehicles that will undergo an after-market conversion and its type.</t>
  </si>
  <si>
    <t>Question 3 is for bi-fuel or diesel vehicles:</t>
  </si>
  <si>
    <t>The table on the top right of the sheet, titled "Category II Summary," will show the average combined MPG of the current mix of vehicles requested, as well as the number of alternative fuel vehicles selected.</t>
  </si>
  <si>
    <t>The table on the top right of the sheet, titled "Category I Summary," will show the average combined MPG of the current mix of vehicles requested, as well as the number of alternative fuel vehicles selected.</t>
  </si>
  <si>
    <t>CREDITS (if these questions do not apply to the vehicles you requested, move on to view the "Scoring" tab)</t>
  </si>
  <si>
    <t>This sheet calculates credits earned by each agency through: biodiesel purchased in the previous fiscal year, after-market hybrid conversions or after-market alternative fuel conversions (of existing vehicles) and the retirement of vehicles without replacement.</t>
  </si>
  <si>
    <t>Advanced Biodiesel</t>
  </si>
  <si>
    <r>
      <t xml:space="preserve">Enter the quantity (gallons) of each biodiesel blend purchased the </t>
    </r>
    <r>
      <rPr>
        <b/>
        <u/>
        <sz val="11"/>
        <color theme="1"/>
        <rFont val="Calibri"/>
        <family val="2"/>
        <scheme val="minor"/>
      </rPr>
      <t>last fiscal year</t>
    </r>
    <r>
      <rPr>
        <sz val="11"/>
        <color theme="1"/>
        <rFont val="Calibri"/>
        <family val="2"/>
        <scheme val="minor"/>
      </rPr>
      <t xml:space="preserve">.  *Note: this includes biodiesel purchased for all vehicles in your fleet, including those not covered by this standard such as medium and heavy-duty vehicles.   </t>
    </r>
  </si>
  <si>
    <t>After-Market Conversions of Existing Vehicles</t>
  </si>
  <si>
    <t>After-Market Hybrid Conversions</t>
  </si>
  <si>
    <t>After-Market Alt. Fuel Conversions</t>
  </si>
  <si>
    <t>Total Alt. Fuel Conversions</t>
  </si>
  <si>
    <r>
      <t xml:space="preserve">Enter each in-service vehicle that underwent an after-market conversion to either a </t>
    </r>
    <r>
      <rPr>
        <b/>
        <u/>
        <sz val="11"/>
        <color theme="1"/>
        <rFont val="Calibri"/>
        <family val="2"/>
        <scheme val="minor"/>
      </rPr>
      <t>hybrid</t>
    </r>
    <r>
      <rPr>
        <sz val="11"/>
        <color theme="1"/>
        <rFont val="Calibri"/>
        <family val="2"/>
        <scheme val="minor"/>
      </rPr>
      <t xml:space="preserve"> or </t>
    </r>
    <r>
      <rPr>
        <b/>
        <u/>
        <sz val="11"/>
        <color theme="1"/>
        <rFont val="Calibri"/>
        <family val="2"/>
        <scheme val="minor"/>
      </rPr>
      <t>alternative fuel</t>
    </r>
    <r>
      <rPr>
        <sz val="11"/>
        <color theme="1"/>
        <rFont val="Calibri"/>
        <family val="2"/>
        <scheme val="minor"/>
      </rPr>
      <t xml:space="preserve"> vehicle in the </t>
    </r>
    <r>
      <rPr>
        <b/>
        <u/>
        <sz val="11"/>
        <color theme="1"/>
        <rFont val="Calibri"/>
        <family val="2"/>
        <scheme val="minor"/>
      </rPr>
      <t>last fiscal year</t>
    </r>
    <r>
      <rPr>
        <sz val="11"/>
        <color theme="1"/>
        <rFont val="Calibri"/>
        <family val="2"/>
        <scheme val="minor"/>
      </rPr>
      <t xml:space="preserve"> in "Vehicle Type" (Column B for Hybrid conversions and Column F for Alt. Fuel conversions).  Enter the old EPA-estimated combined MPG in "Old MPG" (Column C for Hybrid and Column G for Alt. Fuel). For Alt. Fuel conversions, choose from the drop down menu in Column H whether the vehicle will be converted to a dedicated alternative fuel vehicle or a bi-fuel vehicle.</t>
    </r>
  </si>
  <si>
    <t xml:space="preserve">After-market hybrid conversion vehicles receive a 2x MPG multiplier.  After-market alternative fuel conversion vehicles receive a 2x MPG multiplier for dedicated alternative fuel conversions and a 1.5x MPG multiplier for bi-fuel conversions.  The minimum MPG applied to the average is 22 MPG. Credits earned from after-market conversions on existing, in-service, vehicles are applied to the minimum average MPG requirement.    </t>
  </si>
  <si>
    <r>
      <t xml:space="preserve">Enter the make, model and model year of any vehicles in your fleet that you have retired or plan to retire this fiscal year </t>
    </r>
    <r>
      <rPr>
        <b/>
        <sz val="11"/>
        <color theme="1"/>
        <rFont val="Calibri"/>
        <family val="2"/>
        <scheme val="minor"/>
      </rPr>
      <t xml:space="preserve">without replacement </t>
    </r>
    <r>
      <rPr>
        <sz val="11"/>
        <color theme="1"/>
        <rFont val="Calibri"/>
        <family val="2"/>
        <scheme val="minor"/>
      </rPr>
      <t>(thus reducing the size of your fleet).  Choose the appropriate category using the drop down "Vehicle Category" menu (passenger cars are Category I and trucks, SUVs and vans are Category II).</t>
    </r>
    <r>
      <rPr>
        <b/>
        <sz val="11"/>
        <color theme="1"/>
        <rFont val="Calibri"/>
        <family val="2"/>
        <scheme val="minor"/>
      </rPr>
      <t xml:space="preserve"> Though not covered by this standard, you may earn credits for the retirement of medium or heavy duty vehicles recently in use: choose Category II from the dropdown.  </t>
    </r>
    <r>
      <rPr>
        <sz val="11"/>
        <color theme="1"/>
        <rFont val="Calibri"/>
        <family val="2"/>
        <scheme val="minor"/>
      </rPr>
      <t>(Heavy and medium duty vehicles that were not in use before being retired do not count towards credits under this Standard).</t>
    </r>
  </si>
  <si>
    <t>Retirement of Existing Fleet Vehicles Without Replacement</t>
  </si>
  <si>
    <r>
      <t xml:space="preserve">Columns C through J will automatically populate with the vehicles you chose on the Vehicle Request sheet.  Answer the questions in Columns K through N by selecting "Yes" or "No" from the drop-down menu.  </t>
    </r>
    <r>
      <rPr>
        <b/>
        <u/>
        <sz val="11"/>
        <color theme="1"/>
        <rFont val="Calibri"/>
        <family val="2"/>
        <scheme val="minor"/>
      </rPr>
      <t>For any bi-fuel or diesel vehicles</t>
    </r>
    <r>
      <rPr>
        <b/>
        <sz val="11"/>
        <color theme="1"/>
        <rFont val="Calibri"/>
        <family val="2"/>
        <scheme val="minor"/>
      </rPr>
      <t xml:space="preserve"> </t>
    </r>
    <r>
      <rPr>
        <sz val="11"/>
        <color theme="1"/>
        <rFont val="Calibri"/>
        <family val="2"/>
        <scheme val="minor"/>
      </rPr>
      <t xml:space="preserve">(whether originally bi-fuel or as a result of an after market conversion), confirm using the drop down menu in Column N that the vehicle will utilize alternative fuel or B20 biodiesel at least 50% of the time (required in order to get extra credit for a bi-fuel vehicle).  All calculations will be made for you.  To view the average combined MPG, see "Category II Summary" table. Category II vehicles include all trucks, vans and SUVs available on VEH98.  </t>
    </r>
    <r>
      <rPr>
        <b/>
        <sz val="11"/>
        <color theme="1"/>
        <rFont val="Calibri"/>
        <family val="2"/>
        <scheme val="minor"/>
      </rPr>
      <t xml:space="preserve">To compare similarly sized vehicles, see the "Recommended Vehicles" tab.  </t>
    </r>
    <r>
      <rPr>
        <i/>
        <sz val="11"/>
        <color theme="1"/>
        <rFont val="Calibri"/>
        <family val="2"/>
        <scheme val="minor"/>
      </rPr>
      <t xml:space="preserve">Note: The questions in Columns K through N must be answered to ensure the proper extra credit is given. </t>
    </r>
    <r>
      <rPr>
        <sz val="11"/>
        <color theme="1"/>
        <rFont val="Calibri"/>
        <family val="2"/>
        <scheme val="minor"/>
      </rPr>
      <t xml:space="preserve">
</t>
    </r>
  </si>
  <si>
    <t>Color Key for Result Cells:</t>
  </si>
  <si>
    <t>HYBRID: 100% increase in fuel efficiency.  (After market hybrid conversions get an estimated 25% increase in fuel efficiency.  The additional boost is given to credit agencies for making the investment.)
ALT FUEL: 2x multiplier for dedicated alternative fuel vehicles and 1.5x multiplier for bifuel vehicles.</t>
  </si>
  <si>
    <r>
      <rPr>
        <u/>
        <sz val="10"/>
        <color theme="1"/>
        <rFont val="Calibri"/>
        <family val="2"/>
        <scheme val="minor"/>
      </rPr>
      <t>After-market Conversionsof Existing Vehicles to Hybrid or Alternative Fuel:</t>
    </r>
    <r>
      <rPr>
        <sz val="10"/>
        <color theme="1"/>
        <rFont val="Calibri"/>
        <family val="2"/>
        <scheme val="minor"/>
      </rPr>
      <t xml:space="preserve">  In Column B or F under "Vehicle Type," enter the Make/Model of any existing vehicles that underwent a conversion to hybrid or alternative fuel in the last fiscal year.  Next, enter the MPG of the original vehicle (before conversion) in "Old MPG."  For Alt Fuel conversions, pick from the "Dedicated or BiFuel?" drop-down menu to indicate whether the vehicle has been converted to a dedicated or bi-fuel alternative fuel vehicle.  The tool will automatically calculate a new MPG based on conversion type:</t>
    </r>
  </si>
  <si>
    <t>The minimum MPG credited is 22 MPG (the requirement for Category II vehicles).  The resulting MPGs will be added to the average for Category II vehicles and the number of hybrid conversions will be applied to the alternative fuel/hybrid acquisition requirement.</t>
  </si>
  <si>
    <r>
      <rPr>
        <u/>
        <sz val="10"/>
        <color theme="1"/>
        <rFont val="Calibri"/>
        <family val="2"/>
        <scheme val="minor"/>
      </rPr>
      <t>Biodiesel Consumption</t>
    </r>
    <r>
      <rPr>
        <sz val="10"/>
        <color theme="1"/>
        <rFont val="Calibri"/>
        <family val="2"/>
        <scheme val="minor"/>
      </rPr>
      <t>:  In Column C under "Biodiesel Purchased", enter the number of gallons of each blend of biodiesel purchased in the last fiscal year.  The tool will automatically calculate the B100 equivalent and associated credits.  These credits can then be used to meet the alternative fuel/hybrid acquisition requirement.</t>
    </r>
  </si>
  <si>
    <r>
      <rPr>
        <u/>
        <sz val="10"/>
        <color theme="1"/>
        <rFont val="Calibri"/>
        <family val="2"/>
        <scheme val="minor"/>
      </rPr>
      <t>Retirement of Vehicles Without Replacement</t>
    </r>
    <r>
      <rPr>
        <sz val="10"/>
        <color theme="1"/>
        <rFont val="Calibri"/>
        <family val="2"/>
        <scheme val="minor"/>
      </rPr>
      <t>:  In Columns B and C, enter the Make/Model and model year, respectively, of any vehicles that were recently in use but that the agency has retired in the last fiscal year without replacement.  Next, in Column D, "Vehicle Category," choose the vehicle category associated with the retired vehicle from the drop down menu (medium and heavy duty vehicles retired are considered Category II vehicles for this section).  The tool will automatically populate the "MPG Standard" in Column E and calculate the "Standard Equivalents" in Column F.  The resulting MPGs will be added to the total average for its respective  category.</t>
    </r>
  </si>
  <si>
    <t xml:space="preserve">This worksheet allows the user to request an exemption from the FES requirements for either the current quarter or for the entire Fiscal Year (FY), whichever is applicable.  </t>
  </si>
  <si>
    <t>a. Enter the current FY and quarter at the top of the worksheet.</t>
  </si>
  <si>
    <r>
      <t xml:space="preserve">b. </t>
    </r>
    <r>
      <rPr>
        <b/>
        <sz val="10"/>
        <color theme="1"/>
        <rFont val="Calibri"/>
        <family val="2"/>
        <scheme val="minor"/>
      </rPr>
      <t>Question 1:</t>
    </r>
    <r>
      <rPr>
        <sz val="10"/>
        <color theme="1"/>
        <rFont val="Calibri"/>
        <family val="2"/>
        <scheme val="minor"/>
      </rPr>
      <t xml:space="preserve"> Answer Yes or No as to whether the current vehicle acquisition request is in compliance with all the requirements of the Standard.  (If you are unsure, check the "Scoring" tab).
    i. If "No", check the box that describes where the current vehicle request falls short of compliance (check all that apply).</t>
    </r>
  </si>
  <si>
    <r>
      <t xml:space="preserve">c. </t>
    </r>
    <r>
      <rPr>
        <b/>
        <sz val="10"/>
        <color theme="1"/>
        <rFont val="Calibri"/>
        <family val="2"/>
        <scheme val="minor"/>
      </rPr>
      <t xml:space="preserve">Question 2: </t>
    </r>
    <r>
      <rPr>
        <sz val="10"/>
        <color theme="1"/>
        <rFont val="Calibri"/>
        <family val="2"/>
        <scheme val="minor"/>
      </rPr>
      <t>Answer Yes or No as to whether there are changes that can be made to the current vehicle acquisition request that will bring your agency closer to, or into, compliance.</t>
    </r>
  </si>
  <si>
    <r>
      <t xml:space="preserve">d. </t>
    </r>
    <r>
      <rPr>
        <b/>
        <sz val="10"/>
        <color theme="1"/>
        <rFont val="Calibri"/>
        <family val="2"/>
        <scheme val="minor"/>
      </rPr>
      <t xml:space="preserve">Question 3: </t>
    </r>
    <r>
      <rPr>
        <sz val="10"/>
        <color theme="1"/>
        <rFont val="Calibri"/>
        <family val="2"/>
        <scheme val="minor"/>
      </rPr>
      <t>Provide justification for why the vehicles requested are necessary to meet the operational needs of your agency.</t>
    </r>
  </si>
  <si>
    <r>
      <t xml:space="preserve">e. </t>
    </r>
    <r>
      <rPr>
        <b/>
        <sz val="10"/>
        <color theme="1"/>
        <rFont val="Calibri"/>
        <family val="2"/>
        <scheme val="minor"/>
      </rPr>
      <t xml:space="preserve">Question 4 (if future acquisitions are anticipated in the current FY.  If no, skip to Question 5): </t>
    </r>
    <r>
      <rPr>
        <sz val="10"/>
        <color theme="1"/>
        <rFont val="Calibri"/>
        <family val="2"/>
        <scheme val="minor"/>
      </rPr>
      <t>Describe any planned future acquisitions that will help your agency reach compliance for the Fiscal Year.</t>
    </r>
  </si>
  <si>
    <r>
      <t xml:space="preserve">f. </t>
    </r>
    <r>
      <rPr>
        <b/>
        <sz val="10"/>
        <color theme="1"/>
        <rFont val="Calibri"/>
        <family val="2"/>
        <scheme val="minor"/>
      </rPr>
      <t xml:space="preserve">Question 5 (if this is the final acquisition for the current FY):
</t>
    </r>
    <r>
      <rPr>
        <sz val="10"/>
        <color theme="1"/>
        <rFont val="Calibri"/>
        <family val="2"/>
        <scheme val="minor"/>
      </rPr>
      <t xml:space="preserve">    i. Answer Yes or No as to whether your agency is requesting an offical exemption from Standard Compliance for the current FY.
    ii. If Yes, describe how the agency plans to meet the requirements of Alternative Compliance.  
</t>
    </r>
  </si>
  <si>
    <t>All entries must be separate and dated - when submitting a new request, do not delete entries from previous requests (hold down the Alt Key and press Enter to go to a new line).</t>
  </si>
  <si>
    <r>
      <t xml:space="preserve">This worksheet includes statements regarding the requestor's understanding and compliance with policies and the FES requirements.  </t>
    </r>
    <r>
      <rPr>
        <b/>
        <i/>
        <u/>
        <sz val="10"/>
        <color theme="1"/>
        <rFont val="Calibri"/>
        <family val="2"/>
        <scheme val="minor"/>
      </rPr>
      <t>No request will be reviewed and/or approved without an electronic signature.</t>
    </r>
  </si>
  <si>
    <t>Roof Height / Bed Length</t>
  </si>
  <si>
    <t>Cylin-ders</t>
  </si>
  <si>
    <t>Unit Code</t>
  </si>
  <si>
    <t>I certify my understanding &amp; compliance with the above statements:</t>
  </si>
  <si>
    <t>FY2017 Vehicle Request and Fuel Efficiency Calculator</t>
  </si>
  <si>
    <t>Vehicle Acquisition Request</t>
  </si>
  <si>
    <r>
      <rPr>
        <b/>
        <sz val="11"/>
        <color theme="1"/>
        <rFont val="Calibri"/>
        <family val="2"/>
        <scheme val="minor"/>
      </rPr>
      <t>Worksheet Contacts:</t>
    </r>
    <r>
      <rPr>
        <sz val="11"/>
        <color theme="1"/>
        <rFont val="Calibri"/>
        <family val="2"/>
        <scheme val="minor"/>
      </rPr>
      <t xml:space="preserve">
For </t>
    </r>
    <r>
      <rPr>
        <u/>
        <sz val="11"/>
        <color theme="1"/>
        <rFont val="Calibri"/>
        <family val="2"/>
        <scheme val="minor"/>
      </rPr>
      <t>fuel efficiency calculator</t>
    </r>
    <r>
      <rPr>
        <sz val="11"/>
        <color theme="1"/>
        <rFont val="Calibri"/>
        <family val="2"/>
        <scheme val="minor"/>
      </rPr>
      <t xml:space="preserve"> questions, please contact </t>
    </r>
    <r>
      <rPr>
        <u/>
        <sz val="11"/>
        <color theme="1"/>
        <rFont val="Calibri"/>
        <family val="2"/>
        <scheme val="minor"/>
      </rPr>
      <t>Jillian DiMedio</t>
    </r>
    <r>
      <rPr>
        <sz val="11"/>
        <color theme="1"/>
        <rFont val="Calibri"/>
        <family val="2"/>
        <scheme val="minor"/>
      </rPr>
      <t xml:space="preserve">, 
Jillian.DiMedio@state.ma.us, (617) 626-7367; 
For </t>
    </r>
    <r>
      <rPr>
        <u/>
        <sz val="11"/>
        <color theme="1"/>
        <rFont val="Calibri"/>
        <family val="2"/>
        <scheme val="minor"/>
      </rPr>
      <t>vehicle request (purchase)</t>
    </r>
    <r>
      <rPr>
        <sz val="11"/>
        <color theme="1"/>
        <rFont val="Calibri"/>
        <family val="2"/>
        <scheme val="minor"/>
      </rPr>
      <t xml:space="preserve"> questions, please contact </t>
    </r>
    <r>
      <rPr>
        <u/>
        <sz val="11"/>
        <color theme="1"/>
        <rFont val="Calibri"/>
        <family val="2"/>
        <scheme val="minor"/>
      </rPr>
      <t>Cheryl Cushman</t>
    </r>
    <r>
      <rPr>
        <sz val="11"/>
        <color theme="1"/>
        <rFont val="Calibri"/>
        <family val="2"/>
        <scheme val="minor"/>
      </rPr>
      <t xml:space="preserve">, Cheryl.Cushman@state.ma.us, (617) 720-3109; 
For </t>
    </r>
    <r>
      <rPr>
        <u/>
        <sz val="11"/>
        <color theme="1"/>
        <rFont val="Calibri"/>
        <family val="2"/>
        <scheme val="minor"/>
      </rPr>
      <t>vehicle request (lease)</t>
    </r>
    <r>
      <rPr>
        <sz val="11"/>
        <color theme="1"/>
        <rFont val="Calibri"/>
        <family val="2"/>
        <scheme val="minor"/>
      </rPr>
      <t xml:space="preserve"> questions, please contact </t>
    </r>
    <r>
      <rPr>
        <u/>
        <sz val="11"/>
        <color theme="1"/>
        <rFont val="Calibri"/>
        <family val="2"/>
        <scheme val="minor"/>
      </rPr>
      <t>Karen Rasnick</t>
    </r>
    <r>
      <rPr>
        <sz val="11"/>
        <color theme="1"/>
        <rFont val="Calibri"/>
        <family val="2"/>
        <scheme val="minor"/>
      </rPr>
      <t>, Karen.Rasnick@state.ma.us, (617) 720-3196</t>
    </r>
  </si>
  <si>
    <t>This workbook was created for Executive Branch Agencies to use when requesting to purchase, or lease through OVM, new vehicles for their fleet. Please review all instructions and complete all required input cells (in orange) on all tabs prior to submitting your request to OVM.</t>
  </si>
  <si>
    <r>
      <t xml:space="preserve">The new Fuel Efficiency Standard for the State Fleet (FES) is now in effect.  Agencies must adhere to minimum requirements for new acquistions made during each fiscal year, including average combined MPG targets for each vehicle category and minimum Alternative Fuel Vehicle (AFV) acquisitions.  Please </t>
    </r>
    <r>
      <rPr>
        <u/>
        <sz val="10"/>
        <color rgb="FF0000FF"/>
        <rFont val="Calibri"/>
        <family val="2"/>
        <scheme val="minor"/>
      </rPr>
      <t>click here</t>
    </r>
    <r>
      <rPr>
        <sz val="10"/>
        <color theme="1"/>
        <rFont val="Calibri"/>
        <family val="2"/>
        <scheme val="minor"/>
      </rPr>
      <t xml:space="preserve"> to view full details.</t>
    </r>
  </si>
  <si>
    <t>This tool consists of the following tabs/worksheets:</t>
  </si>
  <si>
    <t>Items that are automatically calculated are highlighted in peach.</t>
  </si>
  <si>
    <t>Cells that require input are highlighted in orange (turn white when completed).  NOTE: Based on the number &amp; type of requests, not all cells will turn white.</t>
  </si>
  <si>
    <t>Turn-In VIN</t>
  </si>
  <si>
    <t>Reference 1</t>
  </si>
  <si>
    <t>Reference 2</t>
  </si>
  <si>
    <t>HEV/PHEV/BEV</t>
  </si>
  <si>
    <t>Vehicles that Meet 32 MPG Standard</t>
  </si>
  <si>
    <r>
      <t xml:space="preserve">Choosing any of these vehicles will help your agency reach the 32 MPG average requirement for new acquisitions in Category I.  Those highlighted in </t>
    </r>
    <r>
      <rPr>
        <sz val="11"/>
        <rFont val="Calibri"/>
        <family val="2"/>
        <scheme val="minor"/>
      </rPr>
      <t xml:space="preserve">green are hybrid electric vehicles (HEVs), Plug-in Hybrid Electric Vehicles (PHEVs), or Battery Electric Vehicles (BEVs).  Choosing a HEV, PHEV, or BEV will help your agency reach the minimum acquisition requirement for HEVs, PHEVs or BEVs.  </t>
    </r>
  </si>
  <si>
    <t>Category II: Trucks, Vans, SUVs</t>
  </si>
  <si>
    <t>Vehicles that Meet 22 MPG Standard</t>
  </si>
  <si>
    <t xml:space="preserve">Choosing any of these vehicles will help your agency reach the 22 MPG average requirement for new acquisitions in Category II.  </t>
  </si>
  <si>
    <t>1/(mpg+credit)</t>
  </si>
  <si>
    <t>Electronic Signature</t>
  </si>
  <si>
    <t>For Which Vehicle(s):</t>
  </si>
  <si>
    <t>Fund / Appropriation Code</t>
  </si>
  <si>
    <r>
      <t xml:space="preserve">Answer the following questions related to why your vehicle choices do not meet FES compliance.  For questions 3 through 5, please date each entry and keep all historical entires from the current Fiscal Year, as applicable.  For example, if you are filling out an exemption form for Q3, do not delete any previous entires made during Q2 or Q1, rather add to the previous text </t>
    </r>
    <r>
      <rPr>
        <b/>
        <sz val="11"/>
        <color theme="1"/>
        <rFont val="Calibri"/>
        <family val="2"/>
        <scheme val="minor"/>
      </rPr>
      <t>(note: hold down the Alt key and press Enter to go to a new line)</t>
    </r>
    <r>
      <rPr>
        <sz val="11"/>
        <color theme="1"/>
        <rFont val="Calibri"/>
        <family val="2"/>
        <scheme val="minor"/>
      </rPr>
      <t xml:space="preserve">.
If there are any questions as to whether your agency qualifies or requires an exemption for the </t>
    </r>
    <r>
      <rPr>
        <i/>
        <u/>
        <sz val="11"/>
        <color theme="1"/>
        <rFont val="Calibri"/>
        <family val="2"/>
        <scheme val="minor"/>
      </rPr>
      <t>entire Fiscal Year</t>
    </r>
    <r>
      <rPr>
        <sz val="11"/>
        <color theme="1"/>
        <rFont val="Calibri"/>
        <family val="2"/>
        <scheme val="minor"/>
      </rPr>
      <t xml:space="preserve"> (not just the current quarter), please contact Jillian DiMedio at jillian.dimedio@state.ma.us.</t>
    </r>
  </si>
  <si>
    <t>By entering their name below, the Agency Contact certifies that they have read, understand and agree to comply with the OVM Policies and Procedures Manual and the Fuel Efficiency Standard for the State Fleet.</t>
  </si>
  <si>
    <t>If any exemption to vehicle contract options, OVM Policy orthe  Fuel Efficiency Standard is being requested, Agency Contact certifies that justification &amp;/or exemption documentation is included.  If there are any questions as to whether your agency qualifies or requires an exemption, please contact OVM or DOER, as appropriate.</t>
  </si>
  <si>
    <t>Additionally, they verify that they have discussed their vehicle needs with their Agency CFO and that all information contained in this request spreadsheet is complete, true &amp; correct, to the best of their knowledge. If any vehicle request includes emergency equipment, such as lights, sirens or in-vehicle communication devices, Agency Contact further verifies that Agency Head approval has been appropriately obtained and documented, including justification of the need for such emergency equipment.</t>
  </si>
  <si>
    <t>CATEGORY I: PASSENGER CAR INPUT</t>
  </si>
  <si>
    <t>CATEGORY II: TRUCK, VAN, SUV INPUT</t>
  </si>
  <si>
    <t>AGENCY INFORMATION</t>
  </si>
  <si>
    <t>Please note: No request will be reviewed and/or approved without an electronic signature.</t>
  </si>
  <si>
    <t>Vehicle Upfit Calculations</t>
  </si>
  <si>
    <t>Vehicle Turn-In Information</t>
  </si>
  <si>
    <t>This sheet is where Agencies provide the details of the vehicles that are being replaced.  The total number of turn-ins should equal, or exceed, the total number of vehicles requested.  The sheet will automatically populate with one entry for each vehicle configuration included on the Vehicle Request sheet. Complete all columns with the requested information.</t>
  </si>
  <si>
    <r>
      <t xml:space="preserve">This sheet lists all the vehicles from VEH98 (Category I and Category II) that meet the MPG requirements of the standard.  </t>
    </r>
    <r>
      <rPr>
        <sz val="11"/>
        <color theme="6" tint="-0.249977111117893"/>
        <rFont val="Calibri"/>
        <family val="2"/>
        <scheme val="minor"/>
      </rPr>
      <t>Hybrid, plug-in hybrid electric and battery electric vehicles are highlighted in green.</t>
    </r>
    <r>
      <rPr>
        <sz val="11"/>
        <color theme="1"/>
        <rFont val="Calibri"/>
        <family val="2"/>
        <scheme val="minor"/>
      </rPr>
      <t xml:space="preserve">  </t>
    </r>
    <r>
      <rPr>
        <b/>
        <sz val="11"/>
        <color theme="1"/>
        <rFont val="Calibri"/>
        <family val="2"/>
        <scheme val="minor"/>
      </rPr>
      <t>There is no user input required on this sheet</t>
    </r>
    <r>
      <rPr>
        <sz val="11"/>
        <color theme="1"/>
        <rFont val="Calibri"/>
        <family val="2"/>
        <scheme val="minor"/>
      </rPr>
      <t xml:space="preserve">; it is meant to serve as as resource for agency fleet managers.  </t>
    </r>
  </si>
  <si>
    <t>Recommended Vehicles</t>
  </si>
  <si>
    <r>
      <t xml:space="preserve">3. In Column F, use the drop-down menu to select the </t>
    </r>
    <r>
      <rPr>
        <b/>
        <u/>
        <sz val="10"/>
        <color theme="1"/>
        <rFont val="Calibri"/>
        <family val="2"/>
        <scheme val="minor"/>
      </rPr>
      <t>Vehicle Acquisition #</t>
    </r>
    <r>
      <rPr>
        <sz val="10"/>
        <color theme="1"/>
        <rFont val="Calibri"/>
        <family val="2"/>
        <scheme val="minor"/>
      </rPr>
      <t xml:space="preserve"> of the vehicle you would like to acquire:
    - Vehicle Request ID # can be found on the current VEH98 base vehicle price sheet
    - It is a combination of Vehicle ID, Model Year and Option (vendor)
    - All pertinent details will automatically fill in once the Vehicle Request ID # is chosen</t>
    </r>
  </si>
  <si>
    <t>UPFIT CALCULATIONS</t>
  </si>
  <si>
    <r>
      <t xml:space="preserve">This sheet allows the user to enter the details of all vehicles requested for acquisition.  </t>
    </r>
    <r>
      <rPr>
        <b/>
        <u/>
        <sz val="11"/>
        <color theme="1"/>
        <rFont val="Calibri"/>
        <family val="2"/>
        <scheme val="minor"/>
      </rPr>
      <t>Only one vehicle can be entered in each row.</t>
    </r>
    <r>
      <rPr>
        <b/>
        <sz val="11"/>
        <color theme="1"/>
        <rFont val="Calibri"/>
        <family val="2"/>
        <scheme val="minor"/>
      </rPr>
      <t xml:space="preserve">   </t>
    </r>
    <r>
      <rPr>
        <sz val="11"/>
        <color rgb="FFFFC000"/>
        <rFont val="Calibri"/>
        <family val="2"/>
        <scheme val="minor"/>
      </rPr>
      <t>All cells that require user input are highlighted in orange.</t>
    </r>
    <r>
      <rPr>
        <sz val="11"/>
        <color theme="1"/>
        <rFont val="Calibri"/>
        <family val="2"/>
        <scheme val="minor"/>
      </rPr>
      <t xml:space="preserve">  At the top, under "Agency Information," fill in the the cells regarding the agency and CFO contact.  If the vehicle acquisition request includes passenger cars, go to  the "Category I" section of the worksheet.  From the drop-down menu in Column F, choose the vehicle acquisition number (assigned on VEH98) that represents the vehicle you wish to acquire.  (Note: if you are requesting a non-standard vehicle, please choose "Other" in Column F and type in all requested information).  All vehicle specific information will then autopopulate.  Fill out Columns A though D regarding the acquisition funding source.  Next, scroll over to Columns Z through AM to finish entering requested information regarding the price and vehicle use.  If the acquisition request includes trucks, vans or SUVs, go to the "Category II" section of the worksheet and follow the same process detailed above for these vehicles.  </t>
    </r>
    <r>
      <rPr>
        <b/>
        <i/>
        <sz val="11"/>
        <color theme="1"/>
        <rFont val="Calibri"/>
        <family val="2"/>
        <scheme val="minor"/>
      </rPr>
      <t xml:space="preserve">Please note that Category I (passenger cars) and Category II (trucks, vans and SUVs) acquisition requests are located in separate sections.   </t>
    </r>
    <r>
      <rPr>
        <sz val="11"/>
        <color theme="1"/>
        <rFont val="Calibri"/>
        <family val="2"/>
        <scheme val="minor"/>
      </rPr>
      <t xml:space="preserve"> </t>
    </r>
  </si>
  <si>
    <t>Input sheet for exisiting vehicles that will be surrendered for each new vehicle</t>
  </si>
  <si>
    <t>This sheet allows the user to enter the details of all vehicles being requested (both Category I and Category II).  Only one vehicle can be entered in each row.  Due to differing FES requirements, Category I (passenger cars) and Category II (trucks, vans and SUVs) vehicles must be requested in separate sections for calculation purposes.  For each section, follow these steps:</t>
  </si>
  <si>
    <t>4. In Columns X through AC, enter the requested details (colors, options and costs, upfits and costs) related to the vehicle in that row.</t>
  </si>
  <si>
    <t>5. In Columns AF through AI, enter the expected usage details.</t>
  </si>
  <si>
    <r>
      <rPr>
        <b/>
        <sz val="11"/>
        <color theme="1"/>
        <rFont val="Calibri"/>
        <family val="2"/>
        <scheme val="minor"/>
      </rPr>
      <t>Worksheet Contacts:</t>
    </r>
    <r>
      <rPr>
        <sz val="11"/>
        <color theme="1"/>
        <rFont val="Calibri"/>
        <family val="2"/>
        <scheme val="minor"/>
      </rPr>
      <t xml:space="preserve">
For </t>
    </r>
    <r>
      <rPr>
        <u/>
        <sz val="11"/>
        <color theme="1"/>
        <rFont val="Calibri"/>
        <family val="2"/>
        <scheme val="minor"/>
      </rPr>
      <t>fuel efficiency calculator</t>
    </r>
    <r>
      <rPr>
        <sz val="11"/>
        <color theme="1"/>
        <rFont val="Calibri"/>
        <family val="2"/>
        <scheme val="minor"/>
      </rPr>
      <t xml:space="preserve"> questions, please contact </t>
    </r>
    <r>
      <rPr>
        <u/>
        <sz val="11"/>
        <color theme="1"/>
        <rFont val="Calibri"/>
        <family val="2"/>
        <scheme val="minor"/>
      </rPr>
      <t>Jillian DiMedio</t>
    </r>
    <r>
      <rPr>
        <sz val="11"/>
        <color theme="1"/>
        <rFont val="Calibri"/>
        <family val="2"/>
        <scheme val="minor"/>
      </rPr>
      <t xml:space="preserve">, 
Jillian.DiMedio@state.ma.us, (617) 626-7367; 
For </t>
    </r>
    <r>
      <rPr>
        <u/>
        <sz val="11"/>
        <color theme="1"/>
        <rFont val="Calibri"/>
        <family val="2"/>
        <scheme val="minor"/>
      </rPr>
      <t>vehicle request (purchase)</t>
    </r>
    <r>
      <rPr>
        <sz val="11"/>
        <color theme="1"/>
        <rFont val="Calibri"/>
        <family val="2"/>
        <scheme val="minor"/>
      </rPr>
      <t xml:space="preserve"> questions, please contact </t>
    </r>
    <r>
      <rPr>
        <u/>
        <sz val="11"/>
        <color theme="1"/>
        <rFont val="Calibri"/>
        <family val="2"/>
        <scheme val="minor"/>
      </rPr>
      <t>Cheryl Cushman</t>
    </r>
    <r>
      <rPr>
        <sz val="11"/>
        <color theme="1"/>
        <rFont val="Calibri"/>
        <family val="2"/>
        <scheme val="minor"/>
      </rPr>
      <t xml:space="preserve">, 
Cheryl.Cushman@state.ma.us, (617) 720-3109; 
For </t>
    </r>
    <r>
      <rPr>
        <u/>
        <sz val="11"/>
        <color theme="1"/>
        <rFont val="Calibri"/>
        <family val="2"/>
        <scheme val="minor"/>
      </rPr>
      <t>vehicle request (lease)</t>
    </r>
    <r>
      <rPr>
        <sz val="11"/>
        <color theme="1"/>
        <rFont val="Calibri"/>
        <family val="2"/>
        <scheme val="minor"/>
      </rPr>
      <t xml:space="preserve"> questions, please contact </t>
    </r>
    <r>
      <rPr>
        <u/>
        <sz val="11"/>
        <color theme="1"/>
        <rFont val="Calibri"/>
        <family val="2"/>
        <scheme val="minor"/>
      </rPr>
      <t>Karen Rasnick</t>
    </r>
    <r>
      <rPr>
        <sz val="11"/>
        <color theme="1"/>
        <rFont val="Calibri"/>
        <family val="2"/>
        <scheme val="minor"/>
      </rPr>
      <t>,
Karen.Rasnick@state.ma.us, (617) 720-3196</t>
    </r>
  </si>
  <si>
    <t>In certain cases, additional options, packages or upfitting may be required for the vehicle to meet the business needs of the Agency. This sheet is provided to allow multiple items to be added together in order to create the full configuration of a vehicle on the request spreadsheet. Agencies should use this as a notepad to detail the information supplied in columns AB through AE on the Vehicle request tab.</t>
  </si>
  <si>
    <r>
      <t xml:space="preserve">This sheet allows the user to enter the details of all vehicles that will be turned in as part of the new vehicle acquisition.  </t>
    </r>
    <r>
      <rPr>
        <sz val="11"/>
        <color rgb="FFFFC000"/>
        <rFont val="Calibri"/>
        <family val="2"/>
        <scheme val="minor"/>
      </rPr>
      <t xml:space="preserve">All cells that require user input are highlighted in orange.  </t>
    </r>
    <r>
      <rPr>
        <sz val="11"/>
        <color theme="1"/>
        <rFont val="Calibri"/>
        <family val="2"/>
        <scheme val="minor"/>
      </rPr>
      <t xml:space="preserve">Column B is automatically populated with the vehicles entered into the "Vehicle Request" spreadsheet.  For each vehicle requested, fill out Columns C through M with information regarding a vehicle from the agency fleet to be turned in.  Agencies may only identify currently active vehicles or those surrendered to OVM within the twelve months immediately preceding the request that were not already attached to another replacement.  </t>
    </r>
    <r>
      <rPr>
        <b/>
        <i/>
        <sz val="11"/>
        <color theme="1"/>
        <rFont val="Calibri"/>
        <family val="2"/>
        <scheme val="minor"/>
      </rPr>
      <t>Please note that the total number of turn-in vehicles should equal (or exceed) the number of new acquisitions requested.</t>
    </r>
  </si>
  <si>
    <r>
      <t xml:space="preserve">This sheet allows the user to enter the details of any requested options, packages or upfits for the vehicles listed in the "Vehicle Request" worksheet.  </t>
    </r>
    <r>
      <rPr>
        <sz val="11"/>
        <color rgb="FFFFC000"/>
        <rFont val="Calibri"/>
        <family val="2"/>
        <scheme val="minor"/>
      </rPr>
      <t xml:space="preserve">All cells that require user input are highlighted in orange.  </t>
    </r>
    <r>
      <rPr>
        <sz val="11"/>
        <rFont val="Calibri"/>
        <family val="2"/>
        <scheme val="minor"/>
      </rPr>
      <t>Use this sheet to list each option, package or upfit part and obtain the total cost, including discounts. The quoted price will calculate based on the MSRP and discount % entered. This should match what is received by the vendor.</t>
    </r>
  </si>
  <si>
    <t xml:space="preserve">SAMPLE TEXT: June 3, 2017
Agency XYZ will be implementing driver training beginning this summer to educate our seasonal staff on maximizing fuel efficiency through proper driver behavior.  Agency XYZ will also be purchasing idle reduction technologies from VEH102 for 12 heavy duty trucks in our fleet.  </t>
  </si>
  <si>
    <t>Electric Motor</t>
  </si>
  <si>
    <t>P5F</t>
  </si>
  <si>
    <t>PAC021</t>
  </si>
  <si>
    <t>Corolla</t>
  </si>
  <si>
    <t>LE</t>
  </si>
  <si>
    <t>PAC022</t>
  </si>
  <si>
    <t>LE Eco</t>
  </si>
  <si>
    <t>PAC024</t>
  </si>
  <si>
    <t xml:space="preserve">Prius </t>
  </si>
  <si>
    <t>Two</t>
  </si>
  <si>
    <t>PAC025</t>
  </si>
  <si>
    <t>Prius Eco</t>
  </si>
  <si>
    <t xml:space="preserve">Two </t>
  </si>
  <si>
    <t>PAC026</t>
  </si>
  <si>
    <t>Prius v Hybrid Wagon</t>
  </si>
  <si>
    <t>PAC027</t>
  </si>
  <si>
    <t>Prius Prime Plug-in</t>
  </si>
  <si>
    <t>PAC040</t>
  </si>
  <si>
    <t>Camry Hybrid</t>
  </si>
  <si>
    <t>Hybrid LE</t>
  </si>
  <si>
    <t>BioDiesel</t>
  </si>
  <si>
    <t>CGV078</t>
  </si>
  <si>
    <t>VF1L11</t>
  </si>
  <si>
    <t>CGV079</t>
  </si>
  <si>
    <t>VF1L12</t>
  </si>
  <si>
    <t>CGV080</t>
  </si>
  <si>
    <t>VF1L13</t>
  </si>
  <si>
    <t>CGV081</t>
  </si>
  <si>
    <t>VF2L13</t>
  </si>
  <si>
    <t>CGV082</t>
  </si>
  <si>
    <t>VF2L16</t>
  </si>
  <si>
    <t>MPV004</t>
  </si>
  <si>
    <t xml:space="preserve">Sienna </t>
  </si>
  <si>
    <t>L</t>
  </si>
  <si>
    <t>MPV007</t>
  </si>
  <si>
    <t xml:space="preserve">AWD </t>
  </si>
  <si>
    <t>SUV005</t>
  </si>
  <si>
    <t>RAV4</t>
  </si>
  <si>
    <t>SUV006</t>
  </si>
  <si>
    <t>SUV007</t>
  </si>
  <si>
    <t>Hybrid XLE</t>
  </si>
  <si>
    <t>2BA</t>
  </si>
  <si>
    <t>TRK001</t>
  </si>
  <si>
    <t>Tacoma</t>
  </si>
  <si>
    <t>SR Access Cab</t>
  </si>
  <si>
    <t>6.1'</t>
  </si>
  <si>
    <t>2.7L</t>
  </si>
  <si>
    <t>TRK003</t>
  </si>
  <si>
    <t>SR5 Access Cab</t>
  </si>
  <si>
    <t xml:space="preserve">6.1' </t>
  </si>
  <si>
    <t xml:space="preserve">3.5L </t>
  </si>
  <si>
    <t>TRK004</t>
  </si>
  <si>
    <t>SR Double Cab</t>
  </si>
  <si>
    <t>5'</t>
  </si>
  <si>
    <t>TRK005</t>
  </si>
  <si>
    <t>SR5 Double Cab</t>
  </si>
  <si>
    <t>TRK006</t>
  </si>
  <si>
    <t>LS (Base) Reg Cab Std Box</t>
  </si>
  <si>
    <t>28E</t>
  </si>
  <si>
    <t>TRK194</t>
  </si>
  <si>
    <t>Tundra</t>
  </si>
  <si>
    <t>SR Regular Cab</t>
  </si>
  <si>
    <t>5.7L</t>
  </si>
  <si>
    <t>TRK195</t>
  </si>
  <si>
    <t>4.6L</t>
  </si>
  <si>
    <t>TRK196</t>
  </si>
  <si>
    <t>TRK197</t>
  </si>
  <si>
    <t>TRK198</t>
  </si>
  <si>
    <t>TRK200</t>
  </si>
  <si>
    <t>TRK201</t>
  </si>
  <si>
    <t>TRK203</t>
  </si>
  <si>
    <t>TRK205</t>
  </si>
  <si>
    <t>TRK206</t>
  </si>
  <si>
    <t>TRK207</t>
  </si>
  <si>
    <t>TRK208</t>
  </si>
  <si>
    <t>SR5 CrewMax</t>
  </si>
  <si>
    <t>TRK209</t>
  </si>
  <si>
    <t>TRK210</t>
  </si>
  <si>
    <t>TRK211</t>
  </si>
  <si>
    <t>TRK213</t>
  </si>
  <si>
    <t>TRK215</t>
  </si>
  <si>
    <t>TRK216</t>
  </si>
  <si>
    <t>TRK218</t>
  </si>
  <si>
    <t>Limited Double Cab</t>
  </si>
  <si>
    <t>TRK219</t>
  </si>
  <si>
    <t>Limited CrewMax</t>
  </si>
  <si>
    <t>TRK220</t>
  </si>
  <si>
    <t>TRK222</t>
  </si>
  <si>
    <t xml:space="preserve">6 3/4" </t>
  </si>
  <si>
    <t xml:space="preserve">8' </t>
  </si>
  <si>
    <t xml:space="preserve">6 3/4' </t>
  </si>
  <si>
    <t>CGV001</t>
  </si>
  <si>
    <t>Express Cargo</t>
  </si>
  <si>
    <t>CG23405</t>
  </si>
  <si>
    <t>CGV002</t>
  </si>
  <si>
    <t>CGV003</t>
  </si>
  <si>
    <t>CGV004</t>
  </si>
  <si>
    <t>CGV005</t>
  </si>
  <si>
    <t>CG23705</t>
  </si>
  <si>
    <t>CGV006</t>
  </si>
  <si>
    <t>CGV007</t>
  </si>
  <si>
    <t>CGV008</t>
  </si>
  <si>
    <t>CGV009</t>
  </si>
  <si>
    <t>CG33405</t>
  </si>
  <si>
    <t>CGV010</t>
  </si>
  <si>
    <t>CGV011</t>
  </si>
  <si>
    <t>CGV012</t>
  </si>
  <si>
    <t>CGV013</t>
  </si>
  <si>
    <t>CG33705</t>
  </si>
  <si>
    <t>CGV014</t>
  </si>
  <si>
    <t>CGV015</t>
  </si>
  <si>
    <t>CGV016</t>
  </si>
  <si>
    <t>CGV057</t>
  </si>
  <si>
    <t>NV</t>
  </si>
  <si>
    <t>1500 S</t>
  </si>
  <si>
    <t>CGV058</t>
  </si>
  <si>
    <t>1500 SV</t>
  </si>
  <si>
    <t>CGV059</t>
  </si>
  <si>
    <t>2500 S</t>
  </si>
  <si>
    <t>CGV060</t>
  </si>
  <si>
    <t>CGV061</t>
  </si>
  <si>
    <t>CGV062</t>
  </si>
  <si>
    <t>CGV063</t>
  </si>
  <si>
    <t>2500 SL</t>
  </si>
  <si>
    <t>CGV064</t>
  </si>
  <si>
    <t>CGV065</t>
  </si>
  <si>
    <t>CGV066</t>
  </si>
  <si>
    <t>CGV067</t>
  </si>
  <si>
    <t>2500 SV</t>
  </si>
  <si>
    <t>CGV068</t>
  </si>
  <si>
    <t>CGV069</t>
  </si>
  <si>
    <t>CGV070</t>
  </si>
  <si>
    <t>CGV071</t>
  </si>
  <si>
    <t>CGV072</t>
  </si>
  <si>
    <t>CGV073</t>
  </si>
  <si>
    <t>CGV074</t>
  </si>
  <si>
    <t>CGV075</t>
  </si>
  <si>
    <t>CGV076</t>
  </si>
  <si>
    <t>CC15705</t>
  </si>
  <si>
    <t>CK15705</t>
  </si>
  <si>
    <t>$25,839* / $30,839</t>
  </si>
  <si>
    <t>2SA</t>
  </si>
  <si>
    <t>OTHER--</t>
  </si>
  <si>
    <t>Replacement Org/Unit Code</t>
  </si>
  <si>
    <t>e.g.</t>
  </si>
  <si>
    <r>
      <rPr>
        <b/>
        <i/>
        <u/>
        <sz val="11"/>
        <color rgb="FFFF0000"/>
        <rFont val="Calibri"/>
        <family val="2"/>
        <scheme val="minor"/>
      </rPr>
      <t>SAMPLE TEXT:</t>
    </r>
    <r>
      <rPr>
        <i/>
        <sz val="11"/>
        <color rgb="FFFF0000"/>
        <rFont val="Calibri"/>
        <family val="2"/>
        <scheme val="minor"/>
      </rPr>
      <t xml:space="preserve"> Oct 10, 2016
Agency XYZ needs two additional cargo vans because we are expanding transport programs.  We do not need any additional vehicles at this time.
Mar 12, 2017
Agency XYZ cannot swap out any vehicles listed in this acquisition request because they are needed to meet the operational needs of the agency.  The F-250s requested will be used at various sites around the state for hauling and towing equipment used in maintenance operations.  The 4WD component is necessary because the vehicles are often used off road and need to be able to operate reliably in inclement weather.  </t>
    </r>
  </si>
  <si>
    <r>
      <rPr>
        <b/>
        <i/>
        <u/>
        <sz val="11"/>
        <color rgb="FFFF0000"/>
        <rFont val="Calibri"/>
        <family val="2"/>
        <scheme val="minor"/>
      </rPr>
      <t>SAMPLE TEXT:</t>
    </r>
    <r>
      <rPr>
        <i/>
        <sz val="11"/>
        <color rgb="FFFF0000"/>
        <rFont val="Calibri"/>
        <family val="2"/>
        <scheme val="minor"/>
      </rPr>
      <t xml:space="preserve"> Oct. 10, 2016
Agency XYZ plans to acquire an additional 5 passenger cars in Q4 of FY17.
Mar. 12, 2017
Agency XYZ plans to purchase an additional 5 passenger cars in Q4 of FY17, all of which will be hybrid vehicles.  </t>
    </r>
  </si>
  <si>
    <r>
      <t xml:space="preserve">5b. If yes, please describe your agency's Alternative Compliance plan to reduce petroleum use through other strategies or technologies </t>
    </r>
    <r>
      <rPr>
        <i/>
        <sz val="11"/>
        <color theme="1"/>
        <rFont val="Calibri"/>
        <family val="2"/>
        <scheme val="minor"/>
      </rPr>
      <t>(for a list of Alternative   
       Compliance strategies and resources, see Box 1 to the right)</t>
    </r>
    <r>
      <rPr>
        <sz val="11"/>
        <color theme="1"/>
        <rFont val="Calibri"/>
        <family val="2"/>
        <scheme val="minor"/>
      </rPr>
      <t>:</t>
    </r>
  </si>
  <si>
    <t>o    Adopt an idle reduction policy</t>
  </si>
  <si>
    <t>o    Host an idling reduction workshop for drivers</t>
  </si>
  <si>
    <t>o    Post signs reminding drivers not to idle</t>
  </si>
  <si>
    <t>o    Ask drivers to sign pledge to reduce idling</t>
  </si>
  <si>
    <t>o    Offer incentives/rewards for idle reduction</t>
  </si>
  <si>
    <t>Example of idle reduction technologies:</t>
  </si>
  <si>
    <t>o    Engine idle management systems</t>
  </si>
  <si>
    <t>o    Heaters for cab and/or engine block</t>
  </si>
  <si>
    <t>o    Auxiliary power systems</t>
  </si>
  <si>
    <t>o    Electrified parking spaces</t>
  </si>
  <si>
    <t>(http://www.fueleconomy.gov/feg/planning.shtml)</t>
  </si>
  <si>
    <t>Alternative Compliance: Strategies and Technologies to Reduce Fleet Fuel Consumption</t>
  </si>
  <si>
    <t>              Examples of idle reduction strategies:</t>
  </si>
  <si>
    <t xml:space="preserve">                     o    Driver training to encourage more fuel-efficient driver behavior</t>
  </si>
  <si>
    <t xml:space="preserve">                     o    Efforts to reduce Vehicle Miles Traveled (VMT) amongst employees </t>
  </si>
  <si>
    <t>(http://www.afdc.energy.gov/conserve/system_efficiency.html)</t>
  </si>
  <si>
    <t>http://www.fueleconomy.gov/feg/hotweather.shtml</t>
  </si>
  <si>
    <t>(http://www.fueleconomy.gov/feg/coldweather.shtml;</t>
  </si>
  <si>
    <t>(for driver tips, see:  www.afdc.energy.gov/conserve/behavior_techniques.html)</t>
  </si>
  <si>
    <t xml:space="preserve">                      o    Encourage more efficient trip planning for staff utilizing Agency fleet vehicles</t>
  </si>
  <si>
    <t xml:space="preserve">                      o    Implement creative and strategic ways to reduce agency fleet vehicle use</t>
  </si>
  <si>
    <r>
      <t xml:space="preserve">     ·</t>
    </r>
    <r>
      <rPr>
        <sz val="7"/>
        <color theme="1"/>
        <rFont val="Times New Roman"/>
        <family val="1"/>
      </rPr>
      <t xml:space="preserve">         </t>
    </r>
    <r>
      <rPr>
        <b/>
        <sz val="11"/>
        <color theme="1"/>
        <rFont val="Calibri"/>
        <family val="2"/>
        <scheme val="minor"/>
      </rPr>
      <t>Implement proper maintenance in vehicles</t>
    </r>
  </si>
  <si>
    <r>
      <t xml:space="preserve">     ·</t>
    </r>
    <r>
      <rPr>
        <sz val="7"/>
        <color theme="1"/>
        <rFont val="Times New Roman"/>
        <family val="1"/>
      </rPr>
      <t xml:space="preserve">         </t>
    </r>
    <r>
      <rPr>
        <b/>
        <sz val="11"/>
        <color theme="1"/>
        <rFont val="Calibri"/>
        <family val="2"/>
        <scheme val="minor"/>
      </rPr>
      <t>Increased use of alternative fuels in existing fleet vehicles</t>
    </r>
    <r>
      <rPr>
        <sz val="11"/>
        <color theme="1"/>
        <rFont val="Calibri"/>
        <family val="2"/>
        <scheme val="minor"/>
      </rPr>
      <t xml:space="preserve"> (CNG, propane, E-85)</t>
    </r>
  </si>
  <si>
    <r>
      <t xml:space="preserve">     ·</t>
    </r>
    <r>
      <rPr>
        <sz val="7"/>
        <color theme="1"/>
        <rFont val="Times New Roman"/>
        <family val="1"/>
      </rPr>
      <t xml:space="preserve">         </t>
    </r>
    <r>
      <rPr>
        <b/>
        <sz val="11"/>
        <color theme="1"/>
        <rFont val="Calibri"/>
        <family val="2"/>
        <scheme val="minor"/>
      </rPr>
      <t>Increased use of biodiesel or higher biodiesel blends in existing fleet vehicles</t>
    </r>
  </si>
  <si>
    <r>
      <t xml:space="preserve">     ·</t>
    </r>
    <r>
      <rPr>
        <sz val="7"/>
        <color theme="1"/>
        <rFont val="Times New Roman"/>
        <family val="1"/>
      </rPr>
      <t xml:space="preserve">         </t>
    </r>
    <r>
      <rPr>
        <b/>
        <sz val="11"/>
        <color theme="1"/>
        <rFont val="Calibri"/>
        <family val="2"/>
        <scheme val="minor"/>
      </rPr>
      <t>Increased use of bio-based hydraulic fluid for equipment</t>
    </r>
  </si>
  <si>
    <r>
      <t xml:space="preserve">     ·</t>
    </r>
    <r>
      <rPr>
        <sz val="7"/>
        <color theme="1"/>
        <rFont val="Times New Roman"/>
        <family val="1"/>
      </rPr>
      <t>      </t>
    </r>
    <r>
      <rPr>
        <b/>
        <sz val="11"/>
        <color theme="1"/>
        <rFont val="Calibri"/>
        <family val="2"/>
        <scheme val="minor"/>
      </rPr>
      <t>Implement agency-wide policies to encourage petroleum reduction:</t>
    </r>
  </si>
  <si>
    <t xml:space="preserve">                     o    Implement and/or share cold and hot weather fuel efficiency 
                            tips with drivers and employees</t>
  </si>
  <si>
    <t xml:space="preserve">                     o    Reduce number of pool vehicles through shared use/car share program</t>
  </si>
  <si>
    <r>
      <t xml:space="preserve">    ·</t>
    </r>
    <r>
      <rPr>
        <sz val="7"/>
        <color theme="1"/>
        <rFont val="Times New Roman"/>
        <family val="1"/>
      </rPr>
      <t>     </t>
    </r>
    <r>
      <rPr>
        <b/>
        <sz val="11"/>
        <color theme="1"/>
        <rFont val="Calibri"/>
        <family val="2"/>
        <scheme val="minor"/>
      </rPr>
      <t>Idle reduction strategies or technologies</t>
    </r>
    <r>
      <rPr>
        <sz val="11"/>
        <color theme="1"/>
        <rFont val="Calibri"/>
        <family val="2"/>
        <scheme val="minor"/>
      </rPr>
      <t xml:space="preserve"> </t>
    </r>
  </si>
  <si>
    <r>
      <t xml:space="preserve">     ·</t>
    </r>
    <r>
      <rPr>
        <sz val="7"/>
        <color theme="1"/>
        <rFont val="Times New Roman"/>
        <family val="1"/>
      </rPr>
      <t xml:space="preserve">         </t>
    </r>
    <r>
      <rPr>
        <b/>
        <sz val="11"/>
        <color theme="1"/>
        <rFont val="Calibri"/>
        <family val="2"/>
        <scheme val="minor"/>
      </rPr>
      <t>Utilize specific vehicle parts and equipment to conserve fuel</t>
    </r>
  </si>
  <si>
    <r>
      <rPr>
        <sz val="11"/>
        <color theme="10"/>
        <rFont val="Calibri"/>
        <family val="2"/>
      </rPr>
      <t xml:space="preserve">             </t>
    </r>
    <r>
      <rPr>
        <u/>
        <sz val="11"/>
        <color theme="10"/>
        <rFont val="Calibri"/>
        <family val="2"/>
      </rPr>
      <t>(http://www.afdc.energy.gov/fuels/)</t>
    </r>
  </si>
  <si>
    <r>
      <rPr>
        <sz val="11"/>
        <color theme="10"/>
        <rFont val="Calibri"/>
        <family val="2"/>
      </rPr>
      <t xml:space="preserve">             </t>
    </r>
    <r>
      <rPr>
        <u/>
        <sz val="11"/>
        <color theme="10"/>
        <rFont val="Calibri"/>
        <family val="2"/>
      </rPr>
      <t>(https://www.fueleconomy.gov/feg/maintain.jsp)</t>
    </r>
  </si>
  <si>
    <r>
      <rPr>
        <sz val="11"/>
        <color theme="10"/>
        <rFont val="Calibri"/>
        <family val="2"/>
      </rPr>
      <t xml:space="preserve">             </t>
    </r>
    <r>
      <rPr>
        <u/>
        <sz val="11"/>
        <color theme="10"/>
        <rFont val="Calibri"/>
        <family val="2"/>
      </rPr>
      <t>(http://www.afdc.energy.gov/fuels/biodiesel.html)</t>
    </r>
  </si>
  <si>
    <r>
      <rPr>
        <sz val="11"/>
        <color theme="10"/>
        <rFont val="Calibri"/>
        <family val="2"/>
      </rPr>
      <t xml:space="preserve">             </t>
    </r>
    <r>
      <rPr>
        <u/>
        <sz val="11"/>
        <color theme="10"/>
        <rFont val="Calibri"/>
        <family val="2"/>
      </rPr>
      <t>(http://rscbio.com/products/category/envirologic?/products/envirologic)</t>
    </r>
  </si>
  <si>
    <r>
      <rPr>
        <sz val="11"/>
        <color theme="10"/>
        <rFont val="Calibri"/>
        <family val="2"/>
      </rPr>
      <t xml:space="preserve">             </t>
    </r>
    <r>
      <rPr>
        <u/>
        <sz val="11"/>
        <color theme="10"/>
        <rFont val="Calibri"/>
        <family val="2"/>
      </rPr>
      <t>(http://www.afdc.energy.gov/conserve/equipment.html)</t>
    </r>
  </si>
  <si>
    <r>
      <rPr>
        <sz val="11"/>
        <color theme="10"/>
        <rFont val="Calibri"/>
        <family val="2"/>
      </rPr>
      <t xml:space="preserve">          </t>
    </r>
    <r>
      <rPr>
        <u/>
        <sz val="11"/>
        <color theme="10"/>
        <rFont val="Calibri"/>
        <family val="2"/>
      </rPr>
      <t>(http://www.afdc.energy.gov/conserve/idle_reduction_light.html)</t>
    </r>
  </si>
  <si>
    <t>Assigned Driver, if Applicable</t>
  </si>
  <si>
    <t>Expected Annual Mileage</t>
  </si>
  <si>
    <t>`</t>
  </si>
  <si>
    <t>CATEGORY I: PASSENGER CAR JUSTIFICATION</t>
  </si>
  <si>
    <t>CATEGORY II: TRUCK, VAN, SUV JUSTIFICATION</t>
  </si>
  <si>
    <r>
      <t xml:space="preserve">Will Emergency Equipment be Added
 </t>
    </r>
    <r>
      <rPr>
        <b/>
        <sz val="9"/>
        <color theme="0"/>
        <rFont val="Calibri"/>
        <family val="2"/>
        <scheme val="minor"/>
      </rPr>
      <t>(e.g. lights, sirens, in-vehicles communication devices)?</t>
    </r>
  </si>
  <si>
    <r>
      <t xml:space="preserve">Type of Emergency Equipment 
</t>
    </r>
    <r>
      <rPr>
        <b/>
        <sz val="9"/>
        <color theme="0"/>
        <rFont val="Calibri"/>
        <family val="2"/>
        <scheme val="minor"/>
      </rPr>
      <t>(if lights, include color):</t>
    </r>
  </si>
  <si>
    <t>Date to Westboro
 (if prior turn-in)</t>
  </si>
  <si>
    <t>Total Quantity Turned-In</t>
  </si>
  <si>
    <t>For OVM use only:</t>
  </si>
  <si>
    <t>Veh ID + Option</t>
  </si>
  <si>
    <t>1BT69</t>
  </si>
  <si>
    <t>MANCHESTER SPORTS CENTER INC.</t>
  </si>
  <si>
    <t>HONDA</t>
  </si>
  <si>
    <t>CIVIC</t>
  </si>
  <si>
    <t>CVT</t>
  </si>
  <si>
    <t>FC2F5</t>
  </si>
  <si>
    <t>GASOLINE</t>
  </si>
  <si>
    <t>FC2F5HEW</t>
  </si>
  <si>
    <t>ACCORD</t>
  </si>
  <si>
    <t>CR2F3</t>
  </si>
  <si>
    <t>CR2F3HEW</t>
  </si>
  <si>
    <t>14.5 gal</t>
  </si>
  <si>
    <t>LPV002</t>
  </si>
  <si>
    <t>2500 LT</t>
  </si>
  <si>
    <t>LPV003</t>
  </si>
  <si>
    <t>3500 LS w/1LS</t>
  </si>
  <si>
    <t>CG33406</t>
  </si>
  <si>
    <t>LPV004</t>
  </si>
  <si>
    <t>CG33706</t>
  </si>
  <si>
    <t>LPV005</t>
  </si>
  <si>
    <t>3500 LT w/1LT</t>
  </si>
  <si>
    <t>LPV006</t>
  </si>
  <si>
    <t>SSVs</t>
  </si>
  <si>
    <t>Gasoline</t>
  </si>
  <si>
    <t>DO NOT DELETE</t>
  </si>
  <si>
    <t>OVM Representative has read and approves this vehicle acquisition request:</t>
  </si>
  <si>
    <r>
      <rPr>
        <b/>
        <sz val="11"/>
        <color theme="1"/>
        <rFont val="Calibri"/>
        <family val="2"/>
        <scheme val="minor"/>
      </rPr>
      <t>Worksheet Contacts:</t>
    </r>
    <r>
      <rPr>
        <sz val="11"/>
        <color theme="1"/>
        <rFont val="Calibri"/>
        <family val="2"/>
        <scheme val="minor"/>
      </rPr>
      <t xml:space="preserve">
For </t>
    </r>
    <r>
      <rPr>
        <u/>
        <sz val="11"/>
        <color theme="1"/>
        <rFont val="Calibri"/>
        <family val="2"/>
        <scheme val="minor"/>
      </rPr>
      <t>fuel efficiency calculator</t>
    </r>
    <r>
      <rPr>
        <sz val="11"/>
        <color theme="1"/>
        <rFont val="Calibri"/>
        <family val="2"/>
        <scheme val="minor"/>
      </rPr>
      <t xml:space="preserve"> questions, please contact </t>
    </r>
    <r>
      <rPr>
        <u/>
        <sz val="11"/>
        <color theme="1"/>
        <rFont val="Calibri"/>
        <family val="2"/>
        <scheme val="minor"/>
      </rPr>
      <t>Jillian DiMedio</t>
    </r>
    <r>
      <rPr>
        <sz val="11"/>
        <color theme="1"/>
        <rFont val="Calibri"/>
        <family val="2"/>
        <scheme val="minor"/>
      </rPr>
      <t xml:space="preserve">, 
Jillian.DiMedio@state.ma.us, (617) 626-7367; 
For </t>
    </r>
    <r>
      <rPr>
        <u/>
        <sz val="11"/>
        <color theme="1"/>
        <rFont val="Calibri"/>
        <family val="2"/>
        <scheme val="minor"/>
      </rPr>
      <t>vehicle request (purchase)</t>
    </r>
    <r>
      <rPr>
        <sz val="11"/>
        <color theme="1"/>
        <rFont val="Calibri"/>
        <family val="2"/>
        <scheme val="minor"/>
      </rPr>
      <t xml:space="preserve"> questions, please contact </t>
    </r>
    <r>
      <rPr>
        <u/>
        <sz val="11"/>
        <color theme="1"/>
        <rFont val="Calibri"/>
        <family val="2"/>
        <scheme val="minor"/>
      </rPr>
      <t>Cheryl Cushman</t>
    </r>
    <r>
      <rPr>
        <sz val="11"/>
        <color theme="1"/>
        <rFont val="Calibri"/>
        <family val="2"/>
        <scheme val="minor"/>
      </rPr>
      <t xml:space="preserve">, 
Cheryl.Cushman@state.ma.us, (617) 720-3109; 
For </t>
    </r>
    <r>
      <rPr>
        <u/>
        <sz val="11"/>
        <color theme="1"/>
        <rFont val="Calibri"/>
        <family val="2"/>
        <scheme val="minor"/>
      </rPr>
      <t>vehicle request (lease)</t>
    </r>
    <r>
      <rPr>
        <sz val="11"/>
        <color theme="1"/>
        <rFont val="Calibri"/>
        <family val="2"/>
        <scheme val="minor"/>
      </rPr>
      <t xml:space="preserve"> questions, please contact </t>
    </r>
    <r>
      <rPr>
        <u/>
        <sz val="11"/>
        <color theme="1"/>
        <rFont val="Calibri"/>
        <family val="2"/>
        <scheme val="minor"/>
      </rPr>
      <t>Karen Rasnick</t>
    </r>
    <r>
      <rPr>
        <sz val="11"/>
        <color theme="1"/>
        <rFont val="Calibri"/>
        <family val="2"/>
        <scheme val="minor"/>
      </rPr>
      <t>, 
Karen.Rasnick@state.ma.us, (617) 720-3196</t>
    </r>
  </si>
  <si>
    <t>What Need Does the Unit Serve / What is the Business Application of the Vehicle?
(please enter as much detail as possible)</t>
  </si>
  <si>
    <r>
      <t xml:space="preserve">This sheet allows the user to enter use, driver and mileage information for each vehicle requested on the "Vehicle Request" tab.  All vehicles entered previously on the "Vehicle Request" tab will be automatically populated.  </t>
    </r>
    <r>
      <rPr>
        <b/>
        <u/>
        <sz val="11"/>
        <color theme="1"/>
        <rFont val="Calibri"/>
        <family val="2"/>
        <scheme val="minor"/>
      </rPr>
      <t xml:space="preserve">Only one vehicle will be entered in each row. </t>
    </r>
    <r>
      <rPr>
        <sz val="11"/>
        <color theme="1"/>
        <rFont val="Calibri"/>
        <family val="2"/>
        <scheme val="minor"/>
      </rPr>
      <t xml:space="preserve">  </t>
    </r>
    <r>
      <rPr>
        <sz val="11"/>
        <color rgb="FFFFC000"/>
        <rFont val="Calibri"/>
        <family val="2"/>
        <scheme val="minor"/>
      </rPr>
      <t xml:space="preserve">All cells that require user input are highlighted in orange.  </t>
    </r>
    <r>
      <rPr>
        <sz val="11"/>
        <rFont val="Calibri"/>
        <family val="2"/>
        <scheme val="minor"/>
      </rPr>
      <t>For each vehicle, fill in Columns D through M.</t>
    </r>
    <r>
      <rPr>
        <sz val="11"/>
        <color theme="1"/>
        <rFont val="Calibri"/>
        <family val="2"/>
        <scheme val="minor"/>
      </rPr>
      <t xml:space="preserve">  </t>
    </r>
    <r>
      <rPr>
        <b/>
        <i/>
        <sz val="11"/>
        <color theme="1"/>
        <rFont val="Calibri"/>
        <family val="2"/>
        <scheme val="minor"/>
      </rPr>
      <t xml:space="preserve">Please note that Category I (passenger cars) and Category II (trucks, vans and SUVs) acquisition requests are located in separate sections.    </t>
    </r>
  </si>
  <si>
    <t>Vehicle Justification</t>
  </si>
  <si>
    <r>
      <rPr>
        <sz val="10"/>
        <color theme="1"/>
        <rFont val="Calibri"/>
        <family val="2"/>
        <scheme val="minor"/>
      </rPr>
      <t xml:space="preserve">Input sheet to provide justification and usage details for each vehicle requested, broken into two categories: </t>
    </r>
    <r>
      <rPr>
        <b/>
        <sz val="10"/>
        <color theme="1"/>
        <rFont val="Calibri"/>
        <family val="2"/>
        <scheme val="minor"/>
      </rPr>
      <t xml:space="preserve">Category I </t>
    </r>
    <r>
      <rPr>
        <sz val="10"/>
        <color theme="1"/>
        <rFont val="Calibri"/>
        <family val="2"/>
        <scheme val="minor"/>
      </rPr>
      <t xml:space="preserve">(passenger cars) and </t>
    </r>
    <r>
      <rPr>
        <b/>
        <sz val="10"/>
        <color theme="1"/>
        <rFont val="Calibri"/>
        <family val="2"/>
        <scheme val="minor"/>
      </rPr>
      <t>Category II</t>
    </r>
    <r>
      <rPr>
        <sz val="10"/>
        <color theme="1"/>
        <rFont val="Calibri"/>
        <family val="2"/>
        <scheme val="minor"/>
      </rPr>
      <t xml:space="preserve"> (trucks, vans or SUVs)</t>
    </r>
  </si>
  <si>
    <t>VEHICLE JUSTIFICATION</t>
  </si>
  <si>
    <t xml:space="preserve">This sheet allows the user to enter vehicle use, mileage and driver details for all vehicles requested in the "Vehicle Request" tab.  Each vehicle entered in the "Vehicle Request" tab will be automatically populated.  Information for Category I (passenger cars) and Category II (trucks, vans and SUVs) vehicles must be entered in separate sections.  For each vehicle, complate Columns D through M.  </t>
  </si>
  <si>
    <t>25 GAL</t>
  </si>
  <si>
    <t>Milford Nissan</t>
  </si>
  <si>
    <t>NISSAN</t>
  </si>
  <si>
    <t>S+ (CVT)</t>
  </si>
  <si>
    <t>1.6L</t>
  </si>
  <si>
    <t xml:space="preserve">12,550* / 14,800 </t>
  </si>
  <si>
    <t>LEAF</t>
  </si>
  <si>
    <t>S30</t>
  </si>
  <si>
    <t>80Kw electric</t>
  </si>
  <si>
    <t>30Kw &amp; Qchrg</t>
  </si>
  <si>
    <t>Electricity</t>
  </si>
  <si>
    <t>22,750*/31,750</t>
  </si>
  <si>
    <t xml:space="preserve">Harr Imports, Inc. </t>
  </si>
  <si>
    <t xml:space="preserve">Toyota </t>
  </si>
  <si>
    <t>PAC035</t>
  </si>
  <si>
    <t>CR6F3HEW</t>
  </si>
  <si>
    <t>14.5 Gallon</t>
  </si>
  <si>
    <t>19,215*/21,215</t>
  </si>
  <si>
    <t>20,115*/22115</t>
  </si>
  <si>
    <t>LPV007</t>
  </si>
  <si>
    <t>3500 LS w/2LS</t>
  </si>
  <si>
    <t>2LS</t>
  </si>
  <si>
    <t>LPV008</t>
  </si>
  <si>
    <t>LPV009</t>
  </si>
  <si>
    <t>3500 LT w/2LT</t>
  </si>
  <si>
    <t>LPV010</t>
  </si>
  <si>
    <t>B20 Bio Diesel</t>
  </si>
  <si>
    <t>28 gal.</t>
  </si>
  <si>
    <t>23 gal.</t>
  </si>
  <si>
    <t>PAC033-2017-2</t>
  </si>
  <si>
    <t>TRK247-2017-1</t>
  </si>
  <si>
    <t>TRK226-2017-1</t>
  </si>
  <si>
    <t>CMV003-2017-2</t>
  </si>
  <si>
    <t>IFERROR((((G15*G13)+(C15*C13))/(C13+G13))-(((StandardMPG_CatII*G13)+(StandardMPG_CatI*C13))/(C13+G13)), 0)</t>
  </si>
  <si>
    <t>PAC001-2017-1</t>
  </si>
  <si>
    <t>PAC001-2017-2</t>
  </si>
  <si>
    <t>PAC001-2017-3</t>
  </si>
  <si>
    <t>PAC002-2017-1</t>
  </si>
  <si>
    <t>PAC002-2017-2</t>
  </si>
  <si>
    <t>PAC003-2017-1</t>
  </si>
  <si>
    <t>PAC006-2017-1</t>
  </si>
  <si>
    <t>PAC006-2017-2</t>
  </si>
  <si>
    <t>PAC006-2017-3</t>
  </si>
  <si>
    <t>PAC007-2017-1</t>
  </si>
  <si>
    <t>PAC008-2017-1</t>
  </si>
  <si>
    <t>PAC008-2017-2</t>
  </si>
  <si>
    <t>PAC009-2017-1</t>
  </si>
  <si>
    <t>PAC009-2017-2</t>
  </si>
  <si>
    <t>PAC010-2017-1</t>
  </si>
  <si>
    <t>PAC010-2017-2</t>
  </si>
  <si>
    <t>PAC011-2017-1</t>
  </si>
  <si>
    <t>PAC011-2017-2</t>
  </si>
  <si>
    <t>PAC012-2017-1</t>
  </si>
  <si>
    <t>PAC012-2017-2</t>
  </si>
  <si>
    <t>PAC013-2017-1</t>
  </si>
  <si>
    <t>PAC013-2017-2</t>
  </si>
  <si>
    <t>PAC017-2017-1</t>
  </si>
  <si>
    <t>PAC018-2017-2</t>
  </si>
  <si>
    <t>PAC020-2017-2</t>
  </si>
  <si>
    <t>PAC021-2017-1</t>
  </si>
  <si>
    <t>PAC022-2017-1</t>
  </si>
  <si>
    <t>PAC024-2017-1</t>
  </si>
  <si>
    <t>PAC025-2017-1</t>
  </si>
  <si>
    <t>PAC026-2017-1</t>
  </si>
  <si>
    <t>PAC027-2017-1</t>
  </si>
  <si>
    <t>PAC028-2017-1</t>
  </si>
  <si>
    <t>PAC028-2017-2</t>
  </si>
  <si>
    <t>PAC028-2017-3</t>
  </si>
  <si>
    <t>PAC030-2017-1</t>
  </si>
  <si>
    <t>PAC030-2017-2</t>
  </si>
  <si>
    <t>PAC031-2017-1</t>
  </si>
  <si>
    <t>PAC031-2017-2</t>
  </si>
  <si>
    <t>PAC032-2017-1</t>
  </si>
  <si>
    <t>PAC032-2017-2</t>
  </si>
  <si>
    <t>PAC033-2017-1</t>
  </si>
  <si>
    <t>PAC034-2017-1</t>
  </si>
  <si>
    <t>PAC034-2017-2</t>
  </si>
  <si>
    <t>PAC035-2017-1</t>
  </si>
  <si>
    <t>PAC037-2017-1</t>
  </si>
  <si>
    <t>PAC038-2017-1</t>
  </si>
  <si>
    <t>PAC039-2017-2</t>
  </si>
  <si>
    <t>PAC040-2017-1</t>
  </si>
  <si>
    <t>PAC042-2017-1</t>
  </si>
  <si>
    <t>PAC042-2017-2</t>
  </si>
  <si>
    <t>PAC042-2017-3</t>
  </si>
  <si>
    <t>PAC043-2017-1</t>
  </si>
  <si>
    <t>PAC043-2017-2</t>
  </si>
  <si>
    <t>PAC044-2017-1</t>
  </si>
  <si>
    <t>PAC044-2017-2</t>
  </si>
  <si>
    <t>PAC045-2017-1</t>
  </si>
  <si>
    <t>PAC045-2017-2</t>
  </si>
  <si>
    <t>PAC046-2017-1</t>
  </si>
  <si>
    <t>PAC047-2017-1</t>
  </si>
  <si>
    <t>PAC004-2016-1</t>
  </si>
  <si>
    <t>PAC014-2016-1</t>
  </si>
  <si>
    <t>PAC018-2016-1</t>
  </si>
  <si>
    <t>PAC019-2016-1</t>
  </si>
  <si>
    <t>PAC019-2016-2</t>
  </si>
  <si>
    <t>PAC039-2016-1</t>
  </si>
  <si>
    <t>SUV003-2017-1</t>
  </si>
  <si>
    <t>SUV004-2017-1</t>
  </si>
  <si>
    <t>SUV005-2017-1</t>
  </si>
  <si>
    <t>SUV006-2017-1</t>
  </si>
  <si>
    <t>SUV007-2017-1</t>
  </si>
  <si>
    <t>SUV008-2017-1</t>
  </si>
  <si>
    <t>SUV008-2017-2</t>
  </si>
  <si>
    <t>SUV009-2017-1</t>
  </si>
  <si>
    <t>SUV009-2017-2</t>
  </si>
  <si>
    <t>SUV010-2017-1</t>
  </si>
  <si>
    <t>SUV010-2017-3</t>
  </si>
  <si>
    <t>SUV010-2017-2</t>
  </si>
  <si>
    <t>SUV011-2017-1</t>
  </si>
  <si>
    <t>SUV011-2017-2</t>
  </si>
  <si>
    <t>SUV011-2017-3</t>
  </si>
  <si>
    <t>SUV012-2017-1</t>
  </si>
  <si>
    <t>SUV013-2017-1</t>
  </si>
  <si>
    <t>SUV014-2017-1</t>
  </si>
  <si>
    <t>SUV015-2017-1</t>
  </si>
  <si>
    <t>SUV016-2017-1</t>
  </si>
  <si>
    <t>SUV016-2017-2</t>
  </si>
  <si>
    <t>SUV017-2017-1</t>
  </si>
  <si>
    <t>SUV017-2017-2</t>
  </si>
  <si>
    <t>SUV018-2017-1</t>
  </si>
  <si>
    <t>SUV018-2017-2</t>
  </si>
  <si>
    <t>SUV019-2017-1</t>
  </si>
  <si>
    <t>SUV019-2017-2</t>
  </si>
  <si>
    <t>SUV020-2017-1</t>
  </si>
  <si>
    <t>SUV021-2017-1</t>
  </si>
  <si>
    <t>SUV025-2017-1</t>
  </si>
  <si>
    <t>SUV026-2017-1</t>
  </si>
  <si>
    <t>SUV029-2017-1</t>
  </si>
  <si>
    <t>SUV030-2017-1</t>
  </si>
  <si>
    <t>SUV031-2017-1</t>
  </si>
  <si>
    <t>SUV031-2017-2</t>
  </si>
  <si>
    <t>SUV032-2017-1</t>
  </si>
  <si>
    <t>SUV032-2017-2</t>
  </si>
  <si>
    <t>SUV033-2017-1</t>
  </si>
  <si>
    <t>SUV033-2017-2</t>
  </si>
  <si>
    <t>SUV034-2017-1</t>
  </si>
  <si>
    <t>SUV034-2017-2</t>
  </si>
  <si>
    <t>SUV035-2017-1</t>
  </si>
  <si>
    <t>SUV035-2017-2</t>
  </si>
  <si>
    <t>SUV035-2017-3</t>
  </si>
  <si>
    <t>SUV036-2017-1</t>
  </si>
  <si>
    <t>SUV036-2017-2</t>
  </si>
  <si>
    <t>SUV036-2017-3</t>
  </si>
  <si>
    <t>SUV037-2017-1</t>
  </si>
  <si>
    <t>SUV037-2017-2</t>
  </si>
  <si>
    <t>SUV037-2017-3</t>
  </si>
  <si>
    <t>SUV038-2017-1</t>
  </si>
  <si>
    <t>SUV038-2017-2</t>
  </si>
  <si>
    <t>SUV038-2017-3</t>
  </si>
  <si>
    <t>SUV039-2017-1</t>
  </si>
  <si>
    <t>SUV039-2017-2</t>
  </si>
  <si>
    <t>SUV039-2017-3</t>
  </si>
  <si>
    <t>SUV040-2017-1</t>
  </si>
  <si>
    <t>SUV040-2017-2</t>
  </si>
  <si>
    <t>SUV040-2017-3</t>
  </si>
  <si>
    <t>SUV041-2017-1</t>
  </si>
  <si>
    <t>SUV041-2017-2</t>
  </si>
  <si>
    <t>SUV041-2017-3</t>
  </si>
  <si>
    <t>SUV042-2017-1</t>
  </si>
  <si>
    <t>SUV042-2017-2</t>
  </si>
  <si>
    <t>SUV042-2017-3</t>
  </si>
  <si>
    <t>SUV001-2016-1</t>
  </si>
  <si>
    <t>SUV002-2016-1</t>
  </si>
  <si>
    <t>SUV002-2016-2</t>
  </si>
  <si>
    <t>SUV010-2016-3</t>
  </si>
  <si>
    <t>SUV011-2016-3</t>
  </si>
  <si>
    <t>SUV030-2016-2</t>
  </si>
  <si>
    <t>CGV001-2017-1</t>
  </si>
  <si>
    <t>CGV001-2017-2</t>
  </si>
  <si>
    <t>CGV001-2017-3</t>
  </si>
  <si>
    <t>CGV002-2017-1</t>
  </si>
  <si>
    <t>CGV002-2017-2</t>
  </si>
  <si>
    <t>CGV002-2017-3</t>
  </si>
  <si>
    <t>CGV003-2017-3</t>
  </si>
  <si>
    <t>CGV004-2017-3</t>
  </si>
  <si>
    <t>CGV005-2017-1</t>
  </si>
  <si>
    <t>CGV005-2017-2</t>
  </si>
  <si>
    <t>CGV005-2017-3</t>
  </si>
  <si>
    <t>CGV006-2017-1</t>
  </si>
  <si>
    <t>CGV006-2017-2</t>
  </si>
  <si>
    <t>CGV006-2017-3</t>
  </si>
  <si>
    <t>CGV007-2017-3</t>
  </si>
  <si>
    <t>CGV008-2017-3</t>
  </si>
  <si>
    <t>CGV009-2017-1</t>
  </si>
  <si>
    <t>CGV009-2017-2</t>
  </si>
  <si>
    <t>CGV009-2017-3</t>
  </si>
  <si>
    <t>CGV010-2017-1</t>
  </si>
  <si>
    <t>CGV010-2017-2</t>
  </si>
  <si>
    <t>CGV010-2017-3</t>
  </si>
  <si>
    <t>CGV011-2017-3</t>
  </si>
  <si>
    <t>CGV012-2017-3</t>
  </si>
  <si>
    <t>CGV013-2017-1</t>
  </si>
  <si>
    <t>CGV013-2017-2</t>
  </si>
  <si>
    <t>CGV013-2017-3</t>
  </si>
  <si>
    <t>CGV014-2017-1</t>
  </si>
  <si>
    <t>CGV014-2017-2</t>
  </si>
  <si>
    <t>CGV014-2017-3</t>
  </si>
  <si>
    <t>CGV015-2017-3</t>
  </si>
  <si>
    <t>CGV016-2017-3</t>
  </si>
  <si>
    <t>CGV017-2017-1</t>
  </si>
  <si>
    <t>CGV017-2017-2</t>
  </si>
  <si>
    <t>CGV018-2017-1</t>
  </si>
  <si>
    <t>CGV018-2017-2</t>
  </si>
  <si>
    <t>CGV019-2017-1</t>
  </si>
  <si>
    <t>CGV019-2017-2</t>
  </si>
  <si>
    <t>CGV020-2017-1</t>
  </si>
  <si>
    <t>CGV020-2017-2</t>
  </si>
  <si>
    <t>CGV021-2017-1</t>
  </si>
  <si>
    <t>CGV021-2017-2</t>
  </si>
  <si>
    <t>CGV022-2017-1</t>
  </si>
  <si>
    <t>CGV022-2017-2</t>
  </si>
  <si>
    <t>CGV023-2017-1</t>
  </si>
  <si>
    <t>CGV023-2017-2</t>
  </si>
  <si>
    <t>CGV024-2017-1</t>
  </si>
  <si>
    <t>CGV024-2017-2</t>
  </si>
  <si>
    <t>CGV025-2017-1</t>
  </si>
  <si>
    <t>CGV025-2017-2</t>
  </si>
  <si>
    <t>CGV026-2017-1</t>
  </si>
  <si>
    <t>CGV026-2017-2</t>
  </si>
  <si>
    <t>CGV027-2017-1</t>
  </si>
  <si>
    <t>CGV027-2017-2</t>
  </si>
  <si>
    <t>CGV028-2017-1</t>
  </si>
  <si>
    <t>CGV028-2017-2</t>
  </si>
  <si>
    <t>CGV029-2017-1</t>
  </si>
  <si>
    <t>CGV029-2017-2</t>
  </si>
  <si>
    <t>CGV030-2017-1</t>
  </si>
  <si>
    <t>CGV030-2017-2</t>
  </si>
  <si>
    <t>CGV031-2017-1</t>
  </si>
  <si>
    <t>CGV031-2017-2</t>
  </si>
  <si>
    <t>CGV032-2017-1</t>
  </si>
  <si>
    <t>CGV032-2017-2</t>
  </si>
  <si>
    <t>CGV033-2017-1</t>
  </si>
  <si>
    <t>CGV033-2017-2</t>
  </si>
  <si>
    <t>CGV034-2017-1</t>
  </si>
  <si>
    <t>CGV034-2017-2</t>
  </si>
  <si>
    <t>CGV035-2017-1</t>
  </si>
  <si>
    <t>CGV035-2017-2</t>
  </si>
  <si>
    <t>CGV036-2017-1</t>
  </si>
  <si>
    <t>CGV036-2017-2</t>
  </si>
  <si>
    <t>CGV037-2017-1</t>
  </si>
  <si>
    <t>CGV037-2017-2</t>
  </si>
  <si>
    <t>CGV038-2017-1</t>
  </si>
  <si>
    <t>CGV038-2017-2</t>
  </si>
  <si>
    <t>CGV039-2017-1</t>
  </si>
  <si>
    <t>CGV039-2017-2</t>
  </si>
  <si>
    <t>CGV040-2017-1</t>
  </si>
  <si>
    <t>CGV040-2017-2</t>
  </si>
  <si>
    <t>CGV041-2017-1</t>
  </si>
  <si>
    <t>CGV041-2017-2</t>
  </si>
  <si>
    <t>CGV042-2017-1</t>
  </si>
  <si>
    <t>CGV042-2017-2</t>
  </si>
  <si>
    <t>CGV043-2017-1</t>
  </si>
  <si>
    <t>CGV043-2017-2</t>
  </si>
  <si>
    <t>CGV044-2017-1</t>
  </si>
  <si>
    <t>CGV044-2017-2</t>
  </si>
  <si>
    <t>CGV045-2017-1</t>
  </si>
  <si>
    <t>CGV045-2017-2</t>
  </si>
  <si>
    <t>CGV046-2017-1</t>
  </si>
  <si>
    <t>CGV046-2017-2</t>
  </si>
  <si>
    <t>CGV047-2017-1</t>
  </si>
  <si>
    <t>CGV047-2017-2</t>
  </si>
  <si>
    <t>CGV048-2017-1</t>
  </si>
  <si>
    <t>CGV048-2017-2</t>
  </si>
  <si>
    <t>CGV049-2017-1</t>
  </si>
  <si>
    <t>CGV049-2017-2</t>
  </si>
  <si>
    <t>CGV050-2017-1</t>
  </si>
  <si>
    <t>CGV050-2017-2</t>
  </si>
  <si>
    <t>CGV051-2017-1</t>
  </si>
  <si>
    <t>CGV051-2017-2</t>
  </si>
  <si>
    <t>CGV052-2017-1</t>
  </si>
  <si>
    <t>CGV052-2017-2</t>
  </si>
  <si>
    <t>CGV053-2017-1</t>
  </si>
  <si>
    <t>CGV053-2017-2</t>
  </si>
  <si>
    <t>CGV054-2017-1</t>
  </si>
  <si>
    <t>CGV054-2017-2</t>
  </si>
  <si>
    <t>CGV055-2017-1</t>
  </si>
  <si>
    <t>CGV055-2017-2</t>
  </si>
  <si>
    <t>CGV056-2017-1</t>
  </si>
  <si>
    <t>CGV056-2017-2</t>
  </si>
  <si>
    <t>CGV057-2017-1</t>
  </si>
  <si>
    <t>CGV058-2017-1</t>
  </si>
  <si>
    <t>CGV059-2017-1</t>
  </si>
  <si>
    <t>CGV060-2017-1</t>
  </si>
  <si>
    <t>CGV061-2017-1</t>
  </si>
  <si>
    <t>CGV062-2017-1</t>
  </si>
  <si>
    <t>CGV063-2017-1</t>
  </si>
  <si>
    <t>CGV064-2017-1</t>
  </si>
  <si>
    <t>CGV065-2017-1</t>
  </si>
  <si>
    <t>CGV066-2017-1</t>
  </si>
  <si>
    <t>CGV067-2017-1</t>
  </si>
  <si>
    <t>CGV068-2017-1</t>
  </si>
  <si>
    <t>CGV069-2017-1</t>
  </si>
  <si>
    <t>CGV070-2017-1</t>
  </si>
  <si>
    <t>CGV071-2017-1</t>
  </si>
  <si>
    <t>CGV072-2017-1</t>
  </si>
  <si>
    <t>CGV073-2017-1</t>
  </si>
  <si>
    <t>CGV074-2017-1</t>
  </si>
  <si>
    <t>CGV075-2017-1</t>
  </si>
  <si>
    <t>CGV076-2017-1</t>
  </si>
  <si>
    <t>CGV078-2017-2</t>
  </si>
  <si>
    <t>CGV079-2017-2</t>
  </si>
  <si>
    <t>CGV080-2017-2</t>
  </si>
  <si>
    <t>CGV081-2017-2</t>
  </si>
  <si>
    <t>CGV082-2017-2</t>
  </si>
  <si>
    <t>CGV083-2017-2</t>
  </si>
  <si>
    <t>CGV084-2017-2</t>
  </si>
  <si>
    <t>CGV085-2017-2</t>
  </si>
  <si>
    <t>CGV003-2016-1</t>
  </si>
  <si>
    <t>CGV003-2016-2</t>
  </si>
  <si>
    <t>CGV004-2016-1</t>
  </si>
  <si>
    <t>CGV004-2016-2</t>
  </si>
  <si>
    <t>CGV007-2016-1</t>
  </si>
  <si>
    <t>CGV007-2016-2</t>
  </si>
  <si>
    <t>CGV008-2016-1</t>
  </si>
  <si>
    <t>CGV008-2016-2</t>
  </si>
  <si>
    <t>CGV011-2016-1</t>
  </si>
  <si>
    <t>CGV011-2016-2</t>
  </si>
  <si>
    <t>CGV012-2016-1</t>
  </si>
  <si>
    <t>CGV012-2016-2</t>
  </si>
  <si>
    <t>CGV015-2016-1</t>
  </si>
  <si>
    <t>CGV015-2016-2</t>
  </si>
  <si>
    <t>CGV016-2016-1</t>
  </si>
  <si>
    <t>CGV016-2016-2</t>
  </si>
  <si>
    <t>CMV001-2017-1</t>
  </si>
  <si>
    <t>CMV001-2017-2</t>
  </si>
  <si>
    <t>CMV001-2017-3</t>
  </si>
  <si>
    <t>CMV002-2017-1</t>
  </si>
  <si>
    <t>CMV002-2017-2</t>
  </si>
  <si>
    <t>CMV002-2017-3</t>
  </si>
  <si>
    <t>CMV003-2017-1</t>
  </si>
  <si>
    <t>CMV004-2017-1</t>
  </si>
  <si>
    <t>CMV004-2017-2</t>
  </si>
  <si>
    <t>CMV005-2017-1</t>
  </si>
  <si>
    <t>CMV005-2017-2</t>
  </si>
  <si>
    <t>CMV006-2017-1</t>
  </si>
  <si>
    <t>CMV006-2017-2</t>
  </si>
  <si>
    <t>CMV007-2017-1</t>
  </si>
  <si>
    <t>CMV007-2017-2</t>
  </si>
  <si>
    <t>CMV008-2017-1</t>
  </si>
  <si>
    <t>CMV008-2017-2</t>
  </si>
  <si>
    <t>CMV009-2017-1</t>
  </si>
  <si>
    <t>CMV009-2017-2</t>
  </si>
  <si>
    <t>CMV010-2017-1</t>
  </si>
  <si>
    <t>CMV010-2017-2</t>
  </si>
  <si>
    <t>CMV011-2017-1</t>
  </si>
  <si>
    <t>CMV011-2017-2</t>
  </si>
  <si>
    <t>CMV012-2017-1</t>
  </si>
  <si>
    <t>CMV012-2017-2</t>
  </si>
  <si>
    <t>CMV013-2017-2</t>
  </si>
  <si>
    <t>CMV014-2017-2</t>
  </si>
  <si>
    <t>LPV001-2017-1</t>
  </si>
  <si>
    <t>LPV001-2017-2</t>
  </si>
  <si>
    <t>LPV001-2017-3</t>
  </si>
  <si>
    <t>LPV002-2017-1</t>
  </si>
  <si>
    <t>LPV002-2017-2</t>
  </si>
  <si>
    <t>LPV002-2017-3</t>
  </si>
  <si>
    <t>LPV003-2017-1</t>
  </si>
  <si>
    <t>LPV003-2017-2</t>
  </si>
  <si>
    <t>LPV003-2017-3</t>
  </si>
  <si>
    <t>LPV004-2017-1</t>
  </si>
  <si>
    <t>LPV004-2017-2</t>
  </si>
  <si>
    <t>LPV004-2017-3</t>
  </si>
  <si>
    <t>LPV005-2017-1</t>
  </si>
  <si>
    <t>LPV005-2017-2</t>
  </si>
  <si>
    <t>LPV005-2017-3</t>
  </si>
  <si>
    <t>LPV006-2017-1</t>
  </si>
  <si>
    <t>LPV006-2017-2</t>
  </si>
  <si>
    <t>LPV006-2017-3</t>
  </si>
  <si>
    <t>LPV007-2017-3</t>
  </si>
  <si>
    <t>LPV008-2017-3</t>
  </si>
  <si>
    <t>LPV009-2017-3</t>
  </si>
  <si>
    <t>LPV010-2017-3</t>
  </si>
  <si>
    <t>LPV011-2017-1</t>
  </si>
  <si>
    <t>LPV011-2017-2</t>
  </si>
  <si>
    <t>LPV012-2017-1</t>
  </si>
  <si>
    <t>LPV012-2017-2</t>
  </si>
  <si>
    <t>LPV013-2017-1</t>
  </si>
  <si>
    <t>LPV013-2017-2</t>
  </si>
  <si>
    <t>LPV014-2017-1</t>
  </si>
  <si>
    <t>LPV014-2017-2</t>
  </si>
  <si>
    <t>LPV015-2017-1</t>
  </si>
  <si>
    <t>LPV015-2017-2</t>
  </si>
  <si>
    <t>LPV016-2017-1</t>
  </si>
  <si>
    <t>LPV016-2017-2</t>
  </si>
  <si>
    <t>LPV017-2017-1</t>
  </si>
  <si>
    <t>LPV017-2017-2</t>
  </si>
  <si>
    <t>LPV018-2017-1</t>
  </si>
  <si>
    <t>LPV018-2017-2</t>
  </si>
  <si>
    <t>LPV019-2017-1</t>
  </si>
  <si>
    <t>LPV019-2017-2</t>
  </si>
  <si>
    <t>LPV020-2017-1</t>
  </si>
  <si>
    <t>LPV020-2017-2</t>
  </si>
  <si>
    <t>LPV021-2017-1</t>
  </si>
  <si>
    <t>LPV021-2017-2</t>
  </si>
  <si>
    <t>LPV022-2017-1</t>
  </si>
  <si>
    <t>LPV022-2017-2</t>
  </si>
  <si>
    <t>LPV023-2017-1</t>
  </si>
  <si>
    <t>LPV023-2017-2</t>
  </si>
  <si>
    <t>LPV024-2017-1</t>
  </si>
  <si>
    <t>LPV024-2017-2</t>
  </si>
  <si>
    <t>LPV025-2017-1</t>
  </si>
  <si>
    <t>LPV025-2017-2</t>
  </si>
  <si>
    <t>LPV026-2017-1</t>
  </si>
  <si>
    <t>LPV026-2017-2</t>
  </si>
  <si>
    <t>LPV027-2017-1</t>
  </si>
  <si>
    <t>LPV027-2017-2</t>
  </si>
  <si>
    <t>LPV028-2017-1</t>
  </si>
  <si>
    <t>LPV028-2017-2</t>
  </si>
  <si>
    <t>LPV029-2017-1</t>
  </si>
  <si>
    <t>LPV029-2017-2</t>
  </si>
  <si>
    <t>LPV030-2017-1</t>
  </si>
  <si>
    <t>LPV030-2017-2</t>
  </si>
  <si>
    <t>LPV031-2017-1</t>
  </si>
  <si>
    <t>LPV031-2017-2</t>
  </si>
  <si>
    <t>LPV032-2017-1</t>
  </si>
  <si>
    <t>LPV032-2017-2</t>
  </si>
  <si>
    <t>LPV033-2017-1</t>
  </si>
  <si>
    <t>LPV033-2017-2</t>
  </si>
  <si>
    <t>LPV034-2017-1</t>
  </si>
  <si>
    <t>LPV034-2017-2</t>
  </si>
  <si>
    <t>LPV035-2017-1</t>
  </si>
  <si>
    <t>LPV035-2017-2</t>
  </si>
  <si>
    <t>LPV036-2017-1</t>
  </si>
  <si>
    <t>LPV036-2017-2</t>
  </si>
  <si>
    <t>LPV037-2017-1</t>
  </si>
  <si>
    <t>LPV037-2017-2</t>
  </si>
  <si>
    <t>LPV038-2017-1</t>
  </si>
  <si>
    <t>LPV038-2017-2</t>
  </si>
  <si>
    <t>LPV039-2017-1</t>
  </si>
  <si>
    <t>LPV039-2017-2</t>
  </si>
  <si>
    <t>LPV040-2017-1</t>
  </si>
  <si>
    <t>LPV040-2017-2</t>
  </si>
  <si>
    <t>LPV041-2017-1</t>
  </si>
  <si>
    <t>LPV041-2017-2</t>
  </si>
  <si>
    <t>LPV042-2017-1</t>
  </si>
  <si>
    <t>LPV042-2017-2</t>
  </si>
  <si>
    <t>LPV043-2017-1</t>
  </si>
  <si>
    <t>LPV043-2017-2</t>
  </si>
  <si>
    <t>LPV044-2017-1</t>
  </si>
  <si>
    <t>LPV044-2017-2</t>
  </si>
  <si>
    <t>LPV045-2017-1</t>
  </si>
  <si>
    <t>LPV045-2017-2</t>
  </si>
  <si>
    <t>LPV046-2017-1</t>
  </si>
  <si>
    <t>LPV046-2017-2</t>
  </si>
  <si>
    <t>LPV047-2017-1</t>
  </si>
  <si>
    <t>LPV047-2017-2</t>
  </si>
  <si>
    <t>LPV048-2017-1</t>
  </si>
  <si>
    <t>LPV048-2017-2</t>
  </si>
  <si>
    <t>LPV049-2017-1</t>
  </si>
  <si>
    <t>LPV049-2017-2</t>
  </si>
  <si>
    <t>LPV050-2017-1</t>
  </si>
  <si>
    <t>LPV050-2017-2</t>
  </si>
  <si>
    <t>LPV051-2017-1</t>
  </si>
  <si>
    <t>LPV051-2017-2</t>
  </si>
  <si>
    <t>LPV052-2017-1</t>
  </si>
  <si>
    <t>LPV052-2017-2</t>
  </si>
  <si>
    <t>LPV053-2017-1</t>
  </si>
  <si>
    <t>LPV053-2017-2</t>
  </si>
  <si>
    <t>LPV054-2017-1</t>
  </si>
  <si>
    <t>LPV054-2017-2</t>
  </si>
  <si>
    <t>LPV055-2017-1</t>
  </si>
  <si>
    <t>LPV055-2017-2</t>
  </si>
  <si>
    <t>LPV056-2017-1</t>
  </si>
  <si>
    <t>LPV056-2017-2</t>
  </si>
  <si>
    <t>LPV057-2017-1</t>
  </si>
  <si>
    <t>LPV057-2017-2</t>
  </si>
  <si>
    <t>LPV058-2017-1</t>
  </si>
  <si>
    <t>LPV058-2017-2</t>
  </si>
  <si>
    <t>LPV059-2017-1</t>
  </si>
  <si>
    <t>LPV059-2017-2</t>
  </si>
  <si>
    <t>LPV060-2017-1</t>
  </si>
  <si>
    <t>LPV060-2017-2</t>
  </si>
  <si>
    <t>LPV061-2017-1</t>
  </si>
  <si>
    <t>LPV061-2017-2</t>
  </si>
  <si>
    <t>LPV062-2017-1</t>
  </si>
  <si>
    <t>LPV062-2017-2</t>
  </si>
  <si>
    <t>LPV063-2017-1</t>
  </si>
  <si>
    <t>LPV064-2017-1</t>
  </si>
  <si>
    <t>LPV065-2017-1</t>
  </si>
  <si>
    <t>LPV066-2017-1</t>
  </si>
  <si>
    <t>LPV067-2017-1</t>
  </si>
  <si>
    <t>MPV001-2017-1</t>
  </si>
  <si>
    <t>MPV004-2017-1</t>
  </si>
  <si>
    <t>MPV007-2017-1</t>
  </si>
  <si>
    <t>MPV002-2016-1</t>
  </si>
  <si>
    <t>MPV002-2016-2</t>
  </si>
  <si>
    <t>MPV003-2016-1</t>
  </si>
  <si>
    <t>MPV003-2016-2</t>
  </si>
  <si>
    <t>TRK001-2017-1</t>
  </si>
  <si>
    <t>TRK003-2017-1</t>
  </si>
  <si>
    <t>TRK004-2017-1</t>
  </si>
  <si>
    <t>TRK005-2017-1</t>
  </si>
  <si>
    <t>TRK006-2017-1</t>
  </si>
  <si>
    <t>TRK007-2017-1</t>
  </si>
  <si>
    <t>TRK007-2017-2</t>
  </si>
  <si>
    <t>TRK007-2017-3</t>
  </si>
  <si>
    <t>TRK008-2017-1</t>
  </si>
  <si>
    <t>TRK008-2017-2</t>
  </si>
  <si>
    <t>TRK008-2017-3</t>
  </si>
  <si>
    <t>TRK009-2017-1</t>
  </si>
  <si>
    <t>TRK009-2017-2</t>
  </si>
  <si>
    <t>TRK009-2017-3</t>
  </si>
  <si>
    <t>TRK010-2017-1</t>
  </si>
  <si>
    <t>TRK010-2017-2</t>
  </si>
  <si>
    <t>TRK010-2017-3</t>
  </si>
  <si>
    <t>TRK011-2017-1</t>
  </si>
  <si>
    <t>TRK011-2017-2</t>
  </si>
  <si>
    <t>TRK011-2017-3</t>
  </si>
  <si>
    <t>TRK012-2017-1</t>
  </si>
  <si>
    <t>TRK012-2017-2</t>
  </si>
  <si>
    <t>TRK012-2017-3</t>
  </si>
  <si>
    <t>TRK013-2017-1</t>
  </si>
  <si>
    <t>TRK013-2017-2</t>
  </si>
  <si>
    <t>TRK013-2017-3</t>
  </si>
  <si>
    <t>TRK014-2017-1</t>
  </si>
  <si>
    <t>TRK014-2017-2</t>
  </si>
  <si>
    <t>TRK014-2017-3</t>
  </si>
  <si>
    <t>TRK015-2017-1</t>
  </si>
  <si>
    <t>TRK015-2017-2</t>
  </si>
  <si>
    <t>TRK015-2017-3</t>
  </si>
  <si>
    <t>TRK016-2017-1</t>
  </si>
  <si>
    <t>TRK016-2017-2</t>
  </si>
  <si>
    <t>TRK016-2017-3</t>
  </si>
  <si>
    <t>TRK017-2017-1</t>
  </si>
  <si>
    <t>TRK017-2017-2</t>
  </si>
  <si>
    <t>TRK017-2017-3</t>
  </si>
  <si>
    <t>TRK018-2017-1</t>
  </si>
  <si>
    <t>TRK018-2017-2</t>
  </si>
  <si>
    <t>TRK018-2017-3</t>
  </si>
  <si>
    <t>TRK019-2017-1</t>
  </si>
  <si>
    <t>TRK019-2017-2</t>
  </si>
  <si>
    <t>TRK019-2017-3</t>
  </si>
  <si>
    <t>TRK020-2017-1</t>
  </si>
  <si>
    <t>TRK020-2017-2</t>
  </si>
  <si>
    <t>TRK020-2017-3</t>
  </si>
  <si>
    <t>TRK021-2017-1</t>
  </si>
  <si>
    <t>TRK021-2017-2</t>
  </si>
  <si>
    <t>TRK021-2017-3</t>
  </si>
  <si>
    <t>TRK022-2017-1</t>
  </si>
  <si>
    <t>TRK022-2017-2</t>
  </si>
  <si>
    <t>TRK022-2017-3</t>
  </si>
  <si>
    <t>TRK023-2017-1</t>
  </si>
  <si>
    <t>TRK024-2017-1</t>
  </si>
  <si>
    <t>TRK025-2017-1</t>
  </si>
  <si>
    <t>TRK026-2017-1</t>
  </si>
  <si>
    <t>TRK027-2017-1</t>
  </si>
  <si>
    <t>TRK028-2017-1</t>
  </si>
  <si>
    <t>TRK029-2017-1</t>
  </si>
  <si>
    <t>TRK030-2017-1</t>
  </si>
  <si>
    <t>TRK031-2017-1</t>
  </si>
  <si>
    <t>TRK032-2017-1</t>
  </si>
  <si>
    <t>TRK033-2017-1</t>
  </si>
  <si>
    <t>TRK033-2017-2</t>
  </si>
  <si>
    <t>TRK033-2017-3</t>
  </si>
  <si>
    <t>TRK034-2017-1</t>
  </si>
  <si>
    <t>TRK034-2017-2</t>
  </si>
  <si>
    <t>TRK034-2017-3</t>
  </si>
  <si>
    <t>TRK035-2017-1</t>
  </si>
  <si>
    <t>TRK035-2017-2</t>
  </si>
  <si>
    <t>TRK035-2017-3</t>
  </si>
  <si>
    <t>TRK036-2017-1</t>
  </si>
  <si>
    <t>TRK036-2017-2</t>
  </si>
  <si>
    <t>TRK036-2017-3</t>
  </si>
  <si>
    <t>TRK037-2017-1</t>
  </si>
  <si>
    <t>TRK037-2017-2</t>
  </si>
  <si>
    <t>TRK037-2017-3</t>
  </si>
  <si>
    <t>TRK038-2017-1</t>
  </si>
  <si>
    <t>TRK038-2017-2</t>
  </si>
  <si>
    <t>TRK038-2017-3</t>
  </si>
  <si>
    <t>TRK039-2017-1</t>
  </si>
  <si>
    <t>TRK039-2017-2</t>
  </si>
  <si>
    <t>TRK039-2017-3</t>
  </si>
  <si>
    <t>TRK040-2017-1</t>
  </si>
  <si>
    <t>TRK040-2017-2</t>
  </si>
  <si>
    <t>TRK040-2017-3</t>
  </si>
  <si>
    <t>TRK041-2017-1</t>
  </si>
  <si>
    <t>TRK041-2017-2</t>
  </si>
  <si>
    <t>TRK041-2017-3</t>
  </si>
  <si>
    <t>TRK042-2017-1</t>
  </si>
  <si>
    <t>TRK042-2017-2</t>
  </si>
  <si>
    <t>TRK042-2017-3</t>
  </si>
  <si>
    <t>TRK043-2017-1</t>
  </si>
  <si>
    <t>TRK043-2017-2</t>
  </si>
  <si>
    <t>TRK043-2017-3</t>
  </si>
  <si>
    <t>TRK044-2017-1</t>
  </si>
  <si>
    <t>TRK044-2017-2</t>
  </si>
  <si>
    <t>TRK044-2017-3</t>
  </si>
  <si>
    <t>TRK045-2017-1</t>
  </si>
  <si>
    <t>TRK045-2017-2</t>
  </si>
  <si>
    <t>TRK045-2017-3</t>
  </si>
  <si>
    <t>TRK046-2017-1</t>
  </si>
  <si>
    <t>TRK046-2017-2</t>
  </si>
  <si>
    <t>TRK046-2017-3</t>
  </si>
  <si>
    <t>TRK047-2017-1</t>
  </si>
  <si>
    <t>TRK047-2017-2</t>
  </si>
  <si>
    <t>TRK047-2017-3</t>
  </si>
  <si>
    <t>TRK048-2017-1</t>
  </si>
  <si>
    <t>TRK048-2017-2</t>
  </si>
  <si>
    <t>TRK048-2017-3</t>
  </si>
  <si>
    <t>TRK049-2017-1</t>
  </si>
  <si>
    <t>TRK049-2017-2</t>
  </si>
  <si>
    <t>TRK049-2017-3</t>
  </si>
  <si>
    <t>TRK050-2017-1</t>
  </si>
  <si>
    <t>TRK050-2017-2</t>
  </si>
  <si>
    <t>TRK050-2017-3</t>
  </si>
  <si>
    <t>TRK051-2017-1</t>
  </si>
  <si>
    <t>TRK051-2017-2</t>
  </si>
  <si>
    <t>TRK051-2017-3</t>
  </si>
  <si>
    <t>TRK052-2017-1</t>
  </si>
  <si>
    <t>TRK052-2017-2</t>
  </si>
  <si>
    <t>TRK052-2017-3</t>
  </si>
  <si>
    <t>TRK053-2017-1</t>
  </si>
  <si>
    <t>TRK053-2017-2</t>
  </si>
  <si>
    <t>TRK053-2017-3</t>
  </si>
  <si>
    <t>TRK054-2017-1</t>
  </si>
  <si>
    <t>TRK054-2017-2</t>
  </si>
  <si>
    <t>TRK054-2017-3</t>
  </si>
  <si>
    <t>TRK055-2017-1</t>
  </si>
  <si>
    <t>TRK055-2017-2</t>
  </si>
  <si>
    <t>TRK055-2017-3</t>
  </si>
  <si>
    <t>TRK056-2017-1</t>
  </si>
  <si>
    <t>TRK056-2017-2</t>
  </si>
  <si>
    <t>TRK056-2017-3</t>
  </si>
  <si>
    <t>TRK057-2017-1</t>
  </si>
  <si>
    <t>TRK057-2017-2</t>
  </si>
  <si>
    <t>TRK057-2017-3</t>
  </si>
  <si>
    <t>TRK058-2017-1</t>
  </si>
  <si>
    <t>TRK058-2017-2</t>
  </si>
  <si>
    <t>TRK058-2017-3</t>
  </si>
  <si>
    <t>TRK059-2017-1</t>
  </si>
  <si>
    <t>TRK059-2017-2</t>
  </si>
  <si>
    <t>TRK059-2017-3</t>
  </si>
  <si>
    <t>TRK060-2017-1</t>
  </si>
  <si>
    <t>TRK060-2017-2</t>
  </si>
  <si>
    <t>TRK060-2017-3</t>
  </si>
  <si>
    <t>TRK061-2017-1</t>
  </si>
  <si>
    <t>TRK061-2017-2</t>
  </si>
  <si>
    <t>TRK061-2017-3</t>
  </si>
  <si>
    <t>TRK062-2017-1</t>
  </si>
  <si>
    <t>TRK062-2017-2</t>
  </si>
  <si>
    <t>TRK063-2017-1</t>
  </si>
  <si>
    <t>TRK063-2017-2</t>
  </si>
  <si>
    <t>TRK064-2017-1</t>
  </si>
  <si>
    <t>TRK064-2017-2</t>
  </si>
  <si>
    <t>TRK065-2017-1</t>
  </si>
  <si>
    <t>TRK065-2017-2</t>
  </si>
  <si>
    <t>TRK066-2017-1</t>
  </si>
  <si>
    <t>TRK066-2017-2</t>
  </si>
  <si>
    <t>TRK067-2017-1</t>
  </si>
  <si>
    <t>TRK067-2017-2</t>
  </si>
  <si>
    <t>TRK068-2017-1</t>
  </si>
  <si>
    <t>TRK068-2017-2</t>
  </si>
  <si>
    <t>TRK069-2017-1</t>
  </si>
  <si>
    <t>TRK069-2017-2</t>
  </si>
  <si>
    <t>TRK070-2017-1</t>
  </si>
  <si>
    <t>TRK070-2017-2</t>
  </si>
  <si>
    <t>TRK071-2017-1</t>
  </si>
  <si>
    <t>TRK071-2017-2</t>
  </si>
  <si>
    <t>TRK072-2017-1</t>
  </si>
  <si>
    <t>TRK072-2017-2</t>
  </si>
  <si>
    <t>TRK073-2017-1</t>
  </si>
  <si>
    <t>TRK073-2017-2</t>
  </si>
  <si>
    <t>TRK074-2017-1</t>
  </si>
  <si>
    <t>TRK074-2017-2</t>
  </si>
  <si>
    <t>TRK075-2017-1</t>
  </si>
  <si>
    <t>TRK075-2017-2</t>
  </si>
  <si>
    <t>TRK076-2017-1</t>
  </si>
  <si>
    <t>TRK076-2017-2</t>
  </si>
  <si>
    <t>TRK077-2017-1</t>
  </si>
  <si>
    <t>TRK077-2017-2</t>
  </si>
  <si>
    <t>TRK078-2017-1</t>
  </si>
  <si>
    <t>TRK078-2017-2</t>
  </si>
  <si>
    <t>TRK079-2017-1</t>
  </si>
  <si>
    <t>TRK079-2017-2</t>
  </si>
  <si>
    <t>TRK080-2017-1</t>
  </si>
  <si>
    <t>TRK080-2017-2</t>
  </si>
  <si>
    <t>TRK081-2017-1</t>
  </si>
  <si>
    <t>TRK081-2017-2</t>
  </si>
  <si>
    <t>TRK082-2017-1</t>
  </si>
  <si>
    <t>TRK082-2017-2</t>
  </si>
  <si>
    <t>TRK083-2017-1</t>
  </si>
  <si>
    <t>TRK083-2017-2</t>
  </si>
  <si>
    <t>TRK084-2017-1</t>
  </si>
  <si>
    <t>TRK084-2017-2</t>
  </si>
  <si>
    <t>TRK085-2017-1</t>
  </si>
  <si>
    <t>TRK085-2017-2</t>
  </si>
  <si>
    <t>TRK086-2017-1</t>
  </si>
  <si>
    <t>TRK086-2017-2</t>
  </si>
  <si>
    <t>TRK087-2017-1</t>
  </si>
  <si>
    <t>TRK087-2017-2</t>
  </si>
  <si>
    <t>TRK088-2017-1</t>
  </si>
  <si>
    <t>TRK088-2017-2</t>
  </si>
  <si>
    <t>TRK089-2017-1</t>
  </si>
  <si>
    <t>TRK089-2017-2</t>
  </si>
  <si>
    <t>TRK090-2017-1</t>
  </si>
  <si>
    <t>TRK090-2017-2</t>
  </si>
  <si>
    <t>TRK091-2017-1</t>
  </si>
  <si>
    <t>TRK091-2017-2</t>
  </si>
  <si>
    <t>TRK092-2017-1</t>
  </si>
  <si>
    <t>TRK092-2017-2</t>
  </si>
  <si>
    <t>TRK093-2017-1</t>
  </si>
  <si>
    <t>TRK093-2017-2</t>
  </si>
  <si>
    <t>TRK094-2017-1</t>
  </si>
  <si>
    <t>TRK094-2017-2</t>
  </si>
  <si>
    <t>TRK095-2017-1</t>
  </si>
  <si>
    <t>TRK095-2017-2</t>
  </si>
  <si>
    <t>TRK096-2017-1</t>
  </si>
  <si>
    <t>TRK096-2017-2</t>
  </si>
  <si>
    <t>TRK097-2017-1</t>
  </si>
  <si>
    <t>TRK097-2017-2</t>
  </si>
  <si>
    <t>TRK098-2017-1</t>
  </si>
  <si>
    <t>TRK098-2017-2</t>
  </si>
  <si>
    <t>TRK099-2017-1</t>
  </si>
  <si>
    <t>TRK099-2017-2</t>
  </si>
  <si>
    <t>TRK100-2017-1</t>
  </si>
  <si>
    <t>TRK100-2017-2</t>
  </si>
  <si>
    <t>TRK101-2017-1</t>
  </si>
  <si>
    <t>TRK101-2017-2</t>
  </si>
  <si>
    <t>TRK102-2017-1</t>
  </si>
  <si>
    <t>TRK102-2017-2</t>
  </si>
  <si>
    <t>TRK103-2017-1</t>
  </si>
  <si>
    <t>TRK103-2017-2</t>
  </si>
  <si>
    <t>TRK104-2017-1</t>
  </si>
  <si>
    <t>TRK104-2017-2</t>
  </si>
  <si>
    <t>TRK105-2017-1</t>
  </si>
  <si>
    <t>TRK105-2017-2</t>
  </si>
  <si>
    <t>TRK106-2017-1</t>
  </si>
  <si>
    <t>TRK106-2017-2</t>
  </si>
  <si>
    <t>TRK107-2017-1</t>
  </si>
  <si>
    <t>TRK107-2017-2</t>
  </si>
  <si>
    <t>TRK108-2017-1</t>
  </si>
  <si>
    <t>TRK108-2017-2</t>
  </si>
  <si>
    <t>TRK109-2017-1</t>
  </si>
  <si>
    <t>TRK109-2017-2</t>
  </si>
  <si>
    <t>TRK110-2017-1</t>
  </si>
  <si>
    <t>TRK110-2017-2</t>
  </si>
  <si>
    <t>TRK111-2017-1</t>
  </si>
  <si>
    <t>TRK111-2017-2</t>
  </si>
  <si>
    <t>TRK112-2017-1</t>
  </si>
  <si>
    <t>TRK112-2017-2</t>
  </si>
  <si>
    <t>TRK113-2017-1</t>
  </si>
  <si>
    <t>TRK113-2017-2</t>
  </si>
  <si>
    <t>TRK114-2017-1</t>
  </si>
  <si>
    <t>TRK114-2017-2</t>
  </si>
  <si>
    <t>TRK115-2017-1</t>
  </si>
  <si>
    <t>TRK115-2017-2</t>
  </si>
  <si>
    <t>TRK116-2017-1</t>
  </si>
  <si>
    <t>TRK116-2017-2</t>
  </si>
  <si>
    <t>TRK117-2017-1</t>
  </si>
  <si>
    <t>TRK117-2017-2</t>
  </si>
  <si>
    <t>TRK118-2017-1</t>
  </si>
  <si>
    <t>TRK118-2017-2</t>
  </si>
  <si>
    <t>TRK119-2017-1</t>
  </si>
  <si>
    <t>TRK119-2017-2</t>
  </si>
  <si>
    <t>TRK120-2017-1</t>
  </si>
  <si>
    <t>TRK120-2017-2</t>
  </si>
  <si>
    <t>TRK121-2017-1</t>
  </si>
  <si>
    <t>TRK121-2017-2</t>
  </si>
  <si>
    <t>TRK122-2017-1</t>
  </si>
  <si>
    <t>TRK122-2017-2</t>
  </si>
  <si>
    <t>TRK127-2017-1</t>
  </si>
  <si>
    <t>TRK128-2017-1</t>
  </si>
  <si>
    <t>TRK129-2017-1</t>
  </si>
  <si>
    <t>TRK130-2017-1</t>
  </si>
  <si>
    <t>TRK131-2017-1</t>
  </si>
  <si>
    <t>TRK132-2017-1</t>
  </si>
  <si>
    <t>TRK133-2017-2</t>
  </si>
  <si>
    <t>TRK135-2017-2</t>
  </si>
  <si>
    <t>TRK136-2017-2</t>
  </si>
  <si>
    <t>TRK137-2017-2</t>
  </si>
  <si>
    <t>TRK139-2017-2</t>
  </si>
  <si>
    <t>TRK140-2017-2</t>
  </si>
  <si>
    <t>TRK141-2017-2</t>
  </si>
  <si>
    <t>TRK143-2017-2</t>
  </si>
  <si>
    <t>TRK145-2017-2</t>
  </si>
  <si>
    <t>TRK146-2017-2</t>
  </si>
  <si>
    <t>TRK147-2017-2</t>
  </si>
  <si>
    <t>TRK149-2017-2</t>
  </si>
  <si>
    <t>TRK150-2017-2</t>
  </si>
  <si>
    <t>TRK152-2017-2</t>
  </si>
  <si>
    <t>TRK153-2017-2</t>
  </si>
  <si>
    <t>TRK154-2017-2</t>
  </si>
  <si>
    <t>TRK156-2017-2</t>
  </si>
  <si>
    <t>TRK157-2017-2</t>
  </si>
  <si>
    <t>TRK158-2017-2</t>
  </si>
  <si>
    <t>TRK160-2017-2</t>
  </si>
  <si>
    <t>TRK161-2017-2</t>
  </si>
  <si>
    <t>TRK162-2017-2</t>
  </si>
  <si>
    <t>TRK164-2017-2</t>
  </si>
  <si>
    <t>TRK165-2017-2</t>
  </si>
  <si>
    <t>TRK166-2017-2</t>
  </si>
  <si>
    <t>TRK167-2017-2</t>
  </si>
  <si>
    <t>TRK168-2017-2</t>
  </si>
  <si>
    <t>TRK169-2017-2</t>
  </si>
  <si>
    <t>TRK170-2017-2</t>
  </si>
  <si>
    <t>TRK171-2017-2</t>
  </si>
  <si>
    <t>TRK172-2017-2</t>
  </si>
  <si>
    <t>TRK173-2017-2</t>
  </si>
  <si>
    <t>TRK174-2017-2</t>
  </si>
  <si>
    <t>TRK175-2017-2</t>
  </si>
  <si>
    <t>TRK176-2017-2</t>
  </si>
  <si>
    <t>TRK177-2017-2</t>
  </si>
  <si>
    <t>TRK178-2017-2</t>
  </si>
  <si>
    <t>TRK179-2017-2</t>
  </si>
  <si>
    <t>TRK180-2017-2</t>
  </si>
  <si>
    <t>TRK181-2017-2</t>
  </si>
  <si>
    <t>TRK182-2017-2</t>
  </si>
  <si>
    <t>TRK183-2017-2</t>
  </si>
  <si>
    <t>TRK184-2017-2</t>
  </si>
  <si>
    <t>TRK185-2017-2</t>
  </si>
  <si>
    <t>TRK186-2017-2</t>
  </si>
  <si>
    <t>TRK187-2017-2</t>
  </si>
  <si>
    <t>TRK188-2017-2</t>
  </si>
  <si>
    <t>TRK189-2017-2</t>
  </si>
  <si>
    <t>TRK191-2017-2</t>
  </si>
  <si>
    <t>TRK192-2017-2</t>
  </si>
  <si>
    <t>TRK193-2017-2</t>
  </si>
  <si>
    <t>TRK194-2017-1</t>
  </si>
  <si>
    <t>TRK195-2017-1</t>
  </si>
  <si>
    <t>TRK196-2017-1</t>
  </si>
  <si>
    <t>TRK197-2017-1</t>
  </si>
  <si>
    <t>TRK198-2017-1</t>
  </si>
  <si>
    <t>TRK200-2017-1</t>
  </si>
  <si>
    <t>TRK201-2017-1</t>
  </si>
  <si>
    <t>TRK203-2017-1</t>
  </si>
  <si>
    <t>TRK205-2017-1</t>
  </si>
  <si>
    <t>TRK206-2017-1</t>
  </si>
  <si>
    <t>TRK207-2017-1</t>
  </si>
  <si>
    <t>TRK208-2017-1</t>
  </si>
  <si>
    <t>TRK209-2017-1</t>
  </si>
  <si>
    <t>TRK210-2017-1</t>
  </si>
  <si>
    <t>TRK211-2017-1</t>
  </si>
  <si>
    <t>TRK213-2017-1</t>
  </si>
  <si>
    <t>TRK215-2017-1</t>
  </si>
  <si>
    <t>TRK216-2017-1</t>
  </si>
  <si>
    <t>TRK218-2017-1</t>
  </si>
  <si>
    <t>TRK219-2017-1</t>
  </si>
  <si>
    <t>TRK220-2017-1</t>
  </si>
  <si>
    <t>TRK222-2017-1</t>
  </si>
  <si>
    <t>TRK224-2017-1</t>
  </si>
  <si>
    <t>TRK224-2017-2</t>
  </si>
  <si>
    <t>TRK225-2017-1</t>
  </si>
  <si>
    <t>TRK225-2017-2</t>
  </si>
  <si>
    <t>TRK226-2017-2</t>
  </si>
  <si>
    <t>TRK227-2017-1</t>
  </si>
  <si>
    <t>TRK227-2017-2</t>
  </si>
  <si>
    <t>TRK228-2017-1</t>
  </si>
  <si>
    <t>TRK228-2017-2</t>
  </si>
  <si>
    <t>TRK229-2017-1</t>
  </si>
  <si>
    <t>TRK229-2017-2</t>
  </si>
  <si>
    <t>TRK230-2017-1</t>
  </si>
  <si>
    <t>TRK230-2017-2</t>
  </si>
  <si>
    <t>TRK231-2017-1</t>
  </si>
  <si>
    <t>TRK231-2017-2</t>
  </si>
  <si>
    <t>TRK232-2017-1</t>
  </si>
  <si>
    <t>TRK232-2017-2</t>
  </si>
  <si>
    <t>TRK232-2017-3</t>
  </si>
  <si>
    <t>TRK233-2017-1</t>
  </si>
  <si>
    <t>TRK233-2017-2</t>
  </si>
  <si>
    <t>TRK233-2017-3</t>
  </si>
  <si>
    <t>TRK234-2017-1</t>
  </si>
  <si>
    <t>TRK234-2017-2</t>
  </si>
  <si>
    <t>TRK234-2017-3</t>
  </si>
  <si>
    <t>TRK235-2017-1</t>
  </si>
  <si>
    <t>TRK235-2017-2</t>
  </si>
  <si>
    <t>TRK235-2017-3</t>
  </si>
  <si>
    <t>TRK236-2017-1</t>
  </si>
  <si>
    <t>TRK236-2017-2</t>
  </si>
  <si>
    <t>TRK236-2017-3</t>
  </si>
  <si>
    <t>TRK237-2017-1</t>
  </si>
  <si>
    <t>TRK237-2017-2</t>
  </si>
  <si>
    <t>TRK237-2017-3</t>
  </si>
  <si>
    <t>TRK238-2017-1</t>
  </si>
  <si>
    <t>TRK238-2017-2</t>
  </si>
  <si>
    <t>TRK238-2017-3</t>
  </si>
  <si>
    <t>TRK239-2017-1</t>
  </si>
  <si>
    <t>TRK239-2017-2</t>
  </si>
  <si>
    <t>TRK239-2017-3</t>
  </si>
  <si>
    <t>TRK240-2017-1</t>
  </si>
  <si>
    <t>TRK240-2017-2</t>
  </si>
  <si>
    <t>TRK240-2017-3</t>
  </si>
  <si>
    <t>TRK241-2017-1</t>
  </si>
  <si>
    <t>TRK241-2017-2</t>
  </si>
  <si>
    <t>TRK241-2017-3</t>
  </si>
  <si>
    <t>TRK242-2017-1</t>
  </si>
  <si>
    <t>TRK242-2017-2</t>
  </si>
  <si>
    <t>TRK242-2017-3</t>
  </si>
  <si>
    <t>TRK243-2017-1</t>
  </si>
  <si>
    <t>TRK243-2017-2</t>
  </si>
  <si>
    <t>TRK243-2017-3</t>
  </si>
  <si>
    <t>TRK244-2017-1</t>
  </si>
  <si>
    <t>TRK244-2017-2</t>
  </si>
  <si>
    <t>TRK244-2017-3</t>
  </si>
  <si>
    <t>TRK245-2017-1</t>
  </si>
  <si>
    <t>TRK245-2017-2</t>
  </si>
  <si>
    <t>TRK245-2017-3</t>
  </si>
  <si>
    <t>TRK246-2017-1</t>
  </si>
  <si>
    <t>TRK246-2017-2</t>
  </si>
  <si>
    <t>TRK246-2017-3</t>
  </si>
  <si>
    <t>TRK247-2017-2</t>
  </si>
  <si>
    <t>TRK247-2017-3</t>
  </si>
  <si>
    <t>TRK248-2017-1</t>
  </si>
  <si>
    <t>TRK248-2017-2</t>
  </si>
  <si>
    <t>TRK248-2017-3</t>
  </si>
  <si>
    <t>TRK249-2017-1</t>
  </si>
  <si>
    <t>TRK249-2017-2</t>
  </si>
  <si>
    <t>TRK249-2017-3</t>
  </si>
  <si>
    <t>TRK250-2017-1</t>
  </si>
  <si>
    <t>TRK250-2017-2</t>
  </si>
  <si>
    <t>TRK250-2017-3</t>
  </si>
  <si>
    <t>TRK251-2017-1</t>
  </si>
  <si>
    <t>TRK251-2017-2</t>
  </si>
  <si>
    <t>TRK251-2017-3</t>
  </si>
  <si>
    <t>TRK252-2017-2</t>
  </si>
  <si>
    <t>TRK253-2017-2</t>
  </si>
  <si>
    <t>TRK254-2017-2</t>
  </si>
  <si>
    <t>TRK255-2017-2</t>
  </si>
  <si>
    <t>TRK256-2017-2</t>
  </si>
  <si>
    <t>TRK257-2017-2</t>
  </si>
  <si>
    <t>TRK258-2017-2</t>
  </si>
  <si>
    <t>TRK259-2017-2</t>
  </si>
  <si>
    <t>TRK260-2017-2</t>
  </si>
  <si>
    <t>TRK261-2017-2</t>
  </si>
  <si>
    <t>TRK262-2017-2</t>
  </si>
  <si>
    <t>TRK263-2017-2</t>
  </si>
  <si>
    <t>TRK264-2017-2</t>
  </si>
  <si>
    <t>TRK265-2017-2</t>
  </si>
  <si>
    <t>TRK266-2017-2</t>
  </si>
  <si>
    <t>TRK267-2017-2</t>
  </si>
  <si>
    <t>TRK268-2017-2</t>
  </si>
  <si>
    <t>TRK269-2017-2</t>
  </si>
  <si>
    <t>TRK270-2017-2</t>
  </si>
  <si>
    <t>TRK271-2017-2</t>
  </si>
  <si>
    <t>TRK272-2017-2</t>
  </si>
  <si>
    <t>TRK273-2017-2</t>
  </si>
  <si>
    <t>TRK274-2017-2</t>
  </si>
  <si>
    <t>TRK275-2017-1</t>
  </si>
  <si>
    <t>TRK276-2017-1</t>
  </si>
  <si>
    <t>TRK277-2017-1</t>
  </si>
  <si>
    <t>TRK278-2017-1</t>
  </si>
  <si>
    <t>TRK279-2017-1</t>
  </si>
  <si>
    <t>TRK280-2017-2</t>
  </si>
  <si>
    <t>TRK281-2017-2</t>
  </si>
  <si>
    <t>TRK282-2017-2</t>
  </si>
  <si>
    <t>TRK283-2017-2</t>
  </si>
  <si>
    <t>TRK284-2017-2</t>
  </si>
  <si>
    <t>TRK285-2017-2</t>
  </si>
  <si>
    <t>TRK286-2017-2</t>
  </si>
  <si>
    <t>TRK287-2017-2</t>
  </si>
  <si>
    <t>TRK288-2017-2</t>
  </si>
  <si>
    <t>TRK289-2017-2</t>
  </si>
  <si>
    <t>TRK290-2017-2</t>
  </si>
  <si>
    <t>TRK291-2017-2</t>
  </si>
  <si>
    <t>TRK292-2017-2</t>
  </si>
  <si>
    <t>TRK293-2017-2</t>
  </si>
  <si>
    <t>TRK294-2017-2</t>
  </si>
  <si>
    <t>TRK295-2017-2</t>
  </si>
  <si>
    <t>TRK296-2017-1</t>
  </si>
  <si>
    <t>TRK297-2017-2</t>
  </si>
  <si>
    <t>TRK298-2017-1</t>
  </si>
  <si>
    <t>TRK298-2017-2</t>
  </si>
  <si>
    <t>TRK299-2017-1</t>
  </si>
  <si>
    <t>TRK299-2017-2</t>
  </si>
  <si>
    <t>TRK300-2017-1</t>
  </si>
  <si>
    <t>TRK300-2017-2</t>
  </si>
  <si>
    <t>TRK301-2017-1</t>
  </si>
  <si>
    <t>TRK301-2017-2</t>
  </si>
  <si>
    <t>TRK302-2017-1</t>
  </si>
  <si>
    <t>TRK302-2017-2</t>
  </si>
  <si>
    <t>TRK303-2017-1</t>
  </si>
  <si>
    <t>TRK303-2017-2</t>
  </si>
  <si>
    <t>TRK304-2017-1</t>
  </si>
  <si>
    <t>TRK304-2017-2</t>
  </si>
  <si>
    <t>TRK305-2017-1</t>
  </si>
  <si>
    <t>TRK305-2017-2</t>
  </si>
  <si>
    <t>TRK306-2017-1</t>
  </si>
  <si>
    <t>TRK307-2017-1</t>
  </si>
  <si>
    <t>TRK308-2017-1</t>
  </si>
  <si>
    <t>TRK308-2017-2</t>
  </si>
  <si>
    <t>TRK309-2017-1</t>
  </si>
  <si>
    <t>TRK309-2017-2</t>
  </si>
  <si>
    <t>TRK310-2017-1</t>
  </si>
  <si>
    <t>TRK310-2017-2</t>
  </si>
  <si>
    <t>TRK311-2017-1</t>
  </si>
  <si>
    <t>TRK311-2017-2</t>
  </si>
  <si>
    <t>TRK312-2017-1</t>
  </si>
  <si>
    <t>TRK312-2017-2</t>
  </si>
  <si>
    <t>TRK313-2017-1</t>
  </si>
  <si>
    <t>TRK313-2017-2</t>
  </si>
  <si>
    <t>TRK314-2017-1</t>
  </si>
  <si>
    <t>TRK314-2017-2</t>
  </si>
  <si>
    <t>TRK315-2017-1</t>
  </si>
  <si>
    <t>TRK315-2017-2</t>
  </si>
  <si>
    <t>TRK123-2016-1</t>
  </si>
  <si>
    <t>TRK124-2016-1</t>
  </si>
  <si>
    <t>TRK125-2016-1</t>
  </si>
  <si>
    <t>TRK126-2016-1</t>
  </si>
  <si>
    <t>TRK134-2016-2</t>
  </si>
  <si>
    <t>TRK138-2016-2</t>
  </si>
  <si>
    <t>TRK142-2016-2</t>
  </si>
  <si>
    <t>TRK144-2016-2</t>
  </si>
  <si>
    <t>TRK148-2016-2</t>
  </si>
  <si>
    <t>TRK151-2016-2</t>
  </si>
  <si>
    <t>TRK155-2016-2</t>
  </si>
  <si>
    <t>TRK159-2016-2</t>
  </si>
  <si>
    <t>TRK163-2016-2</t>
  </si>
  <si>
    <t>PPV001-2017-1</t>
  </si>
  <si>
    <t>PPV001-2017-2</t>
  </si>
  <si>
    <t>PPV002-2017-1</t>
  </si>
  <si>
    <t>PPV002-2017-2</t>
  </si>
  <si>
    <t>PPV003-2017-1</t>
  </si>
  <si>
    <t>PPV003-2017-2</t>
  </si>
  <si>
    <t>PPV004-2017-1</t>
  </si>
  <si>
    <t>PPV004-2017-2</t>
  </si>
  <si>
    <t>PPV005-2017-1</t>
  </si>
  <si>
    <t>PPV005-2017-2</t>
  </si>
  <si>
    <t>PPV006-2017-2</t>
  </si>
  <si>
    <t>PPV007-2017-1</t>
  </si>
  <si>
    <t>PPV007-2017-2</t>
  </si>
  <si>
    <t>PPV008-2017-1</t>
  </si>
  <si>
    <t>PPV008-2017-2</t>
  </si>
  <si>
    <t>PPV010-2017-1</t>
  </si>
  <si>
    <t>PPV010-2017-2</t>
  </si>
  <si>
    <t>PPV011-2017-1</t>
  </si>
  <si>
    <t>PPV011-2017-2</t>
  </si>
  <si>
    <t>PPV013-2017-1</t>
  </si>
  <si>
    <t>PPV015-2017-1</t>
  </si>
  <si>
    <t>PPV006-2016-1</t>
  </si>
  <si>
    <t>PPV009-2016-1</t>
  </si>
  <si>
    <t>PPV010-2016-3</t>
  </si>
  <si>
    <t>PPV011-2016-3</t>
  </si>
  <si>
    <t>PPV012-2016-1</t>
  </si>
  <si>
    <t>PPV014-2016-1</t>
  </si>
  <si>
    <t>SSV001-2017-1</t>
  </si>
  <si>
    <t>SSV001-2017-2</t>
  </si>
  <si>
    <t>SSV002-2017-1</t>
  </si>
  <si>
    <t>SSV002-2017-2</t>
  </si>
  <si>
    <t>SSV004-2017-2</t>
  </si>
  <si>
    <t>SSV005-2017-2</t>
  </si>
  <si>
    <t>SSV006-2017-2</t>
  </si>
  <si>
    <t>SSV007-2017-1</t>
  </si>
  <si>
    <t>SSV007-2017-2</t>
  </si>
  <si>
    <t>SSV008-2017-1</t>
  </si>
  <si>
    <t>SSV008-2017-2</t>
  </si>
  <si>
    <t>SSV011-2017-1</t>
  </si>
  <si>
    <t>SSV011-2017-2</t>
  </si>
  <si>
    <t>SSV012-2017-1</t>
  </si>
  <si>
    <t>SSV012-2017-2</t>
  </si>
  <si>
    <t>SSV015-2017-1</t>
  </si>
  <si>
    <t>SSV015-2017-2</t>
  </si>
  <si>
    <t>SSV016-2017-1</t>
  </si>
  <si>
    <t>SSV016-2017-2</t>
  </si>
  <si>
    <t>SSV003-2016-1</t>
  </si>
  <si>
    <t>OEM Option or Package Code &amp;/or Description</t>
  </si>
  <si>
    <t>Upfit Code &amp;/or Description</t>
  </si>
  <si>
    <t>If Less Than 15,000 Miles Annually or 80% Weekly Usage, Provide Further Justification for Vehicle</t>
  </si>
  <si>
    <t>Average Expected Mileage per Day</t>
  </si>
  <si>
    <t>Days Used Per Week</t>
  </si>
  <si>
    <r>
      <t xml:space="preserve">Vehicle Usage Type
</t>
    </r>
    <r>
      <rPr>
        <b/>
        <sz val="9"/>
        <color theme="0"/>
        <rFont val="Calibri"/>
        <family val="2"/>
        <scheme val="minor"/>
      </rPr>
      <t>(if multiple, choose majority):</t>
    </r>
  </si>
  <si>
    <t xml:space="preserve">    If not, or if credits were used to meet the standard, please select the requirements of the standard that were, or are, not met (check all that apply):</t>
  </si>
  <si>
    <t>The vehicles do/did not meet the 32 MPG average for passenger cars</t>
  </si>
  <si>
    <t>The vehicles do/did not meet the 22 MPG average for trucks, vans and SUVs</t>
  </si>
  <si>
    <t>The vehicles do/did not not meet the 5% minimum hybrid or alternative fuel requirement</t>
  </si>
  <si>
    <t>2. Are there changes that were made, or that can be made, to your vehicle acquisition request that will bring your agency 
    closer to compliance with the standard?</t>
  </si>
  <si>
    <t>1. Do the vehicles listed, including any credits earned, meet all the requirements of the standard?</t>
  </si>
  <si>
    <t>3. Please provide justification for why the requested vehicles are necessary to meet the operational needs of your agency.
    Please also provide a narrative on any changes that were already made to meet the standard:</t>
  </si>
  <si>
    <t>Are additional Vehicle Requests anticipated in the current Fiscal Year (if no, skip to next question):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</si>
</sst>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5" formatCode="&quot;$&quot;#,##0_);\(&quot;$&quot;#,##0\)"/>
    <numFmt numFmtId="44" formatCode="_(&quot;$&quot;* #,##0.00_);_(&quot;$&quot;* \(#,##0.00\);_(&quot;$&quot;* &quot;-&quot;??_);_(@_)"/>
    <numFmt numFmtId="43" formatCode="_(* #,##0.00_);_(* \(#,##0.00\);_(* &quot;-&quot;??_);_(@_)"/>
    <numFmt numFmtId="164" formatCode="0.0"/>
    <numFmt numFmtId="165" formatCode="0.000"/>
    <numFmt numFmtId="166" formatCode="&quot;$&quot;#,##0"/>
    <numFmt numFmtId="167" formatCode="&quot;$&quot;#,##0.00"/>
    <numFmt numFmtId="168" formatCode="0_);\(0\)"/>
  </numFmts>
  <fonts count="79" x14ac:knownFonts="1">
    <font>
      <sz val="11"/>
      <color theme="1"/>
      <name val="Calibri"/>
      <family val="2"/>
      <scheme val="minor"/>
    </font>
    <font>
      <sz val="20"/>
      <color theme="1"/>
      <name val="Calibri"/>
      <family val="2"/>
      <scheme val="minor"/>
    </font>
    <font>
      <sz val="22"/>
      <color theme="1"/>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sz val="18"/>
      <color theme="1"/>
      <name val="Calibri"/>
      <family val="2"/>
      <scheme val="minor"/>
    </font>
    <font>
      <sz val="16"/>
      <color theme="1"/>
      <name val="Calibri"/>
      <family val="2"/>
      <scheme val="minor"/>
    </font>
    <font>
      <sz val="16"/>
      <color theme="0"/>
      <name val="Calibri"/>
      <family val="2"/>
      <scheme val="minor"/>
    </font>
    <font>
      <sz val="11"/>
      <color theme="1"/>
      <name val="Calibri"/>
      <family val="2"/>
      <scheme val="minor"/>
    </font>
    <font>
      <sz val="11"/>
      <name val="Calibri"/>
      <family val="2"/>
      <scheme val="minor"/>
    </font>
    <font>
      <sz val="10"/>
      <color theme="0"/>
      <name val="Calibri"/>
      <family val="2"/>
      <scheme val="minor"/>
    </font>
    <font>
      <b/>
      <sz val="24"/>
      <color theme="1"/>
      <name val="Calibri"/>
      <family val="2"/>
      <scheme val="minor"/>
    </font>
    <font>
      <sz val="10"/>
      <color theme="1"/>
      <name val="Calibri"/>
      <family val="2"/>
      <scheme val="minor"/>
    </font>
    <font>
      <b/>
      <sz val="10"/>
      <color theme="1"/>
      <name val="Calibri"/>
      <family val="2"/>
      <scheme val="minor"/>
    </font>
    <font>
      <u/>
      <sz val="11"/>
      <color theme="10"/>
      <name val="Calibri"/>
      <family val="2"/>
    </font>
    <font>
      <b/>
      <u/>
      <sz val="11"/>
      <color theme="1"/>
      <name val="Calibri"/>
      <family val="2"/>
      <scheme val="minor"/>
    </font>
    <font>
      <u/>
      <sz val="10"/>
      <color theme="1"/>
      <name val="Calibri"/>
      <family val="2"/>
      <scheme val="minor"/>
    </font>
    <font>
      <i/>
      <sz val="11"/>
      <color rgb="FFFF0000"/>
      <name val="Calibri"/>
      <family val="2"/>
      <scheme val="minor"/>
    </font>
    <font>
      <sz val="12"/>
      <color theme="1"/>
      <name val="Calibri"/>
      <family val="2"/>
      <scheme val="minor"/>
    </font>
    <font>
      <sz val="14"/>
      <color theme="1"/>
      <name val="Calibri"/>
      <family val="2"/>
      <scheme val="minor"/>
    </font>
    <font>
      <b/>
      <sz val="11"/>
      <color theme="1"/>
      <name val="Calibri"/>
      <family val="2"/>
      <scheme val="minor"/>
    </font>
    <font>
      <sz val="14"/>
      <color theme="0"/>
      <name val="Calibri"/>
      <family val="2"/>
      <scheme val="minor"/>
    </font>
    <font>
      <b/>
      <sz val="13"/>
      <color theme="0"/>
      <name val="Calibri"/>
      <family val="2"/>
      <scheme val="minor"/>
    </font>
    <font>
      <b/>
      <sz val="13"/>
      <color theme="1"/>
      <name val="Calibri"/>
      <family val="2"/>
      <scheme val="minor"/>
    </font>
    <font>
      <sz val="9"/>
      <color theme="0"/>
      <name val="Calibri"/>
      <family val="2"/>
      <scheme val="minor"/>
    </font>
    <font>
      <sz val="11"/>
      <name val="Calibri"/>
      <family val="2"/>
    </font>
    <font>
      <b/>
      <sz val="11"/>
      <name val="Calibri"/>
      <family val="2"/>
      <scheme val="minor"/>
    </font>
    <font>
      <sz val="13"/>
      <color theme="1"/>
      <name val="Calibri"/>
      <family val="2"/>
      <scheme val="minor"/>
    </font>
    <font>
      <i/>
      <sz val="11"/>
      <color theme="1"/>
      <name val="Calibri"/>
      <family val="2"/>
      <scheme val="minor"/>
    </font>
    <font>
      <sz val="10"/>
      <name val="Calibri"/>
      <family val="2"/>
      <scheme val="minor"/>
    </font>
    <font>
      <sz val="11"/>
      <color rgb="FFFF0000"/>
      <name val="Calibri"/>
      <family val="2"/>
    </font>
    <font>
      <b/>
      <u/>
      <sz val="10"/>
      <color theme="1"/>
      <name val="Calibri"/>
      <family val="2"/>
      <scheme val="minor"/>
    </font>
    <font>
      <u/>
      <sz val="10"/>
      <color theme="10"/>
      <name val="Calibri"/>
      <family val="2"/>
    </font>
    <font>
      <sz val="9"/>
      <color indexed="81"/>
      <name val="Tahoma"/>
      <family val="2"/>
    </font>
    <font>
      <b/>
      <sz val="9"/>
      <color indexed="81"/>
      <name val="Tahoma"/>
      <family val="2"/>
    </font>
    <font>
      <b/>
      <sz val="12"/>
      <color theme="1"/>
      <name val="Calibri"/>
      <family val="2"/>
      <scheme val="minor"/>
    </font>
    <font>
      <b/>
      <sz val="14"/>
      <color theme="1"/>
      <name val="Calibri"/>
      <family val="2"/>
      <scheme val="minor"/>
    </font>
    <font>
      <sz val="11"/>
      <color theme="6" tint="0.39997558519241921"/>
      <name val="Calibri"/>
      <family val="2"/>
      <scheme val="minor"/>
    </font>
    <font>
      <i/>
      <u/>
      <sz val="11"/>
      <color theme="1"/>
      <name val="Calibri"/>
      <family val="2"/>
      <scheme val="minor"/>
    </font>
    <font>
      <b/>
      <i/>
      <u/>
      <sz val="10"/>
      <color theme="1"/>
      <name val="Calibri"/>
      <family val="2"/>
      <scheme val="minor"/>
    </font>
    <font>
      <sz val="10"/>
      <name val="Arial"/>
      <family val="2"/>
    </font>
    <font>
      <sz val="11"/>
      <color indexed="8"/>
      <name val="Calibri"/>
      <family val="2"/>
    </font>
    <font>
      <u/>
      <sz val="11"/>
      <color indexed="12"/>
      <name val="Calibri"/>
      <family val="2"/>
    </font>
    <font>
      <sz val="11"/>
      <color indexed="60"/>
      <name val="Calibri"/>
      <family val="2"/>
    </font>
    <font>
      <b/>
      <sz val="10"/>
      <color theme="0"/>
      <name val="Calibri"/>
      <family val="2"/>
      <scheme val="minor"/>
    </font>
    <font>
      <u/>
      <sz val="10"/>
      <color rgb="FF0000FF"/>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Verdana"/>
      <family val="2"/>
    </font>
    <font>
      <sz val="10"/>
      <name val="Georgia"/>
      <family val="1"/>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1"/>
      <color theme="10"/>
      <name val="Calibri"/>
      <family val="2"/>
      <scheme val="minor"/>
    </font>
    <font>
      <sz val="11"/>
      <color indexed="62"/>
      <name val="Calibri"/>
      <family val="2"/>
    </font>
    <font>
      <sz val="11"/>
      <color indexed="52"/>
      <name val="Calibri"/>
      <family val="2"/>
    </font>
    <font>
      <sz val="9"/>
      <color indexed="8"/>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1"/>
      <color rgb="FF006100"/>
      <name val="Calibri"/>
      <family val="2"/>
      <scheme val="minor"/>
    </font>
    <font>
      <sz val="11"/>
      <color rgb="FF9C0006"/>
      <name val="Calibri"/>
      <family val="2"/>
      <scheme val="minor"/>
    </font>
    <font>
      <u/>
      <sz val="11"/>
      <color theme="1"/>
      <name val="Calibri"/>
      <family val="2"/>
      <scheme val="minor"/>
    </font>
    <font>
      <u/>
      <sz val="10"/>
      <color rgb="FF0000FF"/>
      <name val="Calibri"/>
      <family val="2"/>
    </font>
    <font>
      <sz val="11"/>
      <color rgb="FFFFC000"/>
      <name val="Calibri"/>
      <family val="2"/>
      <scheme val="minor"/>
    </font>
    <font>
      <b/>
      <i/>
      <sz val="11"/>
      <color theme="1"/>
      <name val="Calibri"/>
      <family val="2"/>
      <scheme val="minor"/>
    </font>
    <font>
      <sz val="11"/>
      <color theme="6" tint="-0.249977111117893"/>
      <name val="Calibri"/>
      <family val="2"/>
      <scheme val="minor"/>
    </font>
    <font>
      <b/>
      <i/>
      <u/>
      <sz val="11"/>
      <color rgb="FFFF0000"/>
      <name val="Calibri"/>
      <family val="2"/>
      <scheme val="minor"/>
    </font>
    <font>
      <sz val="11"/>
      <color theme="1"/>
      <name val="Symbol"/>
      <family val="1"/>
      <charset val="2"/>
    </font>
    <font>
      <sz val="7"/>
      <color theme="1"/>
      <name val="Times New Roman"/>
      <family val="1"/>
    </font>
    <font>
      <sz val="11"/>
      <color theme="10"/>
      <name val="Calibri"/>
      <family val="2"/>
    </font>
    <font>
      <b/>
      <sz val="9"/>
      <color theme="0"/>
      <name val="Calibri"/>
      <family val="2"/>
      <scheme val="minor"/>
    </font>
    <font>
      <b/>
      <sz val="11"/>
      <color theme="0" tint="-4.9989318521683403E-2"/>
      <name val="Calibri"/>
      <family val="2"/>
      <scheme val="minor"/>
    </font>
  </fonts>
  <fills count="55">
    <fill>
      <patternFill patternType="none"/>
    </fill>
    <fill>
      <patternFill patternType="gray125"/>
    </fill>
    <fill>
      <patternFill patternType="solid">
        <fgColor theme="4" tint="-0.499984740745262"/>
        <bgColor indexed="64"/>
      </patternFill>
    </fill>
    <fill>
      <patternFill patternType="solid">
        <fgColor theme="9" tint="0.59999389629810485"/>
        <bgColor indexed="64"/>
      </patternFill>
    </fill>
    <fill>
      <patternFill patternType="solid">
        <fgColor theme="0"/>
        <bgColor indexed="64"/>
      </patternFill>
    </fill>
    <fill>
      <patternFill patternType="solid">
        <fgColor rgb="FFFFFFCC"/>
        <bgColor indexed="64"/>
      </patternFill>
    </fill>
    <fill>
      <patternFill patternType="solid">
        <fgColor theme="0" tint="-0.499984740745262"/>
        <bgColor indexed="64"/>
      </patternFill>
    </fill>
    <fill>
      <patternFill patternType="solid">
        <fgColor rgb="FF002060"/>
        <bgColor indexed="64"/>
      </patternFill>
    </fill>
    <fill>
      <patternFill patternType="solid">
        <fgColor theme="0" tint="-0.14999847407452621"/>
        <bgColor indexed="64"/>
      </patternFill>
    </fill>
    <fill>
      <patternFill patternType="solid">
        <fgColor theme="5" tint="-0.499984740745262"/>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rgb="FFFF0000"/>
        <bgColor indexed="64"/>
      </patternFill>
    </fill>
    <fill>
      <patternFill patternType="solid">
        <fgColor theme="3" tint="0.7999816888943144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5" tint="-0.249977111117893"/>
        <bgColor indexed="64"/>
      </patternFill>
    </fill>
    <fill>
      <patternFill patternType="solid">
        <fgColor theme="4" tint="0.79998168889431442"/>
        <bgColor theme="4" tint="0.79998168889431442"/>
      </patternFill>
    </fill>
    <fill>
      <patternFill patternType="solid">
        <fgColor theme="6" tint="0.59999389629810485"/>
        <bgColor indexed="64"/>
      </patternFill>
    </fill>
    <fill>
      <patternFill patternType="solid">
        <fgColor theme="7" tint="0.59999389629810485"/>
        <bgColor indexed="64"/>
      </patternFill>
    </fill>
    <fill>
      <patternFill patternType="solid">
        <fgColor theme="4" tint="-0.249977111117893"/>
        <bgColor indexed="64"/>
      </patternFill>
    </fill>
    <fill>
      <patternFill patternType="solid">
        <fgColor rgb="FFFFFF00"/>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rgb="FFC6EFCE"/>
      </patternFill>
    </fill>
    <fill>
      <patternFill patternType="solid">
        <fgColor rgb="FFFFC7CE"/>
      </patternFill>
    </fill>
    <fill>
      <patternFill patternType="solid">
        <fgColor rgb="FFFBF579"/>
        <bgColor indexed="64"/>
      </patternFill>
    </fill>
    <fill>
      <patternFill patternType="solid">
        <fgColor rgb="FF92D050"/>
        <bgColor indexed="64"/>
      </patternFill>
    </fill>
    <fill>
      <patternFill patternType="solid">
        <fgColor rgb="FFECF2F8"/>
        <bgColor indexed="64"/>
      </patternFill>
    </fill>
    <fill>
      <patternFill patternType="solid">
        <fgColor theme="9" tint="0.79998168889431442"/>
        <bgColor indexed="64"/>
      </patternFill>
    </fill>
    <fill>
      <patternFill patternType="solid">
        <fgColor theme="6" tint="0.39997558519241921"/>
        <bgColor theme="4" tint="0.79998168889431442"/>
      </patternFill>
    </fill>
    <fill>
      <patternFill patternType="solid">
        <fgColor rgb="FFFFFFCC"/>
        <bgColor theme="4" tint="0.79998168889431442"/>
      </patternFill>
    </fill>
    <fill>
      <patternFill patternType="solid">
        <fgColor theme="5" tint="0.39997558519241921"/>
        <bgColor indexed="64"/>
      </patternFill>
    </fill>
    <fill>
      <patternFill patternType="solid">
        <fgColor rgb="FFFFFF00"/>
        <bgColor theme="4" tint="0.79998168889431442"/>
      </patternFill>
    </fill>
  </fills>
  <borders count="80">
    <border>
      <left/>
      <right/>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bottom style="medium">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top style="medium">
        <color indexed="64"/>
      </top>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right/>
      <top style="thin">
        <color indexed="64"/>
      </top>
      <bottom/>
      <diagonal/>
    </border>
    <border>
      <left/>
      <right/>
      <top/>
      <bottom style="thin">
        <color indexed="64"/>
      </bottom>
      <diagonal/>
    </border>
    <border>
      <left/>
      <right style="medium">
        <color indexed="64"/>
      </right>
      <top style="thin">
        <color indexed="64"/>
      </top>
      <bottom/>
      <diagonal/>
    </border>
    <border>
      <left style="thin">
        <color indexed="64"/>
      </left>
      <right/>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bottom style="thin">
        <color theme="4"/>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top style="thin">
        <color theme="4"/>
      </top>
      <bottom style="medium">
        <color indexed="64"/>
      </bottom>
      <diagonal/>
    </border>
    <border>
      <left/>
      <right style="thin">
        <color indexed="64"/>
      </right>
      <top/>
      <bottom style="thin">
        <color theme="4"/>
      </bottom>
      <diagonal/>
    </border>
    <border>
      <left style="thin">
        <color indexed="64"/>
      </left>
      <right style="thin">
        <color indexed="64"/>
      </right>
      <top/>
      <bottom style="thin">
        <color theme="4"/>
      </bottom>
      <diagonal/>
    </border>
  </borders>
  <cellStyleXfs count="82">
    <xf numFmtId="0" fontId="0" fillId="0" borderId="0"/>
    <xf numFmtId="43" fontId="9" fillId="0" borderId="0" applyFont="0" applyFill="0" applyBorder="0" applyAlignment="0" applyProtection="0"/>
    <xf numFmtId="44" fontId="9" fillId="0" borderId="0" applyFont="0" applyFill="0" applyBorder="0" applyAlignment="0" applyProtection="0"/>
    <xf numFmtId="0" fontId="15" fillId="0" borderId="0" applyNumberFormat="0" applyFill="0" applyBorder="0" applyAlignment="0" applyProtection="0">
      <alignment vertical="top"/>
      <protection locked="0"/>
    </xf>
    <xf numFmtId="9" fontId="9" fillId="0" borderId="0" applyFont="0" applyFill="0" applyBorder="0" applyAlignment="0" applyProtection="0"/>
    <xf numFmtId="0" fontId="41" fillId="0" borderId="0"/>
    <xf numFmtId="44" fontId="41" fillId="0" borderId="0" applyFont="0" applyFill="0" applyBorder="0" applyAlignment="0" applyProtection="0"/>
    <xf numFmtId="44" fontId="42" fillId="0" borderId="0" applyFon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alignment vertical="top"/>
      <protection locked="0"/>
    </xf>
    <xf numFmtId="0" fontId="15" fillId="0" borderId="0" applyNumberFormat="0" applyFill="0" applyBorder="0" applyAlignment="0" applyProtection="0"/>
    <xf numFmtId="0" fontId="42" fillId="0" borderId="0"/>
    <xf numFmtId="0" fontId="42" fillId="24" borderId="0" applyNumberFormat="0" applyBorder="0" applyAlignment="0" applyProtection="0"/>
    <xf numFmtId="0" fontId="42" fillId="25" borderId="0" applyNumberFormat="0" applyBorder="0" applyAlignment="0" applyProtection="0"/>
    <xf numFmtId="0" fontId="42" fillId="26" borderId="0" applyNumberFormat="0" applyBorder="0" applyAlignment="0" applyProtection="0"/>
    <xf numFmtId="0" fontId="42" fillId="27"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0" borderId="0" applyNumberFormat="0" applyBorder="0" applyAlignment="0" applyProtection="0"/>
    <xf numFmtId="0" fontId="42" fillId="31" borderId="0" applyNumberFormat="0" applyBorder="0" applyAlignment="0" applyProtection="0"/>
    <xf numFmtId="0" fontId="42" fillId="32" borderId="0" applyNumberFormat="0" applyBorder="0" applyAlignment="0" applyProtection="0"/>
    <xf numFmtId="0" fontId="42" fillId="27" borderId="0" applyNumberFormat="0" applyBorder="0" applyAlignment="0" applyProtection="0"/>
    <xf numFmtId="0" fontId="42" fillId="30" borderId="0" applyNumberFormat="0" applyBorder="0" applyAlignment="0" applyProtection="0"/>
    <xf numFmtId="0" fontId="42" fillId="33" borderId="0" applyNumberFormat="0" applyBorder="0" applyAlignment="0" applyProtection="0"/>
    <xf numFmtId="0" fontId="47" fillId="34" borderId="0" applyNumberFormat="0" applyBorder="0" applyAlignment="0" applyProtection="0"/>
    <xf numFmtId="0" fontId="47" fillId="31" borderId="0" applyNumberFormat="0" applyBorder="0" applyAlignment="0" applyProtection="0"/>
    <xf numFmtId="0" fontId="47" fillId="32" borderId="0" applyNumberFormat="0" applyBorder="0" applyAlignment="0" applyProtection="0"/>
    <xf numFmtId="0" fontId="47" fillId="35" borderId="0" applyNumberFormat="0" applyBorder="0" applyAlignment="0" applyProtection="0"/>
    <xf numFmtId="0" fontId="47" fillId="36" borderId="0" applyNumberFormat="0" applyBorder="0" applyAlignment="0" applyProtection="0"/>
    <xf numFmtId="0" fontId="47" fillId="37" borderId="0" applyNumberFormat="0" applyBorder="0" applyAlignment="0" applyProtection="0"/>
    <xf numFmtId="0" fontId="47" fillId="38" borderId="0" applyNumberFormat="0" applyBorder="0" applyAlignment="0" applyProtection="0"/>
    <xf numFmtId="0" fontId="47" fillId="39" borderId="0" applyNumberFormat="0" applyBorder="0" applyAlignment="0" applyProtection="0"/>
    <xf numFmtId="0" fontId="47" fillId="40" borderId="0" applyNumberFormat="0" applyBorder="0" applyAlignment="0" applyProtection="0"/>
    <xf numFmtId="0" fontId="47" fillId="35" borderId="0" applyNumberFormat="0" applyBorder="0" applyAlignment="0" applyProtection="0"/>
    <xf numFmtId="0" fontId="47" fillId="36" borderId="0" applyNumberFormat="0" applyBorder="0" applyAlignment="0" applyProtection="0"/>
    <xf numFmtId="0" fontId="47" fillId="41" borderId="0" applyNumberFormat="0" applyBorder="0" applyAlignment="0" applyProtection="0"/>
    <xf numFmtId="0" fontId="48" fillId="25" borderId="0" applyNumberFormat="0" applyBorder="0" applyAlignment="0" applyProtection="0"/>
    <xf numFmtId="0" fontId="49" fillId="29" borderId="55" applyNumberFormat="0" applyAlignment="0" applyProtection="0"/>
    <xf numFmtId="0" fontId="50" fillId="42" borderId="56" applyNumberFormat="0" applyAlignment="0" applyProtection="0"/>
    <xf numFmtId="43" fontId="4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2" fillId="0" borderId="0" applyFont="0" applyFill="0" applyBorder="0" applyAlignment="0" applyProtection="0"/>
    <xf numFmtId="43" fontId="42" fillId="0" borderId="0" applyFont="0" applyFill="0" applyBorder="0" applyAlignment="0" applyProtection="0"/>
    <xf numFmtId="44" fontId="42" fillId="0" borderId="0" applyFont="0" applyFill="0" applyBorder="0" applyAlignment="0" applyProtection="0"/>
    <xf numFmtId="0" fontId="53" fillId="0" borderId="0" applyNumberFormat="0" applyFill="0" applyBorder="0" applyAlignment="0" applyProtection="0"/>
    <xf numFmtId="0" fontId="54" fillId="26" borderId="0" applyNumberFormat="0" applyBorder="0" applyAlignment="0" applyProtection="0"/>
    <xf numFmtId="0" fontId="55" fillId="0" borderId="57" applyNumberFormat="0" applyFill="0" applyAlignment="0" applyProtection="0"/>
    <xf numFmtId="0" fontId="56" fillId="0" borderId="58" applyNumberFormat="0" applyFill="0" applyAlignment="0" applyProtection="0"/>
    <xf numFmtId="0" fontId="57" fillId="0" borderId="59" applyNumberFormat="0" applyFill="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59" fillId="29" borderId="55" applyNumberFormat="0" applyAlignment="0" applyProtection="0"/>
    <xf numFmtId="0" fontId="60" fillId="0" borderId="60" applyNumberFormat="0" applyFill="0" applyAlignment="0" applyProtection="0"/>
    <xf numFmtId="0" fontId="44" fillId="43" borderId="0" applyNumberFormat="0" applyBorder="0" applyAlignment="0" applyProtection="0"/>
    <xf numFmtId="0" fontId="52" fillId="0" borderId="0"/>
    <xf numFmtId="0" fontId="41" fillId="0" borderId="0"/>
    <xf numFmtId="0" fontId="42" fillId="0" borderId="0"/>
    <xf numFmtId="0" fontId="41" fillId="0" borderId="0"/>
    <xf numFmtId="0" fontId="41" fillId="0" borderId="0"/>
    <xf numFmtId="0" fontId="42" fillId="0" borderId="0"/>
    <xf numFmtId="0" fontId="41" fillId="0" borderId="0"/>
    <xf numFmtId="0" fontId="42" fillId="0" borderId="0"/>
    <xf numFmtId="0" fontId="42" fillId="0" borderId="0"/>
    <xf numFmtId="0" fontId="41" fillId="0" borderId="0"/>
    <xf numFmtId="0" fontId="41" fillId="0" borderId="0"/>
    <xf numFmtId="0" fontId="42" fillId="0" borderId="0"/>
    <xf numFmtId="0" fontId="42" fillId="0" borderId="0"/>
    <xf numFmtId="0" fontId="61" fillId="0" borderId="0"/>
    <xf numFmtId="0" fontId="51" fillId="0" borderId="0"/>
    <xf numFmtId="0" fontId="51" fillId="0" borderId="0"/>
    <xf numFmtId="0" fontId="52" fillId="0" borderId="0"/>
    <xf numFmtId="0" fontId="52" fillId="0" borderId="0"/>
    <xf numFmtId="0" fontId="42" fillId="44" borderId="61" applyNumberFormat="0" applyFont="0" applyAlignment="0" applyProtection="0"/>
    <xf numFmtId="0" fontId="42" fillId="44" borderId="61" applyNumberFormat="0" applyFont="0" applyAlignment="0" applyProtection="0"/>
    <xf numFmtId="0" fontId="62" fillId="29" borderId="62" applyNumberFormat="0" applyAlignment="0" applyProtection="0"/>
    <xf numFmtId="9" fontId="41" fillId="0" borderId="0" applyFont="0" applyFill="0" applyBorder="0" applyAlignment="0" applyProtection="0"/>
    <xf numFmtId="0" fontId="63" fillId="0" borderId="0" applyNumberFormat="0" applyFill="0" applyBorder="0" applyAlignment="0" applyProtection="0"/>
    <xf numFmtId="0" fontId="64" fillId="0" borderId="63" applyNumberFormat="0" applyFill="0" applyAlignment="0" applyProtection="0"/>
    <xf numFmtId="0" fontId="65" fillId="0" borderId="0" applyNumberFormat="0" applyFill="0" applyBorder="0" applyAlignment="0" applyProtection="0"/>
    <xf numFmtId="0" fontId="66" fillId="45" borderId="0" applyNumberFormat="0" applyBorder="0" applyAlignment="0" applyProtection="0"/>
    <xf numFmtId="0" fontId="67" fillId="46" borderId="0" applyNumberFormat="0" applyBorder="0" applyAlignment="0" applyProtection="0"/>
  </cellStyleXfs>
  <cellXfs count="901">
    <xf numFmtId="0" fontId="0" fillId="0" borderId="0" xfId="0"/>
    <xf numFmtId="0" fontId="0" fillId="0" borderId="0" xfId="0" applyBorder="1"/>
    <xf numFmtId="0" fontId="0" fillId="3" borderId="8" xfId="0" applyFill="1" applyBorder="1" applyAlignment="1">
      <alignment horizontal="center"/>
    </xf>
    <xf numFmtId="0" fontId="0" fillId="4" borderId="0" xfId="0" applyFill="1" applyBorder="1" applyAlignment="1">
      <alignment horizontal="center"/>
    </xf>
    <xf numFmtId="0" fontId="0" fillId="4" borderId="10" xfId="0" applyFill="1" applyBorder="1"/>
    <xf numFmtId="0" fontId="0" fillId="4" borderId="0" xfId="0" applyFill="1" applyBorder="1"/>
    <xf numFmtId="0" fontId="0" fillId="4" borderId="14" xfId="0" applyFill="1" applyBorder="1"/>
    <xf numFmtId="0" fontId="0" fillId="4" borderId="9" xfId="0" applyFill="1" applyBorder="1"/>
    <xf numFmtId="0" fontId="0" fillId="4" borderId="16" xfId="0" applyFill="1" applyBorder="1"/>
    <xf numFmtId="0" fontId="6" fillId="4" borderId="10" xfId="0" applyFont="1" applyFill="1" applyBorder="1" applyAlignment="1"/>
    <xf numFmtId="0" fontId="0" fillId="4" borderId="17" xfId="0" applyFill="1" applyBorder="1"/>
    <xf numFmtId="0" fontId="6" fillId="4" borderId="0" xfId="0" applyFont="1" applyFill="1" applyBorder="1" applyAlignment="1"/>
    <xf numFmtId="0" fontId="0" fillId="4" borderId="19" xfId="0" applyFill="1" applyBorder="1"/>
    <xf numFmtId="0" fontId="6" fillId="4" borderId="14" xfId="0" applyFont="1" applyFill="1" applyBorder="1" applyAlignment="1"/>
    <xf numFmtId="0" fontId="7" fillId="4" borderId="15" xfId="0" applyFont="1" applyFill="1" applyBorder="1"/>
    <xf numFmtId="0" fontId="0" fillId="3" borderId="35" xfId="0" applyFill="1" applyBorder="1" applyAlignment="1">
      <alignment horizontal="center"/>
    </xf>
    <xf numFmtId="0" fontId="0" fillId="3" borderId="8" xfId="0" applyFill="1" applyBorder="1" applyAlignment="1" applyProtection="1">
      <alignment horizontal="center"/>
      <protection locked="0"/>
    </xf>
    <xf numFmtId="3" fontId="0" fillId="3" borderId="14" xfId="0" applyNumberFormat="1" applyFill="1" applyBorder="1" applyAlignment="1">
      <alignment horizontal="center"/>
    </xf>
    <xf numFmtId="0" fontId="3" fillId="2" borderId="13" xfId="0" applyFont="1" applyFill="1" applyBorder="1" applyAlignment="1">
      <alignment horizontal="center" vertical="center" wrapText="1"/>
    </xf>
    <xf numFmtId="0" fontId="0" fillId="4" borderId="0" xfId="0" applyFill="1"/>
    <xf numFmtId="0" fontId="0" fillId="3" borderId="5" xfId="0" applyFill="1" applyBorder="1" applyAlignment="1">
      <alignment horizontal="center"/>
    </xf>
    <xf numFmtId="0" fontId="0" fillId="3" borderId="14" xfId="0" applyFill="1" applyBorder="1" applyAlignment="1">
      <alignment horizontal="center"/>
    </xf>
    <xf numFmtId="0" fontId="0" fillId="6" borderId="10" xfId="0" applyFill="1" applyBorder="1" applyAlignment="1">
      <alignment horizontal="center" wrapText="1"/>
    </xf>
    <xf numFmtId="0" fontId="0" fillId="6" borderId="14" xfId="0" applyFill="1" applyBorder="1" applyAlignment="1">
      <alignment horizontal="center" wrapText="1"/>
    </xf>
    <xf numFmtId="0" fontId="0" fillId="6" borderId="0" xfId="0" applyFill="1" applyBorder="1" applyAlignment="1">
      <alignment horizontal="center"/>
    </xf>
    <xf numFmtId="0" fontId="0" fillId="6" borderId="14" xfId="0" applyFill="1" applyBorder="1" applyAlignment="1">
      <alignment horizontal="center"/>
    </xf>
    <xf numFmtId="0" fontId="10" fillId="3" borderId="13" xfId="0" applyFont="1" applyFill="1" applyBorder="1" applyAlignment="1">
      <alignment horizontal="center"/>
    </xf>
    <xf numFmtId="0" fontId="0" fillId="6" borderId="0" xfId="0" applyFill="1" applyBorder="1"/>
    <xf numFmtId="0" fontId="6" fillId="6" borderId="0" xfId="0" applyFont="1" applyFill="1" applyBorder="1" applyAlignment="1">
      <alignment horizontal="center"/>
    </xf>
    <xf numFmtId="0" fontId="6" fillId="6" borderId="14" xfId="0" applyFont="1" applyFill="1" applyBorder="1" applyAlignment="1">
      <alignment horizontal="center"/>
    </xf>
    <xf numFmtId="0" fontId="6" fillId="6" borderId="10" xfId="0" applyFont="1" applyFill="1" applyBorder="1" applyAlignment="1">
      <alignment horizontal="center"/>
    </xf>
    <xf numFmtId="0" fontId="5" fillId="2" borderId="13" xfId="0" applyFont="1" applyFill="1" applyBorder="1" applyAlignment="1">
      <alignment horizontal="center"/>
    </xf>
    <xf numFmtId="0" fontId="5" fillId="2" borderId="11" xfId="0" applyFont="1" applyFill="1" applyBorder="1" applyAlignment="1">
      <alignment horizontal="center"/>
    </xf>
    <xf numFmtId="0" fontId="2" fillId="4" borderId="28" xfId="0" applyFont="1" applyFill="1" applyBorder="1" applyAlignment="1">
      <alignment horizontal="center" vertical="center"/>
    </xf>
    <xf numFmtId="0" fontId="0" fillId="4" borderId="0" xfId="0" applyFill="1" applyAlignment="1">
      <alignment vertical="center" wrapText="1"/>
    </xf>
    <xf numFmtId="0" fontId="7" fillId="4" borderId="0" xfId="0" applyFont="1" applyFill="1" applyBorder="1" applyAlignment="1">
      <alignment horizontal="center"/>
    </xf>
    <xf numFmtId="0" fontId="4" fillId="4" borderId="0" xfId="0" applyFont="1" applyFill="1"/>
    <xf numFmtId="0" fontId="0" fillId="0" borderId="0" xfId="0" applyFont="1"/>
    <xf numFmtId="164" fontId="0" fillId="4" borderId="0" xfId="0" applyNumberFormat="1" applyFill="1"/>
    <xf numFmtId="0" fontId="0" fillId="4" borderId="0" xfId="0" applyFill="1" applyAlignment="1">
      <alignment horizontal="center" vertical="center" wrapText="1"/>
    </xf>
    <xf numFmtId="0" fontId="13" fillId="4" borderId="0" xfId="0" applyFont="1" applyFill="1" applyBorder="1" applyAlignment="1">
      <alignment wrapText="1"/>
    </xf>
    <xf numFmtId="0" fontId="1" fillId="4" borderId="0" xfId="0" applyFont="1" applyFill="1" applyAlignment="1"/>
    <xf numFmtId="0" fontId="0" fillId="4" borderId="0" xfId="0" quotePrefix="1" applyFill="1"/>
    <xf numFmtId="0" fontId="0" fillId="4" borderId="0" xfId="0" applyFill="1" applyBorder="1" applyAlignment="1">
      <alignment wrapText="1"/>
    </xf>
    <xf numFmtId="0" fontId="13" fillId="4" borderId="0" xfId="0" applyFont="1" applyFill="1" applyBorder="1"/>
    <xf numFmtId="0" fontId="5" fillId="7" borderId="2" xfId="0" applyFont="1" applyFill="1" applyBorder="1"/>
    <xf numFmtId="0" fontId="5" fillId="7" borderId="1" xfId="0" applyFont="1" applyFill="1" applyBorder="1"/>
    <xf numFmtId="0" fontId="0" fillId="7" borderId="2" xfId="0" applyFill="1" applyBorder="1"/>
    <xf numFmtId="0" fontId="0" fillId="7" borderId="1" xfId="0" applyFill="1" applyBorder="1"/>
    <xf numFmtId="0" fontId="5" fillId="4" borderId="0" xfId="0" applyFont="1" applyFill="1" applyBorder="1" applyAlignment="1">
      <alignment horizontal="center" vertical="center"/>
    </xf>
    <xf numFmtId="1" fontId="0" fillId="4" borderId="0" xfId="1" applyNumberFormat="1" applyFont="1" applyFill="1" applyBorder="1" applyAlignment="1">
      <alignment horizontal="center" vertical="center"/>
    </xf>
    <xf numFmtId="0" fontId="15" fillId="4" borderId="0" xfId="3" applyFill="1" applyAlignment="1" applyProtection="1"/>
    <xf numFmtId="0" fontId="0" fillId="4" borderId="0" xfId="0" applyFill="1" applyAlignment="1">
      <alignment horizontal="center" vertical="center" wrapText="1"/>
    </xf>
    <xf numFmtId="0" fontId="0" fillId="4" borderId="0" xfId="0" applyFill="1" applyAlignment="1">
      <alignment horizontal="center"/>
    </xf>
    <xf numFmtId="0" fontId="0" fillId="4" borderId="0" xfId="0" applyFill="1" applyAlignment="1">
      <alignment horizontal="center" vertical="center" wrapText="1"/>
    </xf>
    <xf numFmtId="0" fontId="0" fillId="4" borderId="0" xfId="0" applyFill="1" applyAlignment="1">
      <alignment wrapText="1"/>
    </xf>
    <xf numFmtId="0" fontId="0" fillId="4" borderId="10" xfId="0" applyFill="1" applyBorder="1" applyAlignment="1">
      <alignment horizontal="right" wrapText="1"/>
    </xf>
    <xf numFmtId="0" fontId="0" fillId="4" borderId="0" xfId="0" applyFill="1" applyBorder="1" applyAlignment="1">
      <alignment horizontal="right" wrapText="1"/>
    </xf>
    <xf numFmtId="0" fontId="0" fillId="4" borderId="10" xfId="0" applyFill="1" applyBorder="1" applyAlignment="1"/>
    <xf numFmtId="0" fontId="15" fillId="4" borderId="0" xfId="3" applyFill="1" applyAlignment="1" applyProtection="1">
      <alignment horizontal="left"/>
    </xf>
    <xf numFmtId="0" fontId="11" fillId="2" borderId="11" xfId="0" applyFont="1" applyFill="1" applyBorder="1" applyAlignment="1">
      <alignment horizontal="center" wrapText="1"/>
    </xf>
    <xf numFmtId="0" fontId="0" fillId="6" borderId="24" xfId="0" applyFill="1" applyBorder="1"/>
    <xf numFmtId="0" fontId="5" fillId="6" borderId="10" xfId="0" applyFont="1" applyFill="1" applyBorder="1" applyAlignment="1">
      <alignment horizontal="center"/>
    </xf>
    <xf numFmtId="3" fontId="0" fillId="3" borderId="17" xfId="0" applyNumberFormat="1" applyFill="1" applyBorder="1" applyAlignment="1">
      <alignment horizontal="center"/>
    </xf>
    <xf numFmtId="3" fontId="0" fillId="3" borderId="23" xfId="0" applyNumberFormat="1" applyFont="1" applyFill="1" applyBorder="1" applyAlignment="1">
      <alignment horizontal="center"/>
    </xf>
    <xf numFmtId="3" fontId="0" fillId="3" borderId="6" xfId="0" applyNumberFormat="1" applyFill="1" applyBorder="1" applyAlignment="1">
      <alignment horizontal="center"/>
    </xf>
    <xf numFmtId="0" fontId="15" fillId="4" borderId="0" xfId="3" applyFill="1" applyBorder="1" applyAlignment="1" applyProtection="1"/>
    <xf numFmtId="0" fontId="0" fillId="6" borderId="14" xfId="0" applyFill="1" applyBorder="1"/>
    <xf numFmtId="37" fontId="18" fillId="4" borderId="5" xfId="1" applyNumberFormat="1" applyFont="1" applyFill="1" applyBorder="1" applyAlignment="1" applyProtection="1">
      <alignment horizontal="center" vertical="center"/>
      <protection locked="0"/>
    </xf>
    <xf numFmtId="0" fontId="2" fillId="4" borderId="16" xfId="0" applyFont="1" applyFill="1" applyBorder="1" applyAlignment="1">
      <alignment vertical="center"/>
    </xf>
    <xf numFmtId="0" fontId="1" fillId="4" borderId="9" xfId="0" applyFont="1" applyFill="1" applyBorder="1" applyAlignment="1">
      <alignment horizontal="center" vertical="center"/>
    </xf>
    <xf numFmtId="0" fontId="1" fillId="4" borderId="16" xfId="0" applyFont="1" applyFill="1" applyBorder="1" applyAlignment="1">
      <alignment horizontal="center" vertical="center"/>
    </xf>
    <xf numFmtId="0" fontId="0" fillId="6" borderId="28" xfId="0" applyFill="1" applyBorder="1"/>
    <xf numFmtId="0" fontId="5" fillId="6" borderId="30" xfId="0" applyFont="1" applyFill="1" applyBorder="1" applyAlignment="1">
      <alignment horizontal="center"/>
    </xf>
    <xf numFmtId="0" fontId="0" fillId="4" borderId="39" xfId="0" applyFill="1" applyBorder="1"/>
    <xf numFmtId="0" fontId="0" fillId="6" borderId="39" xfId="0" applyFill="1" applyBorder="1"/>
    <xf numFmtId="0" fontId="0" fillId="6" borderId="37" xfId="0" applyFill="1" applyBorder="1"/>
    <xf numFmtId="0" fontId="0" fillId="4" borderId="1" xfId="0" applyNumberFormat="1" applyFont="1" applyFill="1" applyBorder="1" applyAlignment="1">
      <alignment horizontal="center"/>
    </xf>
    <xf numFmtId="0" fontId="5" fillId="2" borderId="13" xfId="0" applyFont="1" applyFill="1" applyBorder="1" applyAlignment="1">
      <alignment horizontal="center" wrapText="1"/>
    </xf>
    <xf numFmtId="0" fontId="0" fillId="4" borderId="0" xfId="0" applyNumberFormat="1" applyFill="1" applyBorder="1" applyAlignment="1"/>
    <xf numFmtId="0" fontId="0" fillId="4" borderId="0" xfId="0" applyFill="1" applyBorder="1" applyAlignment="1"/>
    <xf numFmtId="0" fontId="3" fillId="2" borderId="43" xfId="0" applyFont="1" applyFill="1" applyBorder="1" applyAlignment="1">
      <alignment horizontal="center" vertical="center"/>
    </xf>
    <xf numFmtId="0" fontId="3" fillId="2" borderId="44" xfId="0" applyFont="1" applyFill="1" applyBorder="1" applyAlignment="1">
      <alignment horizontal="center" vertical="center"/>
    </xf>
    <xf numFmtId="0" fontId="3" fillId="2" borderId="44" xfId="0" applyFont="1" applyFill="1" applyBorder="1" applyAlignment="1">
      <alignment horizontal="center" vertical="center" wrapText="1"/>
    </xf>
    <xf numFmtId="0" fontId="0" fillId="3" borderId="33" xfId="0" applyFill="1" applyBorder="1" applyAlignment="1">
      <alignment horizontal="center"/>
    </xf>
    <xf numFmtId="0" fontId="0" fillId="5" borderId="14" xfId="0" applyFill="1" applyBorder="1" applyAlignment="1">
      <alignment horizontal="center"/>
    </xf>
    <xf numFmtId="0" fontId="12" fillId="4" borderId="0" xfId="0" applyFont="1" applyFill="1" applyAlignment="1"/>
    <xf numFmtId="0" fontId="0" fillId="4" borderId="7" xfId="0" applyFill="1" applyBorder="1" applyAlignment="1">
      <alignment horizontal="center"/>
    </xf>
    <xf numFmtId="164" fontId="7" fillId="4" borderId="0" xfId="0" applyNumberFormat="1" applyFont="1" applyFill="1" applyBorder="1" applyAlignment="1">
      <alignment horizontal="center"/>
    </xf>
    <xf numFmtId="1" fontId="0" fillId="4" borderId="0" xfId="0" applyNumberFormat="1" applyFill="1" applyBorder="1" applyAlignment="1">
      <alignment horizontal="center"/>
    </xf>
    <xf numFmtId="164" fontId="0" fillId="4" borderId="0" xfId="0" applyNumberFormat="1" applyFill="1" applyBorder="1" applyAlignment="1">
      <alignment horizontal="center"/>
    </xf>
    <xf numFmtId="0" fontId="3" fillId="4" borderId="0" xfId="0" applyFont="1" applyFill="1" applyBorder="1" applyAlignment="1">
      <alignment horizontal="center" vertical="center" wrapText="1"/>
    </xf>
    <xf numFmtId="3" fontId="0" fillId="4" borderId="0" xfId="2" applyNumberFormat="1" applyFont="1" applyFill="1" applyBorder="1" applyAlignment="1">
      <alignment horizontal="center"/>
    </xf>
    <xf numFmtId="0" fontId="0" fillId="3" borderId="14" xfId="0" quotePrefix="1" applyFill="1" applyBorder="1" applyAlignment="1">
      <alignment horizontal="center"/>
    </xf>
    <xf numFmtId="0" fontId="5" fillId="2" borderId="7" xfId="0" applyFont="1" applyFill="1" applyBorder="1" applyAlignment="1">
      <alignment horizontal="center" wrapText="1"/>
    </xf>
    <xf numFmtId="0" fontId="0" fillId="6" borderId="39" xfId="0" applyFill="1" applyBorder="1" applyAlignment="1">
      <alignment horizontal="center"/>
    </xf>
    <xf numFmtId="0" fontId="0" fillId="6" borderId="14" xfId="0" applyFill="1" applyBorder="1" applyAlignment="1">
      <alignment vertical="top" wrapText="1"/>
    </xf>
    <xf numFmtId="0" fontId="4" fillId="4" borderId="0" xfId="0" applyFont="1" applyFill="1" applyBorder="1" applyAlignment="1" applyProtection="1">
      <alignment horizontal="center"/>
      <protection locked="0"/>
    </xf>
    <xf numFmtId="0" fontId="0" fillId="4" borderId="0" xfId="0" applyFont="1" applyFill="1" applyBorder="1" applyAlignment="1">
      <alignment horizontal="center"/>
    </xf>
    <xf numFmtId="0" fontId="4" fillId="4" borderId="0" xfId="0" applyFont="1" applyFill="1" applyBorder="1" applyAlignment="1">
      <alignment horizontal="center"/>
    </xf>
    <xf numFmtId="0" fontId="13" fillId="4" borderId="10" xfId="0" applyFont="1" applyFill="1" applyBorder="1"/>
    <xf numFmtId="0" fontId="13" fillId="4" borderId="14" xfId="0" applyFont="1" applyFill="1" applyBorder="1"/>
    <xf numFmtId="0" fontId="0" fillId="4" borderId="0" xfId="0" applyFill="1" applyAlignment="1">
      <alignment horizontal="center" vertical="center" wrapText="1"/>
    </xf>
    <xf numFmtId="0" fontId="0" fillId="6" borderId="0" xfId="0" applyFill="1" applyBorder="1" applyAlignment="1">
      <alignment horizontal="center" wrapText="1"/>
    </xf>
    <xf numFmtId="0" fontId="10" fillId="4" borderId="0" xfId="0" applyFont="1" applyFill="1" applyBorder="1" applyAlignment="1" applyProtection="1">
      <alignment horizontal="center"/>
      <protection locked="0"/>
    </xf>
    <xf numFmtId="0" fontId="0" fillId="4" borderId="0" xfId="0" applyFill="1" applyBorder="1" applyAlignment="1">
      <alignment horizontal="left"/>
    </xf>
    <xf numFmtId="0" fontId="5" fillId="2" borderId="11" xfId="0" applyFont="1" applyFill="1" applyBorder="1" applyAlignment="1">
      <alignment horizontal="center" wrapText="1"/>
    </xf>
    <xf numFmtId="2" fontId="0" fillId="3" borderId="42" xfId="0" applyNumberFormat="1" applyFill="1" applyBorder="1" applyAlignment="1">
      <alignment horizontal="center"/>
    </xf>
    <xf numFmtId="0" fontId="6" fillId="4" borderId="0" xfId="0" applyFont="1" applyFill="1" applyBorder="1" applyAlignment="1">
      <alignment vertical="center" wrapText="1"/>
    </xf>
    <xf numFmtId="37" fontId="18" fillId="4" borderId="35" xfId="1" applyNumberFormat="1" applyFont="1" applyFill="1" applyBorder="1" applyAlignment="1" applyProtection="1">
      <alignment horizontal="center" vertical="center"/>
      <protection locked="0"/>
    </xf>
    <xf numFmtId="0" fontId="0" fillId="4" borderId="0" xfId="0" applyFill="1" applyAlignment="1">
      <alignment horizontal="center" vertical="center" wrapText="1"/>
    </xf>
    <xf numFmtId="0" fontId="6" fillId="4" borderId="0" xfId="0" applyFont="1" applyFill="1" applyAlignment="1">
      <alignment horizontal="center"/>
    </xf>
    <xf numFmtId="166" fontId="0" fillId="5" borderId="14" xfId="0" applyNumberFormat="1" applyFill="1" applyBorder="1" applyAlignment="1">
      <alignment horizontal="center" vertical="center"/>
    </xf>
    <xf numFmtId="0" fontId="6" fillId="4" borderId="0" xfId="0" applyFont="1" applyFill="1" applyAlignment="1"/>
    <xf numFmtId="164" fontId="24" fillId="5" borderId="17" xfId="0" applyNumberFormat="1" applyFont="1" applyFill="1" applyBorder="1" applyAlignment="1">
      <alignment horizontal="center"/>
    </xf>
    <xf numFmtId="5" fontId="0" fillId="4" borderId="0" xfId="1" applyNumberFormat="1" applyFont="1" applyFill="1" applyBorder="1" applyAlignment="1">
      <alignment horizontal="center"/>
    </xf>
    <xf numFmtId="1" fontId="0" fillId="5" borderId="14" xfId="0" applyNumberFormat="1" applyFill="1" applyBorder="1" applyAlignment="1">
      <alignment horizontal="center" vertical="center"/>
    </xf>
    <xf numFmtId="166" fontId="0" fillId="5" borderId="14" xfId="1" applyNumberFormat="1" applyFont="1" applyFill="1" applyBorder="1" applyAlignment="1">
      <alignment horizontal="center" vertical="center"/>
    </xf>
    <xf numFmtId="0" fontId="0" fillId="3" borderId="42" xfId="0" quotePrefix="1" applyFill="1" applyBorder="1" applyAlignment="1">
      <alignment horizontal="center"/>
    </xf>
    <xf numFmtId="0" fontId="10" fillId="6" borderId="14" xfId="0" applyFont="1" applyFill="1" applyBorder="1" applyAlignment="1">
      <alignment horizontal="center"/>
    </xf>
    <xf numFmtId="3" fontId="0" fillId="6" borderId="14" xfId="0" applyNumberFormat="1" applyFill="1" applyBorder="1" applyAlignment="1">
      <alignment horizontal="center"/>
    </xf>
    <xf numFmtId="2" fontId="0" fillId="3" borderId="14" xfId="0" applyNumberFormat="1" applyFill="1" applyBorder="1" applyAlignment="1">
      <alignment horizontal="center"/>
    </xf>
    <xf numFmtId="2" fontId="0" fillId="3" borderId="8" xfId="0" applyNumberFormat="1" applyFill="1" applyBorder="1" applyAlignment="1">
      <alignment horizontal="center"/>
    </xf>
    <xf numFmtId="2" fontId="0" fillId="3" borderId="35" xfId="0" applyNumberFormat="1" applyFill="1" applyBorder="1" applyAlignment="1">
      <alignment horizontal="center"/>
    </xf>
    <xf numFmtId="0" fontId="5" fillId="2" borderId="30" xfId="0" applyFont="1" applyFill="1" applyBorder="1" applyAlignment="1">
      <alignment horizontal="center" wrapText="1"/>
    </xf>
    <xf numFmtId="0" fontId="0" fillId="4" borderId="5" xfId="0" applyFill="1" applyBorder="1"/>
    <xf numFmtId="2" fontId="0" fillId="3" borderId="23" xfId="0" applyNumberFormat="1" applyFill="1" applyBorder="1" applyAlignment="1">
      <alignment horizontal="center" wrapText="1"/>
    </xf>
    <xf numFmtId="2" fontId="0" fillId="3" borderId="6" xfId="0" applyNumberFormat="1" applyFill="1" applyBorder="1" applyAlignment="1">
      <alignment horizontal="center" wrapText="1"/>
    </xf>
    <xf numFmtId="0" fontId="13" fillId="4" borderId="0" xfId="0" applyFont="1" applyFill="1" applyAlignment="1">
      <alignment wrapText="1"/>
    </xf>
    <xf numFmtId="0" fontId="5" fillId="2" borderId="7" xfId="0" applyFont="1" applyFill="1" applyBorder="1" applyAlignment="1">
      <alignment horizontal="center" vertical="center"/>
    </xf>
    <xf numFmtId="0" fontId="5" fillId="2" borderId="4" xfId="0" applyFont="1" applyFill="1" applyBorder="1" applyAlignment="1">
      <alignment horizontal="center" vertical="center"/>
    </xf>
    <xf numFmtId="1" fontId="0" fillId="3" borderId="40" xfId="0" applyNumberFormat="1" applyFill="1" applyBorder="1" applyAlignment="1">
      <alignment horizontal="center" vertical="center"/>
    </xf>
    <xf numFmtId="0" fontId="5" fillId="2" borderId="8" xfId="0" applyFont="1" applyFill="1" applyBorder="1" applyAlignment="1">
      <alignment horizontal="center" vertical="center"/>
    </xf>
    <xf numFmtId="0" fontId="0" fillId="3" borderId="34" xfId="0" applyFill="1" applyBorder="1" applyAlignment="1">
      <alignment horizontal="center"/>
    </xf>
    <xf numFmtId="0" fontId="3" fillId="2" borderId="43" xfId="0" applyFont="1" applyFill="1" applyBorder="1" applyAlignment="1">
      <alignment horizontal="center" vertical="center" wrapText="1"/>
    </xf>
    <xf numFmtId="0" fontId="10" fillId="4" borderId="8" xfId="0" applyFont="1" applyFill="1" applyBorder="1" applyAlignment="1">
      <alignment horizontal="center" vertical="center"/>
    </xf>
    <xf numFmtId="0" fontId="0" fillId="0" borderId="0" xfId="0" applyAlignment="1">
      <alignment horizontal="center"/>
    </xf>
    <xf numFmtId="0" fontId="0" fillId="0" borderId="0" xfId="0" applyFill="1" applyAlignment="1">
      <alignment horizontal="center"/>
    </xf>
    <xf numFmtId="0" fontId="0" fillId="4" borderId="0" xfId="0" applyFill="1" applyAlignment="1">
      <alignment horizontal="center" vertical="center" wrapText="1"/>
    </xf>
    <xf numFmtId="0" fontId="0" fillId="0" borderId="24" xfId="0" applyBorder="1"/>
    <xf numFmtId="0" fontId="0" fillId="4" borderId="24" xfId="0" applyFill="1" applyBorder="1" applyAlignment="1">
      <alignment horizontal="center"/>
    </xf>
    <xf numFmtId="0" fontId="0" fillId="4" borderId="5" xfId="0" applyFill="1" applyBorder="1" applyAlignment="1">
      <alignment horizontal="center"/>
    </xf>
    <xf numFmtId="0" fontId="0" fillId="4" borderId="41" xfId="0" applyFill="1" applyBorder="1" applyAlignment="1">
      <alignment horizontal="center"/>
    </xf>
    <xf numFmtId="0" fontId="0" fillId="4" borderId="39" xfId="0" applyFill="1" applyBorder="1" applyAlignment="1">
      <alignment horizontal="center"/>
    </xf>
    <xf numFmtId="0" fontId="0" fillId="4" borderId="6" xfId="0" applyFill="1" applyBorder="1" applyAlignment="1">
      <alignment horizontal="center"/>
    </xf>
    <xf numFmtId="0" fontId="0" fillId="10" borderId="3" xfId="0" applyFill="1" applyBorder="1" applyAlignment="1">
      <alignment horizontal="center"/>
    </xf>
    <xf numFmtId="0" fontId="0" fillId="10" borderId="29" xfId="0" applyFill="1" applyBorder="1" applyAlignment="1">
      <alignment horizontal="center"/>
    </xf>
    <xf numFmtId="0" fontId="0" fillId="10" borderId="30" xfId="0" applyFill="1" applyBorder="1" applyAlignment="1">
      <alignment horizontal="center"/>
    </xf>
    <xf numFmtId="0" fontId="0" fillId="4" borderId="19" xfId="0" applyFill="1" applyBorder="1" applyAlignment="1">
      <alignment horizontal="center"/>
    </xf>
    <xf numFmtId="0" fontId="0" fillId="4" borderId="38" xfId="0" applyFill="1" applyBorder="1" applyAlignment="1">
      <alignment horizontal="center"/>
    </xf>
    <xf numFmtId="0" fontId="0" fillId="4" borderId="23" xfId="0" applyFill="1" applyBorder="1" applyAlignment="1">
      <alignment horizontal="center"/>
    </xf>
    <xf numFmtId="0" fontId="0" fillId="10" borderId="19" xfId="0" applyFill="1" applyBorder="1" applyAlignment="1">
      <alignment horizontal="center"/>
    </xf>
    <xf numFmtId="0" fontId="0" fillId="10" borderId="38" xfId="0" applyFill="1" applyBorder="1" applyAlignment="1">
      <alignment horizontal="center"/>
    </xf>
    <xf numFmtId="0" fontId="0" fillId="10" borderId="23" xfId="0" applyFill="1" applyBorder="1" applyAlignment="1">
      <alignment horizontal="center"/>
    </xf>
    <xf numFmtId="0" fontId="10" fillId="4" borderId="13" xfId="0" applyFont="1" applyFill="1" applyBorder="1" applyAlignment="1">
      <alignment horizontal="center"/>
    </xf>
    <xf numFmtId="0" fontId="0" fillId="4" borderId="13" xfId="0" applyFill="1" applyBorder="1" applyAlignment="1">
      <alignment horizontal="center"/>
    </xf>
    <xf numFmtId="0" fontId="26" fillId="4" borderId="13" xfId="0" applyFont="1" applyFill="1" applyBorder="1" applyAlignment="1">
      <alignment horizontal="center"/>
    </xf>
    <xf numFmtId="0" fontId="27" fillId="10" borderId="13" xfId="0" applyFont="1" applyFill="1" applyBorder="1" applyAlignment="1">
      <alignment horizontal="center" vertical="center" wrapText="1"/>
    </xf>
    <xf numFmtId="0" fontId="0" fillId="4" borderId="0" xfId="0" applyFill="1" applyBorder="1" applyAlignment="1" applyProtection="1">
      <alignment horizontal="center"/>
      <protection locked="0"/>
    </xf>
    <xf numFmtId="0" fontId="7" fillId="4" borderId="0" xfId="0" applyFont="1" applyFill="1" applyAlignment="1"/>
    <xf numFmtId="0" fontId="7" fillId="4" borderId="0" xfId="0" applyFont="1" applyFill="1" applyAlignment="1">
      <alignment horizontal="left"/>
    </xf>
    <xf numFmtId="0" fontId="6" fillId="4" borderId="0" xfId="0" applyFont="1" applyFill="1" applyBorder="1" applyAlignment="1">
      <alignment horizontal="center"/>
    </xf>
    <xf numFmtId="0" fontId="0" fillId="5" borderId="14" xfId="0" applyFill="1" applyBorder="1" applyAlignment="1">
      <alignment horizontal="center" vertical="center"/>
    </xf>
    <xf numFmtId="0" fontId="0" fillId="4" borderId="0" xfId="0" applyFill="1" applyAlignment="1">
      <alignment horizontal="center" vertical="center" wrapText="1"/>
    </xf>
    <xf numFmtId="0" fontId="0" fillId="10" borderId="13" xfId="0" applyFill="1" applyBorder="1" applyAlignment="1">
      <alignment horizontal="center"/>
    </xf>
    <xf numFmtId="0" fontId="10" fillId="4" borderId="13" xfId="0" applyFont="1" applyFill="1" applyBorder="1" applyAlignment="1">
      <alignment horizontal="center" vertical="center"/>
    </xf>
    <xf numFmtId="0" fontId="0" fillId="5" borderId="17" xfId="0" applyFill="1" applyBorder="1" applyAlignment="1">
      <alignment horizontal="center"/>
    </xf>
    <xf numFmtId="5" fontId="0" fillId="3" borderId="8" xfId="1" applyNumberFormat="1" applyFont="1" applyFill="1" applyBorder="1" applyAlignment="1">
      <alignment horizontal="center"/>
    </xf>
    <xf numFmtId="5" fontId="0" fillId="3" borderId="35" xfId="1" applyNumberFormat="1" applyFont="1" applyFill="1" applyBorder="1" applyAlignment="1">
      <alignment horizontal="center"/>
    </xf>
    <xf numFmtId="0" fontId="0" fillId="3" borderId="8" xfId="0" quotePrefix="1" applyFill="1" applyBorder="1" applyAlignment="1">
      <alignment horizontal="center" vertical="top"/>
    </xf>
    <xf numFmtId="0" fontId="0" fillId="3" borderId="35" xfId="0" quotePrefix="1" applyFill="1" applyBorder="1" applyAlignment="1">
      <alignment horizontal="center" vertical="top"/>
    </xf>
    <xf numFmtId="0" fontId="10" fillId="13" borderId="13" xfId="0" applyFont="1" applyFill="1" applyBorder="1" applyAlignment="1">
      <alignment horizontal="center" vertical="center"/>
    </xf>
    <xf numFmtId="0" fontId="0" fillId="13" borderId="13" xfId="0" applyFill="1" applyBorder="1" applyAlignment="1">
      <alignment horizontal="center"/>
    </xf>
    <xf numFmtId="0" fontId="10" fillId="13" borderId="13" xfId="0" applyFont="1" applyFill="1" applyBorder="1" applyAlignment="1">
      <alignment horizontal="center"/>
    </xf>
    <xf numFmtId="0" fontId="0" fillId="3" borderId="8" xfId="0" quotePrefix="1" applyFill="1" applyBorder="1" applyAlignment="1">
      <alignment horizontal="center"/>
    </xf>
    <xf numFmtId="0" fontId="0" fillId="3" borderId="35" xfId="0" quotePrefix="1" applyFill="1" applyBorder="1" applyAlignment="1">
      <alignment horizontal="center"/>
    </xf>
    <xf numFmtId="166" fontId="0" fillId="3" borderId="8" xfId="2" applyNumberFormat="1" applyFont="1" applyFill="1" applyBorder="1" applyAlignment="1">
      <alignment horizontal="center"/>
    </xf>
    <xf numFmtId="166" fontId="0" fillId="3" borderId="35" xfId="2" applyNumberFormat="1" applyFont="1" applyFill="1" applyBorder="1" applyAlignment="1">
      <alignment horizontal="center"/>
    </xf>
    <xf numFmtId="164" fontId="10" fillId="3" borderId="5" xfId="0" quotePrefix="1" applyNumberFormat="1" applyFont="1" applyFill="1" applyBorder="1" applyAlignment="1">
      <alignment horizontal="center" vertical="center"/>
    </xf>
    <xf numFmtId="0" fontId="10" fillId="3" borderId="24" xfId="0" quotePrefix="1" applyFont="1" applyFill="1" applyBorder="1" applyAlignment="1">
      <alignment horizontal="center" vertical="center"/>
    </xf>
    <xf numFmtId="1" fontId="0" fillId="5" borderId="14" xfId="1" quotePrefix="1" applyNumberFormat="1" applyFont="1" applyFill="1" applyBorder="1" applyAlignment="1">
      <alignment horizontal="center" vertical="center"/>
    </xf>
    <xf numFmtId="0" fontId="4" fillId="4" borderId="13" xfId="0" applyFont="1" applyFill="1" applyBorder="1" applyAlignment="1">
      <alignment horizontal="center"/>
    </xf>
    <xf numFmtId="0" fontId="31" fillId="4" borderId="13" xfId="0" applyFont="1" applyFill="1" applyBorder="1" applyAlignment="1">
      <alignment horizontal="center"/>
    </xf>
    <xf numFmtId="0" fontId="4" fillId="4" borderId="13" xfId="0" applyFont="1" applyFill="1" applyBorder="1" applyAlignment="1">
      <alignment horizontal="center" vertical="center"/>
    </xf>
    <xf numFmtId="0" fontId="4" fillId="4" borderId="8" xfId="0" applyFont="1" applyFill="1" applyBorder="1" applyAlignment="1">
      <alignment horizontal="center" vertical="center"/>
    </xf>
    <xf numFmtId="0" fontId="0" fillId="3" borderId="42" xfId="0" applyFill="1" applyBorder="1" applyAlignment="1">
      <alignment horizontal="center"/>
    </xf>
    <xf numFmtId="0" fontId="0" fillId="4" borderId="0" xfId="0" applyFill="1" applyBorder="1" applyAlignment="1">
      <alignment horizontal="center"/>
    </xf>
    <xf numFmtId="0" fontId="0" fillId="4" borderId="0" xfId="0" applyFill="1" applyBorder="1" applyAlignment="1">
      <alignment wrapText="1"/>
    </xf>
    <xf numFmtId="1" fontId="0" fillId="3" borderId="14" xfId="0" applyNumberFormat="1" applyFill="1" applyBorder="1" applyAlignment="1">
      <alignment horizontal="center" vertical="center"/>
    </xf>
    <xf numFmtId="1" fontId="0" fillId="3" borderId="7" xfId="0" applyNumberFormat="1" applyFill="1" applyBorder="1" applyAlignment="1">
      <alignment horizontal="center" vertical="center"/>
    </xf>
    <xf numFmtId="0" fontId="5" fillId="2" borderId="10" xfId="0" applyFont="1" applyFill="1" applyBorder="1" applyAlignment="1">
      <alignment horizontal="center" vertical="center" wrapText="1"/>
    </xf>
    <xf numFmtId="0" fontId="5" fillId="2" borderId="46" xfId="0" applyFont="1" applyFill="1" applyBorder="1" applyAlignment="1">
      <alignment horizontal="center" vertical="center"/>
    </xf>
    <xf numFmtId="1" fontId="0" fillId="3" borderId="8" xfId="0" applyNumberFormat="1" applyFill="1" applyBorder="1" applyAlignment="1">
      <alignment horizontal="center" vertical="center"/>
    </xf>
    <xf numFmtId="0" fontId="5" fillId="2" borderId="10" xfId="0" applyFont="1" applyFill="1" applyBorder="1" applyAlignment="1">
      <alignment horizontal="center" vertical="center"/>
    </xf>
    <xf numFmtId="1" fontId="0" fillId="3" borderId="51" xfId="0" applyNumberFormat="1" applyFill="1" applyBorder="1" applyAlignment="1">
      <alignment horizontal="center" vertical="center"/>
    </xf>
    <xf numFmtId="0" fontId="3" fillId="2" borderId="46" xfId="0" applyFont="1" applyFill="1" applyBorder="1" applyAlignment="1">
      <alignment horizontal="center" vertical="center"/>
    </xf>
    <xf numFmtId="1" fontId="21" fillId="3" borderId="7" xfId="0" applyNumberFormat="1" applyFont="1" applyFill="1" applyBorder="1" applyAlignment="1">
      <alignment horizontal="center" vertical="center"/>
    </xf>
    <xf numFmtId="0" fontId="12" fillId="4" borderId="0" xfId="0" applyFont="1" applyFill="1" applyAlignment="1">
      <alignment horizontal="left"/>
    </xf>
    <xf numFmtId="0" fontId="0" fillId="4" borderId="0" xfId="0" applyFill="1" applyBorder="1" applyAlignment="1">
      <alignment horizontal="center"/>
    </xf>
    <xf numFmtId="0" fontId="0" fillId="14" borderId="0" xfId="0" applyFill="1"/>
    <xf numFmtId="0" fontId="0" fillId="14" borderId="0" xfId="0" applyFill="1" applyAlignment="1">
      <alignment horizontal="left"/>
    </xf>
    <xf numFmtId="0" fontId="0" fillId="3" borderId="48" xfId="0" applyFill="1" applyBorder="1"/>
    <xf numFmtId="0" fontId="0" fillId="3" borderId="15" xfId="0" applyFill="1" applyBorder="1"/>
    <xf numFmtId="0" fontId="0" fillId="3" borderId="10" xfId="0" applyFill="1" applyBorder="1"/>
    <xf numFmtId="0" fontId="0" fillId="3" borderId="0" xfId="0" applyFill="1" applyBorder="1"/>
    <xf numFmtId="0" fontId="0" fillId="3" borderId="0" xfId="0" applyFill="1" applyBorder="1" applyAlignment="1"/>
    <xf numFmtId="0" fontId="0" fillId="3" borderId="14" xfId="0" applyFill="1" applyBorder="1"/>
    <xf numFmtId="0" fontId="0" fillId="3" borderId="0" xfId="0" applyFill="1" applyBorder="1" applyAlignment="1">
      <alignment horizontal="left" vertical="top"/>
    </xf>
    <xf numFmtId="0" fontId="0" fillId="3" borderId="0" xfId="0" applyFill="1" applyBorder="1" applyAlignment="1">
      <alignment horizontal="left" vertical="center"/>
    </xf>
    <xf numFmtId="0" fontId="18" fillId="3" borderId="0" xfId="0" applyFont="1" applyFill="1" applyBorder="1" applyAlignment="1">
      <alignment horizontal="left" vertical="top" wrapText="1"/>
    </xf>
    <xf numFmtId="0" fontId="37" fillId="3" borderId="0" xfId="0" applyFont="1" applyFill="1" applyBorder="1" applyAlignment="1">
      <alignment horizontal="left" vertical="center"/>
    </xf>
    <xf numFmtId="0" fontId="0" fillId="3" borderId="0" xfId="0" applyFill="1"/>
    <xf numFmtId="0" fontId="0" fillId="3" borderId="0" xfId="0" applyFill="1" applyAlignment="1"/>
    <xf numFmtId="0" fontId="0" fillId="3" borderId="9" xfId="0" applyFill="1" applyBorder="1"/>
    <xf numFmtId="0" fontId="0" fillId="3" borderId="16" xfId="0" applyFill="1" applyBorder="1"/>
    <xf numFmtId="0" fontId="0" fillId="3" borderId="17" xfId="0" applyFill="1" applyBorder="1"/>
    <xf numFmtId="0" fontId="0" fillId="0" borderId="0" xfId="0"/>
    <xf numFmtId="0" fontId="0" fillId="3" borderId="4" xfId="0" applyFont="1" applyFill="1" applyBorder="1" applyAlignment="1">
      <alignment horizontal="center" vertical="center" wrapText="1"/>
    </xf>
    <xf numFmtId="0" fontId="0" fillId="3" borderId="8" xfId="0" applyFont="1" applyFill="1" applyBorder="1" applyAlignment="1">
      <alignment horizontal="center" vertical="center" wrapText="1"/>
    </xf>
    <xf numFmtId="0" fontId="0" fillId="4" borderId="0" xfId="0" applyFont="1" applyFill="1" applyBorder="1" applyAlignment="1">
      <alignment horizontal="center" vertical="center" wrapText="1"/>
    </xf>
    <xf numFmtId="49" fontId="3" fillId="17" borderId="43" xfId="0" applyNumberFormat="1" applyFont="1" applyFill="1" applyBorder="1" applyAlignment="1">
      <alignment horizontal="center" vertical="center" wrapText="1"/>
    </xf>
    <xf numFmtId="49" fontId="3" fillId="17" borderId="44" xfId="0" applyNumberFormat="1" applyFont="1" applyFill="1" applyBorder="1" applyAlignment="1">
      <alignment horizontal="center" vertical="center" wrapText="1"/>
    </xf>
    <xf numFmtId="0" fontId="3" fillId="17" borderId="44" xfId="0" applyNumberFormat="1" applyFont="1" applyFill="1" applyBorder="1" applyAlignment="1">
      <alignment horizontal="center" vertical="center" wrapText="1"/>
    </xf>
    <xf numFmtId="0" fontId="3" fillId="17" borderId="44" xfId="5" applyNumberFormat="1" applyFont="1" applyFill="1" applyBorder="1" applyAlignment="1">
      <alignment horizontal="center" vertical="center" wrapText="1"/>
    </xf>
    <xf numFmtId="0" fontId="3" fillId="17" borderId="45" xfId="5" applyNumberFormat="1" applyFont="1" applyFill="1" applyBorder="1" applyAlignment="1">
      <alignment horizontal="center" vertical="center" wrapText="1"/>
    </xf>
    <xf numFmtId="0" fontId="3" fillId="17" borderId="44" xfId="6" applyNumberFormat="1" applyFont="1" applyFill="1" applyBorder="1" applyAlignment="1">
      <alignment horizontal="center" vertical="center" wrapText="1"/>
    </xf>
    <xf numFmtId="0" fontId="3" fillId="17" borderId="44" xfId="2" applyNumberFormat="1" applyFont="1" applyFill="1" applyBorder="1" applyAlignment="1">
      <alignment horizontal="center" vertical="center" wrapText="1"/>
    </xf>
    <xf numFmtId="0" fontId="0" fillId="15" borderId="4" xfId="0" applyFont="1" applyFill="1" applyBorder="1" applyAlignment="1">
      <alignment horizontal="center" vertical="center" wrapText="1"/>
    </xf>
    <xf numFmtId="0" fontId="0" fillId="3" borderId="5" xfId="0" applyFont="1" applyFill="1" applyBorder="1" applyAlignment="1">
      <alignment horizontal="center" vertical="center" wrapText="1"/>
    </xf>
    <xf numFmtId="0" fontId="0" fillId="15" borderId="8" xfId="0" applyFont="1" applyFill="1" applyBorder="1" applyAlignment="1">
      <alignment horizontal="center" vertical="center" wrapText="1"/>
    </xf>
    <xf numFmtId="0" fontId="0" fillId="3" borderId="53" xfId="0" applyFill="1" applyBorder="1" applyAlignment="1">
      <alignment horizontal="center"/>
    </xf>
    <xf numFmtId="0" fontId="15" fillId="4" borderId="0" xfId="3" applyFill="1" applyAlignment="1" applyProtection="1">
      <alignment horizontal="left"/>
    </xf>
    <xf numFmtId="0" fontId="0" fillId="4" borderId="0" xfId="0" applyFill="1" applyBorder="1" applyAlignment="1">
      <alignment horizontal="center"/>
    </xf>
    <xf numFmtId="0" fontId="0" fillId="0" borderId="0" xfId="0" applyAlignment="1">
      <alignment wrapText="1"/>
    </xf>
    <xf numFmtId="0" fontId="0" fillId="15" borderId="0" xfId="0" applyFill="1"/>
    <xf numFmtId="49" fontId="3" fillId="17" borderId="25" xfId="0" applyNumberFormat="1" applyFont="1" applyFill="1" applyBorder="1" applyAlignment="1">
      <alignment horizontal="center" vertical="center" wrapText="1"/>
    </xf>
    <xf numFmtId="0" fontId="10" fillId="3" borderId="8" xfId="0" applyFont="1" applyFill="1" applyBorder="1" applyAlignment="1">
      <alignment horizontal="center" vertical="center"/>
    </xf>
    <xf numFmtId="0" fontId="10" fillId="3" borderId="35" xfId="0" applyFont="1" applyFill="1" applyBorder="1" applyAlignment="1">
      <alignment horizontal="center" vertical="center"/>
    </xf>
    <xf numFmtId="0" fontId="0" fillId="16" borderId="48" xfId="0" applyFill="1" applyBorder="1" applyAlignment="1">
      <alignment wrapText="1"/>
    </xf>
    <xf numFmtId="0" fontId="0" fillId="16" borderId="15" xfId="0" applyFill="1" applyBorder="1" applyAlignment="1">
      <alignment wrapText="1"/>
    </xf>
    <xf numFmtId="0" fontId="0" fillId="16" borderId="36" xfId="0" applyFill="1" applyBorder="1" applyAlignment="1">
      <alignment wrapText="1"/>
    </xf>
    <xf numFmtId="0" fontId="0" fillId="16" borderId="0" xfId="0" applyFill="1" applyBorder="1" applyAlignment="1">
      <alignment wrapText="1"/>
    </xf>
    <xf numFmtId="0" fontId="0" fillId="16" borderId="14" xfId="0" applyFill="1" applyBorder="1" applyAlignment="1">
      <alignment wrapText="1"/>
    </xf>
    <xf numFmtId="0" fontId="0" fillId="16" borderId="10" xfId="0" applyFill="1" applyBorder="1" applyAlignment="1">
      <alignment horizontal="right" wrapText="1"/>
    </xf>
    <xf numFmtId="0" fontId="0" fillId="16" borderId="0" xfId="0" applyFill="1" applyBorder="1" applyAlignment="1">
      <alignment horizontal="right" wrapText="1"/>
    </xf>
    <xf numFmtId="0" fontId="0" fillId="16" borderId="0" xfId="0" applyFill="1" applyBorder="1" applyAlignment="1">
      <alignment horizontal="center" wrapText="1"/>
    </xf>
    <xf numFmtId="0" fontId="0" fillId="16" borderId="9" xfId="0" applyFill="1" applyBorder="1" applyAlignment="1">
      <alignment wrapText="1"/>
    </xf>
    <xf numFmtId="0" fontId="0" fillId="16" borderId="16" xfId="0" applyFill="1" applyBorder="1" applyAlignment="1">
      <alignment wrapText="1"/>
    </xf>
    <xf numFmtId="0" fontId="0" fillId="16" borderId="17" xfId="0" applyFill="1" applyBorder="1" applyAlignment="1">
      <alignment wrapText="1"/>
    </xf>
    <xf numFmtId="0" fontId="6" fillId="4" borderId="0" xfId="0" applyFont="1" applyFill="1" applyBorder="1" applyAlignment="1">
      <alignment wrapText="1"/>
    </xf>
    <xf numFmtId="0" fontId="21" fillId="4" borderId="0" xfId="0" applyFont="1" applyFill="1" applyBorder="1" applyAlignment="1">
      <alignment horizontal="center" vertical="center" wrapText="1"/>
    </xf>
    <xf numFmtId="166" fontId="0" fillId="4" borderId="0" xfId="2" applyNumberFormat="1" applyFont="1" applyFill="1" applyBorder="1" applyAlignment="1">
      <alignment horizontal="center" vertical="center" wrapText="1"/>
    </xf>
    <xf numFmtId="0" fontId="6" fillId="4" borderId="0" xfId="0" applyFont="1" applyFill="1" applyBorder="1" applyAlignment="1">
      <alignment horizontal="left" vertical="center" wrapText="1"/>
    </xf>
    <xf numFmtId="0" fontId="33" fillId="20" borderId="54" xfId="3" applyFont="1" applyFill="1" applyBorder="1" applyAlignment="1" applyProtection="1">
      <alignment horizontal="right" vertical="center"/>
    </xf>
    <xf numFmtId="0" fontId="33" fillId="19" borderId="54" xfId="3" applyFont="1" applyFill="1" applyBorder="1" applyAlignment="1" applyProtection="1">
      <alignment horizontal="right" vertical="center"/>
    </xf>
    <xf numFmtId="0" fontId="33" fillId="22" borderId="54" xfId="3" applyFont="1" applyFill="1" applyBorder="1" applyAlignment="1" applyProtection="1">
      <alignment horizontal="right" vertical="center"/>
    </xf>
    <xf numFmtId="0" fontId="0" fillId="19" borderId="10" xfId="0" applyFill="1" applyBorder="1"/>
    <xf numFmtId="0" fontId="0" fillId="19" borderId="14" xfId="0" applyFill="1" applyBorder="1"/>
    <xf numFmtId="0" fontId="5" fillId="13" borderId="10" xfId="0" applyFont="1" applyFill="1" applyBorder="1"/>
    <xf numFmtId="0" fontId="5" fillId="13" borderId="14" xfId="0" applyFont="1" applyFill="1" applyBorder="1"/>
    <xf numFmtId="0" fontId="0" fillId="20" borderId="10" xfId="0" applyFill="1" applyBorder="1"/>
    <xf numFmtId="0" fontId="0" fillId="20" borderId="14" xfId="0" applyFill="1" applyBorder="1"/>
    <xf numFmtId="0" fontId="0" fillId="22" borderId="10" xfId="0" applyFill="1" applyBorder="1"/>
    <xf numFmtId="0" fontId="0" fillId="22" borderId="14" xfId="0" applyFill="1" applyBorder="1"/>
    <xf numFmtId="0" fontId="13" fillId="4" borderId="0" xfId="0" applyFont="1" applyFill="1"/>
    <xf numFmtId="49" fontId="13" fillId="4" borderId="54" xfId="0" applyNumberFormat="1" applyFont="1" applyFill="1" applyBorder="1" applyAlignment="1">
      <alignment horizontal="left" indent="2"/>
    </xf>
    <xf numFmtId="0" fontId="14" fillId="4" borderId="54" xfId="0" applyFont="1" applyFill="1" applyBorder="1" applyAlignment="1">
      <alignment horizontal="left" wrapText="1" indent="2"/>
    </xf>
    <xf numFmtId="0" fontId="13" fillId="4" borderId="54" xfId="0" applyFont="1" applyFill="1" applyBorder="1" applyAlignment="1">
      <alignment horizontal="left" wrapText="1" indent="2"/>
    </xf>
    <xf numFmtId="0" fontId="14" fillId="4" borderId="54" xfId="0" applyFont="1" applyFill="1" applyBorder="1" applyAlignment="1">
      <alignment horizontal="left" indent="2"/>
    </xf>
    <xf numFmtId="0" fontId="13" fillId="4" borderId="54" xfId="0" applyFont="1" applyFill="1" applyBorder="1" applyAlignment="1">
      <alignment horizontal="left" indent="2"/>
    </xf>
    <xf numFmtId="164" fontId="3" fillId="2" borderId="6" xfId="0" applyNumberFormat="1" applyFont="1" applyFill="1" applyBorder="1" applyAlignment="1">
      <alignment horizontal="center" vertical="center" wrapText="1"/>
    </xf>
    <xf numFmtId="164" fontId="0" fillId="3" borderId="5" xfId="0" applyNumberFormat="1" applyFill="1" applyBorder="1" applyAlignment="1">
      <alignment horizontal="center"/>
    </xf>
    <xf numFmtId="0" fontId="0" fillId="3" borderId="23" xfId="0" applyFill="1" applyBorder="1" applyAlignment="1">
      <alignment horizontal="center"/>
    </xf>
    <xf numFmtId="44" fontId="0" fillId="0" borderId="0" xfId="2" applyFont="1"/>
    <xf numFmtId="9" fontId="0" fillId="0" borderId="0" xfId="4" applyFont="1"/>
    <xf numFmtId="0" fontId="0" fillId="11" borderId="0" xfId="0" applyFill="1"/>
    <xf numFmtId="0" fontId="5" fillId="2" borderId="32" xfId="0" applyFont="1" applyFill="1" applyBorder="1" applyAlignment="1">
      <alignment horizontal="right"/>
    </xf>
    <xf numFmtId="0" fontId="5" fillId="2" borderId="33" xfId="0" applyFont="1" applyFill="1" applyBorder="1" applyAlignment="1">
      <alignment horizontal="right"/>
    </xf>
    <xf numFmtId="0" fontId="5" fillId="2" borderId="27" xfId="0" applyFont="1" applyFill="1" applyBorder="1" applyAlignment="1">
      <alignment horizontal="right"/>
    </xf>
    <xf numFmtId="0" fontId="8" fillId="2" borderId="28" xfId="0" applyFont="1" applyFill="1" applyBorder="1" applyAlignment="1">
      <alignment horizontal="right"/>
    </xf>
    <xf numFmtId="0" fontId="0" fillId="6" borderId="3" xfId="0" applyFill="1" applyBorder="1"/>
    <xf numFmtId="0" fontId="5" fillId="2" borderId="4" xfId="0" applyFont="1" applyFill="1" applyBorder="1" applyAlignment="1">
      <alignment horizontal="right"/>
    </xf>
    <xf numFmtId="0" fontId="5" fillId="2" borderId="8" xfId="0" applyFont="1" applyFill="1" applyBorder="1" applyAlignment="1">
      <alignment horizontal="right"/>
    </xf>
    <xf numFmtId="0" fontId="5" fillId="2" borderId="7" xfId="0" applyFont="1" applyFill="1" applyBorder="1" applyAlignment="1">
      <alignment horizontal="right"/>
    </xf>
    <xf numFmtId="0" fontId="8" fillId="2" borderId="3" xfId="0" applyFont="1" applyFill="1" applyBorder="1" applyAlignment="1">
      <alignment horizontal="right"/>
    </xf>
    <xf numFmtId="0" fontId="5" fillId="2" borderId="67" xfId="0" applyFont="1" applyFill="1" applyBorder="1" applyAlignment="1">
      <alignment horizontal="right"/>
    </xf>
    <xf numFmtId="0" fontId="6" fillId="4" borderId="5" xfId="0" applyFont="1" applyFill="1" applyBorder="1" applyAlignment="1"/>
    <xf numFmtId="164" fontId="0" fillId="3" borderId="8" xfId="0" applyNumberFormat="1" applyFill="1" applyBorder="1" applyAlignment="1">
      <alignment horizontal="center"/>
    </xf>
    <xf numFmtId="1" fontId="0" fillId="3" borderId="7" xfId="0" applyNumberFormat="1" applyFill="1" applyBorder="1" applyAlignment="1">
      <alignment horizontal="center"/>
    </xf>
    <xf numFmtId="0" fontId="0" fillId="6" borderId="5" xfId="0" applyFill="1" applyBorder="1" applyAlignment="1">
      <alignment horizontal="center"/>
    </xf>
    <xf numFmtId="0" fontId="7" fillId="0" borderId="30" xfId="0" applyFont="1" applyBorder="1" applyAlignment="1">
      <alignment horizontal="center"/>
    </xf>
    <xf numFmtId="0" fontId="2" fillId="4" borderId="13" xfId="0" applyFont="1" applyFill="1" applyBorder="1" applyAlignment="1">
      <alignment horizontal="center" vertical="center"/>
    </xf>
    <xf numFmtId="0" fontId="10" fillId="11" borderId="0" xfId="0" applyFont="1" applyFill="1"/>
    <xf numFmtId="0" fontId="0" fillId="11" borderId="0" xfId="0" applyFill="1" applyBorder="1"/>
    <xf numFmtId="0" fontId="10" fillId="11" borderId="0" xfId="0" applyFont="1" applyFill="1" applyBorder="1"/>
    <xf numFmtId="0" fontId="0" fillId="11" borderId="0" xfId="0" applyFill="1" applyBorder="1" applyAlignment="1">
      <alignment horizontal="center"/>
    </xf>
    <xf numFmtId="0" fontId="13" fillId="4" borderId="0" xfId="0" applyFont="1" applyFill="1" applyBorder="1" applyAlignment="1">
      <alignment horizontal="left" wrapText="1"/>
    </xf>
    <xf numFmtId="0" fontId="0" fillId="4" borderId="0" xfId="0" applyFill="1" applyAlignment="1">
      <alignment horizontal="center" vertical="center" wrapText="1"/>
    </xf>
    <xf numFmtId="0" fontId="15" fillId="4" borderId="0" xfId="3" applyFill="1" applyBorder="1" applyAlignment="1" applyProtection="1">
      <alignment horizontal="left"/>
    </xf>
    <xf numFmtId="0" fontId="7" fillId="4" borderId="0" xfId="0" applyFont="1" applyFill="1" applyAlignment="1">
      <alignment horizontal="left"/>
    </xf>
    <xf numFmtId="0" fontId="12" fillId="4" borderId="0" xfId="0" applyFont="1" applyFill="1" applyAlignment="1">
      <alignment horizontal="left"/>
    </xf>
    <xf numFmtId="0" fontId="0" fillId="4" borderId="10" xfId="0" applyFill="1" applyBorder="1" applyAlignment="1">
      <alignment vertical="center" wrapText="1"/>
    </xf>
    <xf numFmtId="0" fontId="0" fillId="4" borderId="0" xfId="0" applyFill="1" applyBorder="1" applyAlignment="1">
      <alignment vertical="center" wrapText="1"/>
    </xf>
    <xf numFmtId="0" fontId="0" fillId="4" borderId="14" xfId="0" applyFill="1" applyBorder="1" applyAlignment="1">
      <alignment vertical="center" wrapText="1"/>
    </xf>
    <xf numFmtId="0" fontId="36" fillId="3" borderId="0" xfId="0" applyFont="1" applyFill="1" applyBorder="1" applyAlignment="1">
      <alignment horizontal="center" wrapText="1"/>
    </xf>
    <xf numFmtId="0" fontId="13" fillId="11" borderId="0" xfId="0" applyFont="1" applyFill="1"/>
    <xf numFmtId="0" fontId="7" fillId="11" borderId="0" xfId="0" applyFont="1" applyFill="1" applyBorder="1" applyAlignment="1">
      <alignment horizontal="center"/>
    </xf>
    <xf numFmtId="0" fontId="0" fillId="11" borderId="0" xfId="0" applyFill="1" applyBorder="1" applyAlignment="1">
      <alignment horizontal="center" vertical="center"/>
    </xf>
    <xf numFmtId="3" fontId="0" fillId="11" borderId="0" xfId="0" applyNumberFormat="1" applyFill="1" applyBorder="1" applyAlignment="1">
      <alignment horizontal="center" vertical="center"/>
    </xf>
    <xf numFmtId="0" fontId="4" fillId="11" borderId="0" xfId="0" applyFont="1" applyFill="1"/>
    <xf numFmtId="0" fontId="0" fillId="11" borderId="0" xfId="0" applyFill="1" applyBorder="1" applyAlignment="1" applyProtection="1">
      <alignment horizontal="center"/>
      <protection locked="0"/>
    </xf>
    <xf numFmtId="5" fontId="0" fillId="11" borderId="0" xfId="1" applyNumberFormat="1" applyFont="1" applyFill="1" applyBorder="1" applyAlignment="1">
      <alignment horizontal="center"/>
    </xf>
    <xf numFmtId="0" fontId="4" fillId="11" borderId="0" xfId="0" applyFont="1" applyFill="1" applyBorder="1" applyAlignment="1">
      <alignment horizontal="center"/>
    </xf>
    <xf numFmtId="0" fontId="4" fillId="11" borderId="0" xfId="0" applyFont="1" applyFill="1" applyBorder="1" applyAlignment="1" applyProtection="1">
      <alignment horizontal="center"/>
      <protection locked="0"/>
    </xf>
    <xf numFmtId="0" fontId="4" fillId="11" borderId="0" xfId="0" applyFont="1" applyFill="1" applyBorder="1"/>
    <xf numFmtId="0" fontId="10" fillId="11" borderId="0" xfId="0" applyFont="1" applyFill="1" applyBorder="1" applyAlignment="1">
      <alignment horizontal="center"/>
    </xf>
    <xf numFmtId="0" fontId="10" fillId="11" borderId="0" xfId="0" applyFont="1" applyFill="1" applyBorder="1" applyAlignment="1" applyProtection="1">
      <alignment horizontal="center"/>
      <protection locked="0"/>
    </xf>
    <xf numFmtId="0" fontId="0" fillId="16" borderId="10" xfId="0" applyFill="1" applyBorder="1" applyAlignment="1">
      <alignment horizontal="right" wrapText="1"/>
    </xf>
    <xf numFmtId="0" fontId="0" fillId="16" borderId="0" xfId="0" applyFill="1" applyBorder="1" applyAlignment="1">
      <alignment horizontal="right" wrapText="1"/>
    </xf>
    <xf numFmtId="0" fontId="10" fillId="3" borderId="33" xfId="0" applyFont="1" applyFill="1" applyBorder="1" applyAlignment="1">
      <alignment horizontal="center" vertical="center"/>
    </xf>
    <xf numFmtId="0" fontId="10" fillId="3" borderId="34" xfId="0" applyFont="1" applyFill="1" applyBorder="1" applyAlignment="1">
      <alignment horizontal="center" vertical="center"/>
    </xf>
    <xf numFmtId="0" fontId="0" fillId="11" borderId="0" xfId="0" applyFill="1" applyAlignment="1">
      <alignment wrapText="1"/>
    </xf>
    <xf numFmtId="37" fontId="18" fillId="4" borderId="53" xfId="1" applyNumberFormat="1" applyFont="1" applyFill="1" applyBorder="1" applyAlignment="1" applyProtection="1">
      <alignment horizontal="center" vertical="center"/>
      <protection locked="0"/>
    </xf>
    <xf numFmtId="0" fontId="0" fillId="4" borderId="0" xfId="0" applyFill="1" applyAlignment="1"/>
    <xf numFmtId="0" fontId="0" fillId="6" borderId="14" xfId="0" applyFill="1" applyBorder="1" applyAlignment="1"/>
    <xf numFmtId="0" fontId="0" fillId="0" borderId="0" xfId="0" applyAlignment="1">
      <alignment wrapText="1"/>
    </xf>
    <xf numFmtId="0" fontId="5" fillId="2" borderId="28" xfId="0" applyFont="1" applyFill="1" applyBorder="1" applyAlignment="1">
      <alignment horizontal="center" vertical="center" wrapText="1"/>
    </xf>
    <xf numFmtId="0" fontId="5" fillId="2" borderId="32" xfId="0" applyFont="1" applyFill="1" applyBorder="1" applyAlignment="1">
      <alignment horizontal="center"/>
    </xf>
    <xf numFmtId="0" fontId="5" fillId="2" borderId="27" xfId="0" applyFont="1" applyFill="1" applyBorder="1" applyAlignment="1">
      <alignment horizontal="center"/>
    </xf>
    <xf numFmtId="0" fontId="5" fillId="2" borderId="12" xfId="0" applyFont="1" applyFill="1" applyBorder="1" applyAlignment="1">
      <alignment horizontal="center" vertical="center"/>
    </xf>
    <xf numFmtId="0" fontId="0" fillId="3" borderId="33" xfId="0" applyFill="1" applyBorder="1" applyAlignment="1" applyProtection="1">
      <alignment horizontal="center"/>
      <protection locked="0"/>
    </xf>
    <xf numFmtId="0" fontId="5" fillId="2" borderId="12" xfId="0" applyFont="1" applyFill="1" applyBorder="1" applyAlignment="1">
      <alignment horizontal="center"/>
    </xf>
    <xf numFmtId="0" fontId="5" fillId="2" borderId="50" xfId="0" applyFont="1" applyFill="1" applyBorder="1" applyAlignment="1">
      <alignment horizontal="center"/>
    </xf>
    <xf numFmtId="37" fontId="18" fillId="4" borderId="33" xfId="1" applyNumberFormat="1" applyFont="1" applyFill="1" applyBorder="1" applyAlignment="1" applyProtection="1">
      <alignment horizontal="center" vertical="center"/>
      <protection locked="0"/>
    </xf>
    <xf numFmtId="0" fontId="0" fillId="4" borderId="49" xfId="0" applyFill="1" applyBorder="1"/>
    <xf numFmtId="37" fontId="18" fillId="4" borderId="34" xfId="1" applyNumberFormat="1" applyFont="1" applyFill="1" applyBorder="1" applyAlignment="1" applyProtection="1">
      <alignment horizontal="center" vertical="center"/>
      <protection locked="0"/>
    </xf>
    <xf numFmtId="0" fontId="0" fillId="4" borderId="51" xfId="0" applyFill="1" applyBorder="1"/>
    <xf numFmtId="0" fontId="0" fillId="4" borderId="53" xfId="0" applyFill="1" applyBorder="1"/>
    <xf numFmtId="0" fontId="0" fillId="3" borderId="15" xfId="0" applyFill="1" applyBorder="1" applyAlignment="1"/>
    <xf numFmtId="0" fontId="0" fillId="3" borderId="36" xfId="0" applyFill="1" applyBorder="1" applyAlignment="1"/>
    <xf numFmtId="0" fontId="0" fillId="3" borderId="14" xfId="0" applyFill="1" applyBorder="1" applyAlignment="1"/>
    <xf numFmtId="0" fontId="26" fillId="4" borderId="0" xfId="3" applyFont="1" applyFill="1" applyBorder="1" applyAlignment="1" applyProtection="1">
      <alignment horizontal="left"/>
    </xf>
    <xf numFmtId="0" fontId="0" fillId="10" borderId="4" xfId="0" applyFont="1" applyFill="1" applyBorder="1" applyAlignment="1">
      <alignment horizontal="center" vertical="center" wrapText="1"/>
    </xf>
    <xf numFmtId="0" fontId="0" fillId="10" borderId="8" xfId="0" applyFont="1" applyFill="1" applyBorder="1" applyAlignment="1">
      <alignment horizontal="center" vertical="center" wrapText="1"/>
    </xf>
    <xf numFmtId="0" fontId="0" fillId="0" borderId="0" xfId="0" applyAlignment="1">
      <alignment wrapText="1"/>
    </xf>
    <xf numFmtId="0" fontId="0" fillId="0" borderId="0" xfId="0" applyAlignment="1">
      <alignment wrapText="1"/>
    </xf>
    <xf numFmtId="0" fontId="15" fillId="4" borderId="0" xfId="3" applyFill="1" applyAlignment="1" applyProtection="1">
      <alignment wrapText="1"/>
    </xf>
    <xf numFmtId="0" fontId="3" fillId="4" borderId="0" xfId="0" applyFont="1" applyFill="1" applyBorder="1" applyAlignment="1">
      <alignment horizontal="center" wrapText="1"/>
    </xf>
    <xf numFmtId="0" fontId="0" fillId="4" borderId="0" xfId="0" applyFill="1" applyBorder="1" applyAlignment="1">
      <alignment horizontal="left" vertical="center" wrapText="1"/>
    </xf>
    <xf numFmtId="0" fontId="15" fillId="4" borderId="0" xfId="3" applyFill="1" applyAlignment="1" applyProtection="1">
      <alignment horizontal="left"/>
    </xf>
    <xf numFmtId="0" fontId="12" fillId="4" borderId="0" xfId="0" applyFont="1" applyFill="1" applyAlignment="1">
      <alignment horizontal="left"/>
    </xf>
    <xf numFmtId="0" fontId="7" fillId="4" borderId="0" xfId="0" applyFont="1" applyFill="1" applyAlignment="1">
      <alignment horizontal="left" wrapText="1"/>
    </xf>
    <xf numFmtId="0" fontId="12" fillId="4" borderId="0" xfId="0" applyFont="1" applyFill="1" applyAlignment="1">
      <alignment horizontal="left" wrapText="1"/>
    </xf>
    <xf numFmtId="0" fontId="0" fillId="0" borderId="0" xfId="0" applyBorder="1" applyAlignment="1"/>
    <xf numFmtId="0" fontId="3" fillId="17" borderId="68" xfId="0" applyFont="1" applyFill="1" applyBorder="1" applyAlignment="1">
      <alignment horizontal="center" wrapText="1"/>
    </xf>
    <xf numFmtId="0" fontId="21" fillId="3" borderId="69" xfId="0" applyFont="1" applyFill="1" applyBorder="1" applyAlignment="1">
      <alignment horizontal="center" vertical="center" wrapText="1"/>
    </xf>
    <xf numFmtId="0" fontId="3" fillId="17" borderId="68" xfId="0" applyFont="1" applyFill="1" applyBorder="1" applyAlignment="1">
      <alignment horizontal="center" vertical="center" wrapText="1"/>
    </xf>
    <xf numFmtId="0" fontId="33" fillId="47" borderId="54" xfId="3" applyFont="1" applyFill="1" applyBorder="1" applyAlignment="1" applyProtection="1">
      <alignment horizontal="right" vertical="center"/>
    </xf>
    <xf numFmtId="0" fontId="0" fillId="47" borderId="10" xfId="0" applyFill="1" applyBorder="1"/>
    <xf numFmtId="0" fontId="0" fillId="47" borderId="14" xfId="0" applyFill="1" applyBorder="1"/>
    <xf numFmtId="0" fontId="69" fillId="13" borderId="54" xfId="3" applyFont="1" applyFill="1" applyBorder="1" applyAlignment="1" applyProtection="1">
      <alignment horizontal="right" vertical="center"/>
    </xf>
    <xf numFmtId="44" fontId="0" fillId="4" borderId="0" xfId="2" applyFont="1" applyFill="1"/>
    <xf numFmtId="9" fontId="0" fillId="4" borderId="0" xfId="4" applyFont="1" applyFill="1"/>
    <xf numFmtId="0" fontId="5" fillId="17" borderId="44" xfId="0" applyNumberFormat="1" applyFont="1" applyFill="1" applyBorder="1" applyAlignment="1">
      <alignment horizontal="center" vertical="center"/>
    </xf>
    <xf numFmtId="0" fontId="5" fillId="17" borderId="44" xfId="2" applyNumberFormat="1" applyFont="1" applyFill="1" applyBorder="1" applyAlignment="1">
      <alignment horizontal="center" vertical="center"/>
    </xf>
    <xf numFmtId="0" fontId="5" fillId="17" borderId="44" xfId="4" applyNumberFormat="1" applyFont="1" applyFill="1" applyBorder="1" applyAlignment="1">
      <alignment horizontal="center" vertical="center"/>
    </xf>
    <xf numFmtId="0" fontId="5" fillId="17" borderId="45" xfId="2" applyNumberFormat="1" applyFont="1" applyFill="1" applyBorder="1" applyAlignment="1">
      <alignment horizontal="center" vertical="center"/>
    </xf>
    <xf numFmtId="44" fontId="21" fillId="3" borderId="71" xfId="2" applyNumberFormat="1" applyFont="1" applyFill="1" applyBorder="1" applyAlignment="1"/>
    <xf numFmtId="44" fontId="0" fillId="3" borderId="14" xfId="2" applyFont="1" applyFill="1" applyBorder="1" applyAlignment="1">
      <alignment horizontal="center" vertical="center"/>
    </xf>
    <xf numFmtId="0" fontId="3" fillId="21" borderId="44" xfId="0" applyFont="1" applyFill="1" applyBorder="1" applyAlignment="1">
      <alignment horizontal="center" wrapText="1"/>
    </xf>
    <xf numFmtId="0" fontId="3" fillId="21" borderId="45" xfId="0" applyFont="1" applyFill="1" applyBorder="1" applyAlignment="1">
      <alignment horizontal="center" wrapText="1"/>
    </xf>
    <xf numFmtId="3" fontId="0" fillId="3" borderId="4" xfId="1" applyNumberFormat="1" applyFont="1" applyFill="1" applyBorder="1" applyAlignment="1">
      <alignment horizontal="center" vertical="center"/>
    </xf>
    <xf numFmtId="3" fontId="0" fillId="3" borderId="8" xfId="0" applyNumberFormat="1" applyFill="1" applyBorder="1" applyAlignment="1">
      <alignment horizontal="center"/>
    </xf>
    <xf numFmtId="3" fontId="0" fillId="3" borderId="35" xfId="0" applyNumberFormat="1" applyFill="1" applyBorder="1" applyAlignment="1">
      <alignment horizontal="center"/>
    </xf>
    <xf numFmtId="0" fontId="0" fillId="3" borderId="32" xfId="0" applyFill="1" applyBorder="1" applyAlignment="1">
      <alignment horizontal="center"/>
    </xf>
    <xf numFmtId="0" fontId="36" fillId="4" borderId="0" xfId="0" applyFont="1" applyFill="1" applyAlignment="1">
      <alignment wrapText="1"/>
    </xf>
    <xf numFmtId="0" fontId="0" fillId="4" borderId="0" xfId="0" quotePrefix="1" applyFill="1" applyAlignment="1"/>
    <xf numFmtId="0" fontId="0" fillId="4" borderId="0" xfId="0" quotePrefix="1" applyFill="1" applyAlignment="1">
      <alignment horizontal="center"/>
    </xf>
    <xf numFmtId="0" fontId="22" fillId="4" borderId="0" xfId="0" applyFont="1" applyFill="1" applyBorder="1" applyAlignment="1">
      <alignment horizontal="center"/>
    </xf>
    <xf numFmtId="1" fontId="0" fillId="4" borderId="0" xfId="0" quotePrefix="1" applyNumberFormat="1" applyFill="1" applyAlignment="1">
      <alignment horizontal="center"/>
    </xf>
    <xf numFmtId="166" fontId="21" fillId="3" borderId="70" xfId="2" applyNumberFormat="1" applyFont="1" applyFill="1" applyBorder="1" applyAlignment="1">
      <alignment horizontal="center" wrapText="1"/>
    </xf>
    <xf numFmtId="0" fontId="5" fillId="2" borderId="0" xfId="0" applyFont="1" applyFill="1" applyBorder="1" applyAlignment="1">
      <alignment horizontal="center"/>
    </xf>
    <xf numFmtId="0" fontId="0" fillId="6" borderId="9" xfId="0" applyFill="1" applyBorder="1"/>
    <xf numFmtId="0" fontId="0" fillId="6" borderId="16" xfId="0" applyFill="1" applyBorder="1"/>
    <xf numFmtId="0" fontId="0" fillId="6" borderId="10" xfId="0" applyFill="1" applyBorder="1"/>
    <xf numFmtId="0" fontId="38" fillId="4" borderId="0" xfId="0" applyFont="1" applyFill="1"/>
    <xf numFmtId="0" fontId="0" fillId="4" borderId="0" xfId="0" applyFont="1" applyFill="1" applyAlignment="1">
      <alignment horizontal="left"/>
    </xf>
    <xf numFmtId="0" fontId="7" fillId="4" borderId="0" xfId="0" applyFont="1" applyFill="1" applyAlignment="1">
      <alignment horizontal="left" wrapText="1"/>
    </xf>
    <xf numFmtId="0" fontId="12" fillId="4" borderId="0" xfId="0" applyFont="1" applyFill="1" applyAlignment="1">
      <alignment horizontal="left" wrapText="1"/>
    </xf>
    <xf numFmtId="0" fontId="5" fillId="17" borderId="20" xfId="0" applyNumberFormat="1" applyFont="1" applyFill="1" applyBorder="1" applyAlignment="1">
      <alignment horizontal="center" vertical="center"/>
    </xf>
    <xf numFmtId="0" fontId="3" fillId="17" borderId="72" xfId="0" applyNumberFormat="1" applyFont="1" applyFill="1" applyBorder="1" applyAlignment="1">
      <alignment horizontal="center" wrapText="1"/>
    </xf>
    <xf numFmtId="0" fontId="3" fillId="17" borderId="70" xfId="0" applyNumberFormat="1" applyFont="1" applyFill="1" applyBorder="1" applyAlignment="1">
      <alignment horizontal="center" wrapText="1"/>
    </xf>
    <xf numFmtId="0" fontId="0" fillId="0" borderId="0" xfId="0" applyAlignment="1">
      <alignment wrapText="1"/>
    </xf>
    <xf numFmtId="0" fontId="0" fillId="4" borderId="0" xfId="0" applyFill="1" applyAlignment="1">
      <alignment horizontal="left" wrapText="1"/>
    </xf>
    <xf numFmtId="0" fontId="0" fillId="3" borderId="8" xfId="0" applyFill="1" applyBorder="1" applyAlignment="1" applyProtection="1">
      <alignment horizontal="center"/>
    </xf>
    <xf numFmtId="0" fontId="0" fillId="4" borderId="0" xfId="0" applyFill="1" applyBorder="1" applyAlignment="1">
      <alignment horizontal="left" vertical="top" wrapText="1"/>
    </xf>
    <xf numFmtId="1" fontId="0" fillId="5" borderId="17" xfId="1" quotePrefix="1" applyNumberFormat="1" applyFont="1" applyFill="1" applyBorder="1" applyAlignment="1">
      <alignment horizontal="center" vertical="center"/>
    </xf>
    <xf numFmtId="0" fontId="0" fillId="4" borderId="0" xfId="0" quotePrefix="1" applyFill="1" applyBorder="1" applyAlignment="1">
      <alignment horizontal="center"/>
    </xf>
    <xf numFmtId="0" fontId="0" fillId="49" borderId="0" xfId="0" quotePrefix="1" applyFill="1" applyBorder="1" applyAlignment="1">
      <alignment horizontal="center"/>
    </xf>
    <xf numFmtId="1" fontId="0" fillId="4" borderId="0" xfId="0" quotePrefix="1" applyNumberFormat="1" applyFill="1" applyBorder="1" applyAlignment="1">
      <alignment horizontal="center"/>
    </xf>
    <xf numFmtId="0" fontId="36" fillId="14" borderId="73" xfId="0" applyFont="1" applyFill="1" applyBorder="1" applyAlignment="1">
      <alignment horizontal="center" vertical="center" wrapText="1"/>
    </xf>
    <xf numFmtId="0" fontId="0" fillId="4" borderId="0" xfId="0" quotePrefix="1" applyFill="1" applyBorder="1"/>
    <xf numFmtId="0" fontId="0" fillId="0" borderId="0" xfId="0" applyAlignment="1">
      <alignment wrapText="1"/>
    </xf>
    <xf numFmtId="0" fontId="0" fillId="4" borderId="33" xfId="0" applyFont="1" applyFill="1" applyBorder="1" applyAlignment="1" applyProtection="1">
      <alignment horizontal="center" vertical="center" wrapText="1"/>
      <protection locked="0"/>
    </xf>
    <xf numFmtId="49" fontId="0" fillId="4" borderId="5" xfId="0" applyNumberFormat="1" applyFont="1" applyFill="1" applyBorder="1" applyAlignment="1" applyProtection="1">
      <alignment horizontal="center" vertical="center" wrapText="1"/>
      <protection locked="0"/>
    </xf>
    <xf numFmtId="0" fontId="0" fillId="4" borderId="4" xfId="0" applyFont="1" applyFill="1" applyBorder="1" applyAlignment="1" applyProtection="1">
      <alignment horizontal="center" vertical="center"/>
      <protection locked="0"/>
    </xf>
    <xf numFmtId="0" fontId="0" fillId="4" borderId="8" xfId="0" applyFont="1" applyFill="1" applyBorder="1" applyAlignment="1" applyProtection="1">
      <alignment horizontal="center" vertical="center"/>
      <protection locked="0"/>
    </xf>
    <xf numFmtId="0" fontId="0" fillId="4" borderId="8" xfId="0" applyFont="1" applyFill="1" applyBorder="1" applyAlignment="1" applyProtection="1">
      <alignment horizontal="center" vertical="center" wrapText="1"/>
      <protection locked="0"/>
    </xf>
    <xf numFmtId="49" fontId="0" fillId="4" borderId="8" xfId="0" applyNumberFormat="1" applyFont="1" applyFill="1" applyBorder="1" applyAlignment="1" applyProtection="1">
      <alignment horizontal="center" vertical="center" wrapText="1"/>
      <protection locked="0"/>
    </xf>
    <xf numFmtId="49" fontId="0" fillId="4" borderId="0" xfId="0" applyNumberFormat="1" applyFont="1" applyFill="1" applyBorder="1" applyAlignment="1" applyProtection="1">
      <alignment horizontal="center" vertical="center" wrapText="1"/>
      <protection locked="0"/>
    </xf>
    <xf numFmtId="0" fontId="0" fillId="4" borderId="34" xfId="0" applyFont="1" applyFill="1" applyBorder="1" applyAlignment="1" applyProtection="1">
      <alignment horizontal="center" vertical="center" wrapText="1"/>
      <protection locked="0"/>
    </xf>
    <xf numFmtId="49" fontId="0" fillId="4" borderId="53" xfId="0" applyNumberFormat="1" applyFont="1" applyFill="1" applyBorder="1" applyAlignment="1" applyProtection="1">
      <alignment horizontal="center" vertical="center" wrapText="1"/>
      <protection locked="0"/>
    </xf>
    <xf numFmtId="0" fontId="0" fillId="4" borderId="35" xfId="0" applyFont="1" applyFill="1" applyBorder="1" applyAlignment="1" applyProtection="1">
      <alignment horizontal="center" vertical="center" wrapText="1"/>
      <protection locked="0"/>
    </xf>
    <xf numFmtId="0" fontId="0" fillId="4" borderId="4" xfId="0" applyFont="1" applyFill="1" applyBorder="1" applyAlignment="1" applyProtection="1">
      <alignment horizontal="center" vertical="center" wrapText="1"/>
      <protection locked="0"/>
    </xf>
    <xf numFmtId="0" fontId="0" fillId="4" borderId="14" xfId="0" applyFont="1" applyFill="1" applyBorder="1" applyAlignment="1" applyProtection="1">
      <alignment horizontal="center" vertical="center" wrapText="1"/>
      <protection locked="0"/>
    </xf>
    <xf numFmtId="0" fontId="0" fillId="4" borderId="17" xfId="0" applyFont="1" applyFill="1" applyBorder="1" applyAlignment="1" applyProtection="1">
      <alignment horizontal="center" vertical="center" wrapText="1"/>
      <protection locked="0"/>
    </xf>
    <xf numFmtId="0" fontId="0" fillId="4" borderId="4" xfId="0" applyFill="1" applyBorder="1" applyAlignment="1" applyProtection="1">
      <alignment horizontal="center"/>
      <protection locked="0"/>
    </xf>
    <xf numFmtId="37" fontId="0" fillId="4" borderId="4" xfId="1" applyNumberFormat="1" applyFont="1" applyFill="1" applyBorder="1" applyAlignment="1" applyProtection="1">
      <alignment horizontal="center"/>
      <protection locked="0"/>
    </xf>
    <xf numFmtId="0" fontId="0" fillId="4" borderId="8" xfId="0" applyFill="1" applyBorder="1" applyAlignment="1" applyProtection="1">
      <alignment horizontal="center"/>
      <protection locked="0"/>
    </xf>
    <xf numFmtId="37" fontId="0" fillId="4" borderId="8" xfId="1" applyNumberFormat="1" applyFont="1" applyFill="1" applyBorder="1" applyAlignment="1" applyProtection="1">
      <alignment horizontal="center"/>
      <protection locked="0"/>
    </xf>
    <xf numFmtId="0" fontId="0" fillId="4" borderId="35" xfId="0" applyFill="1" applyBorder="1" applyAlignment="1" applyProtection="1">
      <alignment horizontal="center"/>
      <protection locked="0"/>
    </xf>
    <xf numFmtId="37" fontId="0" fillId="4" borderId="35" xfId="1" applyNumberFormat="1" applyFont="1" applyFill="1" applyBorder="1" applyAlignment="1" applyProtection="1">
      <alignment horizontal="center"/>
      <protection locked="0"/>
    </xf>
    <xf numFmtId="49" fontId="0" fillId="4" borderId="4" xfId="0" applyNumberFormat="1" applyFill="1" applyBorder="1" applyAlignment="1" applyProtection="1">
      <alignment horizontal="center"/>
      <protection locked="0"/>
    </xf>
    <xf numFmtId="14" fontId="0" fillId="4" borderId="14" xfId="0" applyNumberFormat="1" applyFill="1" applyBorder="1" applyAlignment="1" applyProtection="1">
      <alignment horizontal="center"/>
      <protection locked="0"/>
    </xf>
    <xf numFmtId="49" fontId="0" fillId="4" borderId="8" xfId="0" applyNumberFormat="1" applyFill="1" applyBorder="1" applyAlignment="1" applyProtection="1">
      <alignment horizontal="center"/>
      <protection locked="0"/>
    </xf>
    <xf numFmtId="49" fontId="0" fillId="4" borderId="35" xfId="0" applyNumberFormat="1" applyFill="1" applyBorder="1" applyAlignment="1" applyProtection="1">
      <alignment horizontal="center"/>
      <protection locked="0"/>
    </xf>
    <xf numFmtId="14" fontId="0" fillId="4" borderId="17" xfId="0" applyNumberFormat="1" applyFill="1" applyBorder="1" applyAlignment="1" applyProtection="1">
      <alignment horizontal="center"/>
      <protection locked="0"/>
    </xf>
    <xf numFmtId="0" fontId="0" fillId="4" borderId="47" xfId="0" applyFill="1" applyBorder="1" applyAlignment="1" applyProtection="1">
      <alignment horizontal="center" vertical="center" wrapText="1"/>
      <protection locked="0"/>
    </xf>
    <xf numFmtId="0" fontId="0" fillId="4" borderId="4" xfId="0" applyFill="1" applyBorder="1" applyAlignment="1" applyProtection="1">
      <alignment horizontal="center" vertical="center" wrapText="1"/>
      <protection locked="0"/>
    </xf>
    <xf numFmtId="0" fontId="0" fillId="4" borderId="10" xfId="0" applyFill="1" applyBorder="1" applyAlignment="1" applyProtection="1">
      <alignment horizontal="center" vertical="center" wrapText="1"/>
      <protection locked="0"/>
    </xf>
    <xf numFmtId="0" fontId="0" fillId="4" borderId="8" xfId="0" applyFill="1" applyBorder="1" applyAlignment="1" applyProtection="1">
      <alignment horizontal="center" vertical="center" wrapText="1"/>
      <protection locked="0"/>
    </xf>
    <xf numFmtId="5" fontId="0" fillId="4" borderId="50" xfId="1" applyNumberFormat="1" applyFont="1" applyFill="1" applyBorder="1" applyAlignment="1" applyProtection="1">
      <alignment horizontal="center"/>
      <protection locked="0"/>
    </xf>
    <xf numFmtId="5" fontId="0" fillId="4" borderId="49" xfId="1" applyNumberFormat="1" applyFont="1" applyFill="1" applyBorder="1" applyAlignment="1" applyProtection="1">
      <alignment horizontal="center"/>
      <protection locked="0"/>
    </xf>
    <xf numFmtId="5" fontId="0" fillId="4" borderId="42" xfId="1" applyNumberFormat="1" applyFont="1" applyFill="1" applyBorder="1" applyAlignment="1" applyProtection="1">
      <alignment horizontal="center"/>
      <protection locked="0"/>
    </xf>
    <xf numFmtId="5" fontId="0" fillId="4" borderId="8" xfId="1" applyNumberFormat="1" applyFont="1" applyFill="1" applyBorder="1" applyAlignment="1" applyProtection="1">
      <alignment horizontal="center"/>
      <protection locked="0"/>
    </xf>
    <xf numFmtId="5" fontId="0" fillId="4" borderId="4" xfId="1" applyNumberFormat="1" applyFont="1" applyFill="1" applyBorder="1" applyAlignment="1" applyProtection="1">
      <alignment horizontal="center"/>
      <protection locked="0"/>
    </xf>
    <xf numFmtId="5" fontId="0" fillId="4" borderId="35" xfId="1" applyNumberFormat="1" applyFont="1" applyFill="1" applyBorder="1" applyAlignment="1" applyProtection="1">
      <alignment horizontal="center"/>
      <protection locked="0"/>
    </xf>
    <xf numFmtId="0" fontId="4" fillId="4" borderId="8" xfId="0" applyFont="1" applyFill="1" applyBorder="1" applyAlignment="1" applyProtection="1">
      <alignment horizontal="center"/>
      <protection locked="0"/>
    </xf>
    <xf numFmtId="0" fontId="4" fillId="4" borderId="35" xfId="0" applyFont="1" applyFill="1" applyBorder="1" applyAlignment="1" applyProtection="1">
      <alignment horizontal="center"/>
      <protection locked="0"/>
    </xf>
    <xf numFmtId="0" fontId="18" fillId="4" borderId="13" xfId="0" applyFont="1" applyFill="1" applyBorder="1" applyAlignment="1" applyProtection="1">
      <alignment horizontal="center" vertical="center"/>
      <protection locked="0"/>
    </xf>
    <xf numFmtId="0" fontId="18" fillId="4" borderId="13" xfId="0" applyFont="1" applyFill="1" applyBorder="1" applyAlignment="1" applyProtection="1">
      <alignment horizontal="center"/>
      <protection locked="0"/>
    </xf>
    <xf numFmtId="0" fontId="18" fillId="4" borderId="52" xfId="0" applyFont="1" applyFill="1" applyBorder="1" applyAlignment="1" applyProtection="1">
      <alignment horizontal="center" vertical="center"/>
      <protection locked="0"/>
    </xf>
    <xf numFmtId="0" fontId="0" fillId="4" borderId="52" xfId="0" applyFill="1" applyBorder="1" applyAlignment="1" applyProtection="1">
      <alignment horizontal="center" vertical="center"/>
      <protection locked="0"/>
    </xf>
    <xf numFmtId="0" fontId="0" fillId="4" borderId="0" xfId="0" applyFill="1" applyProtection="1">
      <protection locked="0"/>
    </xf>
    <xf numFmtId="0" fontId="0" fillId="4" borderId="8" xfId="0" applyFont="1" applyFill="1" applyBorder="1" applyAlignment="1" applyProtection="1">
      <alignment horizontal="center" vertical="center" wrapText="1"/>
    </xf>
    <xf numFmtId="0" fontId="0" fillId="4" borderId="35" xfId="0" applyFont="1" applyFill="1" applyBorder="1" applyAlignment="1" applyProtection="1">
      <alignment horizontal="center" vertical="center" wrapText="1"/>
    </xf>
    <xf numFmtId="0" fontId="0" fillId="3" borderId="8" xfId="0" applyFont="1" applyFill="1" applyBorder="1" applyAlignment="1" applyProtection="1">
      <alignment horizontal="center" vertical="center" wrapText="1"/>
      <protection locked="0"/>
    </xf>
    <xf numFmtId="0" fontId="0" fillId="3" borderId="5" xfId="0" applyFont="1" applyFill="1" applyBorder="1" applyAlignment="1" applyProtection="1">
      <alignment horizontal="center" vertical="center" wrapText="1"/>
      <protection locked="0"/>
    </xf>
    <xf numFmtId="0" fontId="0" fillId="10" borderId="8" xfId="0" applyFont="1" applyFill="1" applyBorder="1" applyAlignment="1" applyProtection="1">
      <alignment horizontal="center" vertical="center" wrapText="1"/>
      <protection locked="0"/>
    </xf>
    <xf numFmtId="0" fontId="0" fillId="15" borderId="8" xfId="0" applyFont="1" applyFill="1" applyBorder="1" applyAlignment="1" applyProtection="1">
      <alignment horizontal="center" vertical="center" wrapText="1"/>
      <protection locked="0"/>
    </xf>
    <xf numFmtId="0" fontId="0" fillId="3" borderId="35" xfId="0" applyFont="1" applyFill="1" applyBorder="1" applyAlignment="1" applyProtection="1">
      <alignment horizontal="center" vertical="center" wrapText="1"/>
      <protection locked="0"/>
    </xf>
    <xf numFmtId="0" fontId="0" fillId="3" borderId="53" xfId="0" applyFont="1" applyFill="1" applyBorder="1" applyAlignment="1" applyProtection="1">
      <alignment horizontal="center" vertical="center" wrapText="1"/>
      <protection locked="0"/>
    </xf>
    <xf numFmtId="0" fontId="0" fillId="10" borderId="35" xfId="0" applyFont="1" applyFill="1" applyBorder="1" applyAlignment="1" applyProtection="1">
      <alignment horizontal="center" vertical="center" wrapText="1"/>
      <protection locked="0"/>
    </xf>
    <xf numFmtId="0" fontId="0" fillId="15" borderId="35" xfId="0" applyFont="1" applyFill="1" applyBorder="1" applyAlignment="1" applyProtection="1">
      <alignment horizontal="center" vertical="center" wrapText="1"/>
      <protection locked="0"/>
    </xf>
    <xf numFmtId="0" fontId="0" fillId="4" borderId="27" xfId="0" applyFont="1" applyFill="1" applyBorder="1" applyAlignment="1" applyProtection="1">
      <alignment horizontal="center" vertical="center" wrapText="1"/>
      <protection locked="0"/>
    </xf>
    <xf numFmtId="49" fontId="0" fillId="4" borderId="6" xfId="0" applyNumberFormat="1" applyFont="1" applyFill="1" applyBorder="1" applyAlignment="1" applyProtection="1">
      <alignment horizontal="center" vertical="center" wrapText="1"/>
      <protection locked="0"/>
    </xf>
    <xf numFmtId="0" fontId="0" fillId="4" borderId="7" xfId="0"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6" xfId="0" applyFont="1" applyFill="1" applyBorder="1" applyAlignment="1">
      <alignment horizontal="center" vertical="center" wrapText="1"/>
    </xf>
    <xf numFmtId="0" fontId="0" fillId="10" borderId="7" xfId="0" applyFont="1" applyFill="1" applyBorder="1" applyAlignment="1">
      <alignment horizontal="center" vertical="center" wrapText="1"/>
    </xf>
    <xf numFmtId="0" fontId="0" fillId="15" borderId="7" xfId="0" applyFont="1" applyFill="1" applyBorder="1" applyAlignment="1">
      <alignment horizontal="center" vertical="center" wrapText="1"/>
    </xf>
    <xf numFmtId="49" fontId="0" fillId="4" borderId="23" xfId="0" applyNumberFormat="1" applyFont="1" applyFill="1" applyBorder="1" applyAlignment="1" applyProtection="1">
      <alignment horizontal="center" vertical="center" wrapText="1"/>
      <protection locked="0"/>
    </xf>
    <xf numFmtId="0" fontId="0" fillId="4" borderId="32" xfId="0" applyFont="1" applyFill="1" applyBorder="1" applyAlignment="1" applyProtection="1">
      <alignment horizontal="center" vertical="center" wrapText="1"/>
      <protection locked="0"/>
    </xf>
    <xf numFmtId="49" fontId="0" fillId="4" borderId="4" xfId="0" applyNumberFormat="1" applyFont="1" applyFill="1" applyBorder="1" applyAlignment="1" applyProtection="1">
      <alignment horizontal="center" vertical="center" wrapText="1"/>
      <protection locked="0"/>
    </xf>
    <xf numFmtId="49" fontId="0" fillId="4" borderId="35" xfId="0" applyNumberFormat="1" applyFont="1" applyFill="1" applyBorder="1" applyAlignment="1" applyProtection="1">
      <alignment horizontal="center" vertical="center" wrapText="1"/>
      <protection locked="0"/>
    </xf>
    <xf numFmtId="0" fontId="21" fillId="17" borderId="70" xfId="4" applyNumberFormat="1" applyFont="1" applyFill="1" applyBorder="1" applyAlignment="1">
      <alignment horizontal="center" wrapText="1"/>
    </xf>
    <xf numFmtId="0" fontId="3" fillId="2" borderId="22" xfId="0" applyFont="1" applyFill="1" applyBorder="1" applyAlignment="1">
      <alignment horizontal="center" vertical="center" wrapText="1"/>
    </xf>
    <xf numFmtId="165" fontId="0" fillId="3" borderId="14" xfId="0" applyNumberFormat="1" applyFill="1" applyBorder="1" applyAlignment="1">
      <alignment horizontal="center"/>
    </xf>
    <xf numFmtId="0" fontId="0" fillId="3" borderId="35" xfId="0" applyFill="1" applyBorder="1" applyAlignment="1" applyProtection="1">
      <alignment horizontal="center"/>
    </xf>
    <xf numFmtId="0" fontId="3" fillId="21" borderId="21" xfId="0" applyFont="1" applyFill="1" applyBorder="1" applyAlignment="1">
      <alignment horizontal="center" vertical="center" wrapText="1"/>
    </xf>
    <xf numFmtId="5" fontId="0" fillId="4" borderId="19" xfId="1" applyNumberFormat="1" applyFont="1" applyFill="1" applyBorder="1" applyAlignment="1" applyProtection="1">
      <alignment horizontal="center"/>
      <protection locked="0"/>
    </xf>
    <xf numFmtId="5" fontId="0" fillId="4" borderId="24" xfId="1" applyNumberFormat="1" applyFont="1" applyFill="1" applyBorder="1" applyAlignment="1" applyProtection="1">
      <alignment horizontal="center"/>
      <protection locked="0"/>
    </xf>
    <xf numFmtId="5" fontId="0" fillId="4" borderId="74" xfId="1" applyNumberFormat="1" applyFont="1" applyFill="1" applyBorder="1" applyAlignment="1" applyProtection="1">
      <alignment horizontal="center"/>
      <protection locked="0"/>
    </xf>
    <xf numFmtId="0" fontId="3" fillId="2" borderId="75" xfId="0" applyFont="1" applyFill="1" applyBorder="1" applyAlignment="1">
      <alignment horizontal="center" vertical="center" wrapText="1"/>
    </xf>
    <xf numFmtId="0" fontId="0" fillId="3" borderId="49" xfId="0" applyFill="1" applyBorder="1" applyAlignment="1">
      <alignment horizontal="center"/>
    </xf>
    <xf numFmtId="0" fontId="18" fillId="3" borderId="0" xfId="0" applyFont="1" applyFill="1" applyBorder="1" applyAlignment="1">
      <alignment horizontal="right"/>
    </xf>
    <xf numFmtId="0" fontId="4" fillId="3" borderId="5" xfId="0" applyFont="1" applyFill="1" applyBorder="1" applyAlignment="1">
      <alignment vertical="top"/>
    </xf>
    <xf numFmtId="0" fontId="18" fillId="3" borderId="5" xfId="0" applyFont="1" applyFill="1" applyBorder="1" applyAlignment="1">
      <alignment horizontal="right"/>
    </xf>
    <xf numFmtId="0" fontId="18" fillId="3" borderId="0" xfId="0" applyFont="1" applyFill="1" applyAlignment="1">
      <alignment horizontal="right"/>
    </xf>
    <xf numFmtId="0" fontId="7" fillId="16" borderId="10" xfId="0" applyFont="1" applyFill="1" applyBorder="1" applyAlignment="1">
      <alignment horizontal="center" vertical="center" wrapText="1"/>
    </xf>
    <xf numFmtId="0" fontId="7" fillId="16" borderId="0" xfId="0" applyFont="1" applyFill="1" applyBorder="1" applyAlignment="1">
      <alignment horizontal="center" vertical="center" wrapText="1"/>
    </xf>
    <xf numFmtId="0" fontId="0" fillId="16" borderId="14" xfId="0" applyFill="1" applyBorder="1"/>
    <xf numFmtId="0" fontId="29" fillId="16" borderId="10" xfId="0" applyFont="1" applyFill="1" applyBorder="1" applyAlignment="1">
      <alignment vertical="center"/>
    </xf>
    <xf numFmtId="0" fontId="0" fillId="16" borderId="0" xfId="0" applyFill="1" applyBorder="1"/>
    <xf numFmtId="0" fontId="0" fillId="16" borderId="14" xfId="0" applyFill="1" applyBorder="1" applyAlignment="1"/>
    <xf numFmtId="0" fontId="0" fillId="16" borderId="10" xfId="0" applyFill="1" applyBorder="1" applyAlignment="1">
      <alignment horizontal="left" vertical="center" indent="8"/>
    </xf>
    <xf numFmtId="0" fontId="0" fillId="16" borderId="0" xfId="0" applyFill="1" applyBorder="1" applyAlignment="1"/>
    <xf numFmtId="0" fontId="29" fillId="16" borderId="10" xfId="0" applyFont="1" applyFill="1" applyBorder="1" applyAlignment="1">
      <alignment horizontal="left" vertical="center" indent="5"/>
    </xf>
    <xf numFmtId="0" fontId="0" fillId="16" borderId="10" xfId="0" applyFill="1" applyBorder="1"/>
    <xf numFmtId="0" fontId="15" fillId="16" borderId="10" xfId="3" applyFill="1" applyBorder="1" applyAlignment="1" applyProtection="1">
      <alignment horizontal="left" vertical="center" indent="10"/>
    </xf>
    <xf numFmtId="0" fontId="15" fillId="16" borderId="0" xfId="3" applyFill="1" applyBorder="1" applyAlignment="1" applyProtection="1">
      <alignment vertical="center"/>
    </xf>
    <xf numFmtId="0" fontId="74" fillId="16" borderId="0" xfId="0" applyFont="1" applyFill="1" applyBorder="1" applyAlignment="1">
      <alignment horizontal="left" vertical="center"/>
    </xf>
    <xf numFmtId="0" fontId="74" fillId="16" borderId="14" xfId="0" applyFont="1" applyFill="1" applyBorder="1" applyAlignment="1">
      <alignment horizontal="left" vertical="center"/>
    </xf>
    <xf numFmtId="0" fontId="0" fillId="16" borderId="9" xfId="0" applyFill="1" applyBorder="1"/>
    <xf numFmtId="0" fontId="0" fillId="16" borderId="16" xfId="0" applyFill="1" applyBorder="1"/>
    <xf numFmtId="0" fontId="0" fillId="16" borderId="17" xfId="0" applyFill="1" applyBorder="1"/>
    <xf numFmtId="0" fontId="3" fillId="17" borderId="26" xfId="5" applyNumberFormat="1" applyFont="1" applyFill="1" applyBorder="1" applyAlignment="1">
      <alignment horizontal="center" vertical="center" wrapText="1"/>
    </xf>
    <xf numFmtId="0" fontId="0" fillId="3" borderId="32" xfId="0" applyFill="1" applyBorder="1" applyAlignment="1">
      <alignment horizontal="center" vertical="center"/>
    </xf>
    <xf numFmtId="1" fontId="0" fillId="3" borderId="23" xfId="0" applyNumberFormat="1" applyFill="1" applyBorder="1" applyAlignment="1">
      <alignment horizontal="center" vertical="center"/>
    </xf>
    <xf numFmtId="0" fontId="0" fillId="3" borderId="5" xfId="0" applyFill="1" applyBorder="1" applyAlignment="1">
      <alignment horizontal="center" vertical="center"/>
    </xf>
    <xf numFmtId="0" fontId="0" fillId="4" borderId="23" xfId="0" applyFont="1" applyFill="1" applyBorder="1" applyAlignment="1" applyProtection="1">
      <alignment horizontal="center" vertical="center" wrapText="1"/>
      <protection locked="0"/>
    </xf>
    <xf numFmtId="0" fontId="0" fillId="4" borderId="5" xfId="0" applyFont="1" applyFill="1" applyBorder="1" applyAlignment="1" applyProtection="1">
      <alignment horizontal="center" vertical="center" wrapText="1"/>
      <protection locked="0"/>
    </xf>
    <xf numFmtId="0" fontId="0" fillId="0" borderId="0" xfId="0" applyFill="1" applyBorder="1" applyAlignment="1">
      <alignment wrapText="1"/>
    </xf>
    <xf numFmtId="0" fontId="6" fillId="0" borderId="0" xfId="0" applyFont="1" applyFill="1" applyBorder="1" applyAlignment="1">
      <alignment wrapText="1"/>
    </xf>
    <xf numFmtId="0" fontId="0" fillId="3" borderId="8" xfId="0" applyFont="1" applyFill="1" applyBorder="1" applyAlignment="1" applyProtection="1">
      <alignment horizontal="center" vertical="center" wrapText="1"/>
    </xf>
    <xf numFmtId="0" fontId="0" fillId="3" borderId="33" xfId="0" applyFill="1" applyBorder="1" applyAlignment="1">
      <alignment horizontal="center" vertical="center"/>
    </xf>
    <xf numFmtId="0" fontId="0" fillId="3" borderId="34" xfId="0" applyFill="1" applyBorder="1" applyAlignment="1">
      <alignment horizontal="center" vertical="center"/>
    </xf>
    <xf numFmtId="0" fontId="0" fillId="3" borderId="53" xfId="0" applyFill="1" applyBorder="1" applyAlignment="1">
      <alignment horizontal="center" vertical="center"/>
    </xf>
    <xf numFmtId="0" fontId="0" fillId="4" borderId="53" xfId="0" applyFont="1" applyFill="1" applyBorder="1" applyAlignment="1" applyProtection="1">
      <alignment horizontal="center" vertical="center" wrapText="1"/>
      <protection locked="0"/>
    </xf>
    <xf numFmtId="3" fontId="0" fillId="3" borderId="4" xfId="0" applyNumberFormat="1" applyFont="1" applyFill="1" applyBorder="1" applyAlignment="1" applyProtection="1">
      <alignment horizontal="center" vertical="center" wrapText="1"/>
    </xf>
    <xf numFmtId="3" fontId="0" fillId="3" borderId="8" xfId="0" applyNumberFormat="1" applyFont="1" applyFill="1" applyBorder="1" applyAlignment="1" applyProtection="1">
      <alignment horizontal="center" vertical="center" wrapText="1"/>
    </xf>
    <xf numFmtId="3" fontId="0" fillId="3" borderId="35" xfId="0" applyNumberFormat="1" applyFont="1" applyFill="1" applyBorder="1" applyAlignment="1" applyProtection="1">
      <alignment horizontal="center" vertical="center" wrapText="1"/>
    </xf>
    <xf numFmtId="49" fontId="3" fillId="17" borderId="76" xfId="0" applyNumberFormat="1" applyFont="1" applyFill="1" applyBorder="1" applyAlignment="1">
      <alignment horizontal="center" vertical="center" wrapText="1"/>
    </xf>
    <xf numFmtId="0" fontId="0" fillId="0" borderId="0" xfId="0" applyFill="1"/>
    <xf numFmtId="0" fontId="0" fillId="4" borderId="0" xfId="0" applyFill="1" applyBorder="1" applyAlignment="1">
      <alignment horizontal="center" vertical="center"/>
    </xf>
    <xf numFmtId="0" fontId="3" fillId="17" borderId="45" xfId="2" applyNumberFormat="1" applyFont="1" applyFill="1" applyBorder="1" applyAlignment="1">
      <alignment horizontal="center" vertical="center" wrapText="1"/>
    </xf>
    <xf numFmtId="10" fontId="0" fillId="4" borderId="4" xfId="4" applyNumberFormat="1" applyFont="1" applyFill="1" applyBorder="1" applyAlignment="1" applyProtection="1">
      <alignment horizontal="center" vertical="center" wrapText="1"/>
      <protection locked="0"/>
    </xf>
    <xf numFmtId="10" fontId="0" fillId="4" borderId="8" xfId="4" applyNumberFormat="1" applyFont="1" applyFill="1" applyBorder="1" applyAlignment="1" applyProtection="1">
      <alignment horizontal="center" vertical="center" wrapText="1"/>
      <protection locked="0"/>
    </xf>
    <xf numFmtId="167" fontId="0" fillId="4" borderId="4" xfId="2" applyNumberFormat="1" applyFont="1" applyFill="1" applyBorder="1" applyAlignment="1" applyProtection="1">
      <alignment horizontal="center" vertical="center" wrapText="1"/>
      <protection locked="0"/>
    </xf>
    <xf numFmtId="167" fontId="0" fillId="4" borderId="8" xfId="2" applyNumberFormat="1" applyFont="1" applyFill="1" applyBorder="1" applyAlignment="1" applyProtection="1">
      <alignment horizontal="center" vertical="center" wrapText="1"/>
      <protection locked="0"/>
    </xf>
    <xf numFmtId="167" fontId="0" fillId="3" borderId="4" xfId="2" applyNumberFormat="1" applyFont="1" applyFill="1" applyBorder="1" applyAlignment="1">
      <alignment horizontal="center" vertical="center" wrapText="1"/>
    </xf>
    <xf numFmtId="167" fontId="0" fillId="3" borderId="50" xfId="2" applyNumberFormat="1" applyFont="1" applyFill="1" applyBorder="1" applyAlignment="1">
      <alignment horizontal="center" vertical="center" wrapText="1"/>
    </xf>
    <xf numFmtId="167" fontId="0" fillId="3" borderId="8" xfId="2" applyNumberFormat="1" applyFont="1" applyFill="1" applyBorder="1" applyAlignment="1">
      <alignment horizontal="center" vertical="center" wrapText="1"/>
    </xf>
    <xf numFmtId="167" fontId="0" fillId="3" borderId="49" xfId="2" applyNumberFormat="1" applyFont="1" applyFill="1" applyBorder="1" applyAlignment="1">
      <alignment horizontal="center" vertical="center" wrapText="1"/>
    </xf>
    <xf numFmtId="167" fontId="0" fillId="3" borderId="7" xfId="2" applyNumberFormat="1" applyFont="1" applyFill="1" applyBorder="1" applyAlignment="1">
      <alignment horizontal="center" vertical="center" wrapText="1"/>
    </xf>
    <xf numFmtId="167" fontId="0" fillId="3" borderId="51" xfId="2" applyNumberFormat="1" applyFont="1" applyFill="1" applyBorder="1" applyAlignment="1">
      <alignment horizontal="center" vertical="center" wrapText="1"/>
    </xf>
    <xf numFmtId="167" fontId="0" fillId="3" borderId="8" xfId="2" applyNumberFormat="1" applyFont="1" applyFill="1" applyBorder="1" applyAlignment="1" applyProtection="1">
      <alignment horizontal="center" vertical="center" wrapText="1"/>
      <protection locked="0"/>
    </xf>
    <xf numFmtId="167" fontId="0" fillId="3" borderId="49" xfId="2" applyNumberFormat="1" applyFont="1" applyFill="1" applyBorder="1" applyAlignment="1" applyProtection="1">
      <alignment horizontal="center" vertical="center" wrapText="1"/>
      <protection locked="0"/>
    </xf>
    <xf numFmtId="167" fontId="0" fillId="3" borderId="35" xfId="2" applyNumberFormat="1" applyFont="1" applyFill="1" applyBorder="1" applyAlignment="1" applyProtection="1">
      <alignment horizontal="center" vertical="center" wrapText="1"/>
      <protection locked="0"/>
    </xf>
    <xf numFmtId="167" fontId="0" fillId="3" borderId="42" xfId="2" applyNumberFormat="1" applyFont="1" applyFill="1" applyBorder="1" applyAlignment="1" applyProtection="1">
      <alignment horizontal="center" vertical="center" wrapText="1"/>
      <protection locked="0"/>
    </xf>
    <xf numFmtId="167" fontId="0" fillId="3" borderId="8" xfId="0" applyNumberFormat="1" applyFont="1" applyFill="1" applyBorder="1" applyAlignment="1">
      <alignment horizontal="center" vertical="center" wrapText="1"/>
    </xf>
    <xf numFmtId="167" fontId="0" fillId="3" borderId="49" xfId="0" applyNumberFormat="1" applyFont="1" applyFill="1" applyBorder="1" applyAlignment="1">
      <alignment horizontal="center" vertical="center" wrapText="1"/>
    </xf>
    <xf numFmtId="167" fontId="0" fillId="3" borderId="7" xfId="0" applyNumberFormat="1" applyFont="1" applyFill="1" applyBorder="1" applyAlignment="1">
      <alignment horizontal="center" vertical="center" wrapText="1"/>
    </xf>
    <xf numFmtId="167" fontId="0" fillId="3" borderId="51" xfId="0" applyNumberFormat="1" applyFont="1" applyFill="1" applyBorder="1" applyAlignment="1">
      <alignment horizontal="center" vertical="center" wrapText="1"/>
    </xf>
    <xf numFmtId="167" fontId="0" fillId="3" borderId="8" xfId="0" applyNumberFormat="1" applyFont="1" applyFill="1" applyBorder="1" applyAlignment="1" applyProtection="1">
      <alignment horizontal="center" vertical="center" wrapText="1"/>
      <protection locked="0"/>
    </xf>
    <xf numFmtId="167" fontId="0" fillId="3" borderId="49" xfId="0" applyNumberFormat="1" applyFont="1" applyFill="1" applyBorder="1" applyAlignment="1" applyProtection="1">
      <alignment horizontal="center" vertical="center" wrapText="1"/>
      <protection locked="0"/>
    </xf>
    <xf numFmtId="167" fontId="0" fillId="3" borderId="35" xfId="0" applyNumberFormat="1" applyFont="1" applyFill="1" applyBorder="1" applyAlignment="1" applyProtection="1">
      <alignment horizontal="center" vertical="center" wrapText="1"/>
      <protection locked="0"/>
    </xf>
    <xf numFmtId="167" fontId="0" fillId="3" borderId="42" xfId="0" applyNumberFormat="1" applyFont="1" applyFill="1" applyBorder="1" applyAlignment="1" applyProtection="1">
      <alignment horizontal="center" vertical="center" wrapText="1"/>
      <protection locked="0"/>
    </xf>
    <xf numFmtId="167" fontId="0" fillId="4" borderId="4" xfId="0" applyNumberFormat="1" applyFont="1" applyFill="1" applyBorder="1" applyAlignment="1" applyProtection="1">
      <alignment horizontal="center" vertical="center" wrapText="1"/>
      <protection locked="0"/>
    </xf>
    <xf numFmtId="167" fontId="0" fillId="4" borderId="8" xfId="0" applyNumberFormat="1" applyFont="1" applyFill="1" applyBorder="1" applyAlignment="1" applyProtection="1">
      <alignment horizontal="center" vertical="center" wrapText="1"/>
      <protection locked="0"/>
    </xf>
    <xf numFmtId="167" fontId="0" fillId="4" borderId="7" xfId="0" applyNumberFormat="1" applyFont="1" applyFill="1" applyBorder="1" applyAlignment="1" applyProtection="1">
      <alignment horizontal="center" vertical="center" wrapText="1"/>
      <protection locked="0"/>
    </xf>
    <xf numFmtId="167" fontId="0" fillId="4" borderId="35" xfId="0" applyNumberFormat="1" applyFont="1" applyFill="1" applyBorder="1" applyAlignment="1" applyProtection="1">
      <alignment horizontal="center" vertical="center" wrapText="1"/>
      <protection locked="0"/>
    </xf>
    <xf numFmtId="167" fontId="0" fillId="3" borderId="0" xfId="2" applyNumberFormat="1" applyFont="1" applyFill="1" applyBorder="1" applyAlignment="1" applyProtection="1">
      <alignment horizontal="center" vertical="center" wrapText="1"/>
      <protection locked="0"/>
    </xf>
    <xf numFmtId="167" fontId="0" fillId="3" borderId="16" xfId="2" applyNumberFormat="1" applyFont="1" applyFill="1" applyBorder="1" applyAlignment="1" applyProtection="1">
      <alignment horizontal="center" vertical="center" wrapText="1"/>
      <protection locked="0"/>
    </xf>
    <xf numFmtId="0" fontId="0" fillId="16" borderId="48" xfId="0" applyFill="1" applyBorder="1"/>
    <xf numFmtId="0" fontId="0" fillId="16" borderId="15" xfId="0" applyFill="1" applyBorder="1"/>
    <xf numFmtId="0" fontId="0" fillId="16" borderId="36" xfId="0" applyFill="1" applyBorder="1"/>
    <xf numFmtId="0" fontId="29" fillId="4" borderId="0" xfId="0" applyFont="1" applyFill="1"/>
    <xf numFmtId="168" fontId="18" fillId="4" borderId="5" xfId="1" applyNumberFormat="1" applyFont="1" applyFill="1" applyBorder="1" applyAlignment="1" applyProtection="1">
      <alignment horizontal="center" vertical="center"/>
      <protection locked="0"/>
    </xf>
    <xf numFmtId="168" fontId="18" fillId="4" borderId="53" xfId="1" applyNumberFormat="1" applyFont="1" applyFill="1" applyBorder="1" applyAlignment="1" applyProtection="1">
      <alignment horizontal="center" vertical="center"/>
      <protection locked="0"/>
    </xf>
    <xf numFmtId="0" fontId="7" fillId="4" borderId="0" xfId="0" applyFont="1" applyFill="1" applyAlignment="1">
      <alignment wrapText="1"/>
    </xf>
    <xf numFmtId="0" fontId="12" fillId="4" borderId="0" xfId="0" applyFont="1" applyFill="1" applyAlignment="1">
      <alignment wrapText="1"/>
    </xf>
    <xf numFmtId="0" fontId="15" fillId="20" borderId="54" xfId="3" applyFill="1" applyBorder="1" applyAlignment="1" applyProtection="1">
      <alignment horizontal="right" vertical="center"/>
    </xf>
    <xf numFmtId="0" fontId="27" fillId="5" borderId="5" xfId="0" applyFont="1" applyFill="1" applyBorder="1" applyAlignment="1">
      <alignment horizontal="center" vertical="center" wrapText="1"/>
    </xf>
    <xf numFmtId="0" fontId="27" fillId="5" borderId="8" xfId="0" applyFont="1" applyFill="1" applyBorder="1" applyAlignment="1">
      <alignment horizontal="center" vertical="center" wrapText="1"/>
    </xf>
    <xf numFmtId="3" fontId="27" fillId="5" borderId="8" xfId="0" applyNumberFormat="1" applyFont="1" applyFill="1" applyBorder="1" applyAlignment="1">
      <alignment horizontal="center" vertical="center" wrapText="1"/>
    </xf>
    <xf numFmtId="167" fontId="27" fillId="5" borderId="8" xfId="0" applyNumberFormat="1" applyFont="1" applyFill="1" applyBorder="1" applyAlignment="1">
      <alignment horizontal="center" vertical="center" wrapText="1"/>
    </xf>
    <xf numFmtId="0" fontId="27" fillId="15" borderId="77" xfId="0" applyFont="1" applyFill="1" applyBorder="1" applyAlignment="1">
      <alignment horizontal="center" vertical="center" wrapText="1"/>
    </xf>
    <xf numFmtId="0" fontId="30" fillId="0" borderId="0" xfId="0" applyFont="1" applyAlignment="1">
      <alignment wrapText="1"/>
    </xf>
    <xf numFmtId="0" fontId="10" fillId="52" borderId="6" xfId="0" applyFont="1" applyFill="1" applyBorder="1"/>
    <xf numFmtId="0" fontId="10" fillId="52" borderId="7" xfId="0" applyFont="1" applyFill="1" applyBorder="1"/>
    <xf numFmtId="3" fontId="10" fillId="52" borderId="7" xfId="0" applyNumberFormat="1" applyFont="1" applyFill="1" applyBorder="1"/>
    <xf numFmtId="167" fontId="10" fillId="52" borderId="7" xfId="0" applyNumberFormat="1" applyFont="1" applyFill="1" applyBorder="1"/>
    <xf numFmtId="0" fontId="10" fillId="51" borderId="21" xfId="0" applyFont="1" applyFill="1" applyBorder="1" applyAlignment="1">
      <alignment horizontal="center" vertical="center"/>
    </xf>
    <xf numFmtId="0" fontId="10" fillId="53" borderId="5" xfId="0" applyFont="1" applyFill="1" applyBorder="1" applyAlignment="1">
      <alignment horizontal="center" vertical="center" wrapText="1"/>
    </xf>
    <xf numFmtId="0" fontId="10" fillId="0" borderId="8" xfId="0" applyFont="1" applyBorder="1" applyAlignment="1">
      <alignment horizontal="center" vertical="center" wrapText="1"/>
    </xf>
    <xf numFmtId="3" fontId="10" fillId="0" borderId="8" xfId="0" applyNumberFormat="1" applyFont="1" applyBorder="1" applyAlignment="1">
      <alignment horizontal="center" vertical="center" wrapText="1"/>
    </xf>
    <xf numFmtId="167" fontId="10" fillId="0" borderId="8" xfId="0" applyNumberFormat="1" applyFont="1" applyBorder="1" applyAlignment="1">
      <alignment horizontal="center" vertical="center" wrapText="1"/>
    </xf>
    <xf numFmtId="10" fontId="10" fillId="0" borderId="8" xfId="0" applyNumberFormat="1" applyFont="1" applyBorder="1" applyAlignment="1">
      <alignment horizontal="center" vertical="center" wrapText="1"/>
    </xf>
    <xf numFmtId="0" fontId="10" fillId="15" borderId="5" xfId="0" applyFont="1" applyFill="1" applyBorder="1" applyAlignment="1">
      <alignment horizontal="center" vertical="center"/>
    </xf>
    <xf numFmtId="0" fontId="10" fillId="51" borderId="5" xfId="0" applyFont="1" applyFill="1" applyBorder="1" applyAlignment="1">
      <alignment horizontal="center" vertical="center"/>
    </xf>
    <xf numFmtId="0" fontId="10" fillId="15" borderId="4" xfId="0" applyFont="1" applyFill="1" applyBorder="1" applyAlignment="1">
      <alignment horizontal="center" vertical="center"/>
    </xf>
    <xf numFmtId="0" fontId="10" fillId="15" borderId="23" xfId="0" applyFont="1" applyFill="1" applyBorder="1" applyAlignment="1">
      <alignment horizontal="center" vertical="center"/>
    </xf>
    <xf numFmtId="0" fontId="10" fillId="0" borderId="0" xfId="0" applyFont="1"/>
    <xf numFmtId="0" fontId="10" fillId="18" borderId="8" xfId="0" applyFont="1" applyFill="1" applyBorder="1" applyAlignment="1">
      <alignment horizontal="center" vertical="center" wrapText="1"/>
    </xf>
    <xf numFmtId="3" fontId="10" fillId="18" borderId="8" xfId="0" applyNumberFormat="1" applyFont="1" applyFill="1" applyBorder="1" applyAlignment="1">
      <alignment horizontal="center" vertical="center" wrapText="1"/>
    </xf>
    <xf numFmtId="167" fontId="10" fillId="18" borderId="8" xfId="0" applyNumberFormat="1" applyFont="1" applyFill="1" applyBorder="1" applyAlignment="1">
      <alignment horizontal="center" vertical="center" wrapText="1"/>
    </xf>
    <xf numFmtId="10" fontId="10" fillId="18" borderId="8" xfId="4" applyNumberFormat="1" applyFont="1" applyFill="1" applyBorder="1" applyAlignment="1">
      <alignment horizontal="center" vertical="center" wrapText="1"/>
    </xf>
    <xf numFmtId="0" fontId="10" fillId="51" borderId="8" xfId="0" applyFont="1" applyFill="1" applyBorder="1" applyAlignment="1">
      <alignment horizontal="center" vertical="center"/>
    </xf>
    <xf numFmtId="10" fontId="10" fillId="0" borderId="8" xfId="4" applyNumberFormat="1" applyFont="1" applyBorder="1" applyAlignment="1">
      <alignment horizontal="center" vertical="center" wrapText="1"/>
    </xf>
    <xf numFmtId="0" fontId="10" fillId="15" borderId="8" xfId="0" applyFont="1" applyFill="1" applyBorder="1" applyAlignment="1">
      <alignment horizontal="center" vertical="center"/>
    </xf>
    <xf numFmtId="10" fontId="10" fillId="18" borderId="8" xfId="0" applyNumberFormat="1" applyFont="1" applyFill="1" applyBorder="1" applyAlignment="1">
      <alignment horizontal="center" vertical="center" wrapText="1"/>
    </xf>
    <xf numFmtId="0" fontId="10" fillId="0" borderId="79" xfId="0" applyFont="1" applyBorder="1" applyAlignment="1">
      <alignment horizontal="center" vertical="center" wrapText="1"/>
    </xf>
    <xf numFmtId="3" fontId="10" fillId="0" borderId="79" xfId="0" applyNumberFormat="1" applyFont="1" applyBorder="1" applyAlignment="1">
      <alignment horizontal="center" vertical="center" wrapText="1"/>
    </xf>
    <xf numFmtId="167" fontId="10" fillId="0" borderId="79" xfId="0" applyNumberFormat="1" applyFont="1" applyBorder="1" applyAlignment="1">
      <alignment horizontal="center" vertical="center" wrapText="1"/>
    </xf>
    <xf numFmtId="10" fontId="10" fillId="0" borderId="79" xfId="0" applyNumberFormat="1" applyFont="1" applyBorder="1" applyAlignment="1">
      <alignment horizontal="center" vertical="center" wrapText="1"/>
    </xf>
    <xf numFmtId="0" fontId="10" fillId="15" borderId="78" xfId="0" applyFont="1" applyFill="1" applyBorder="1" applyAlignment="1">
      <alignment horizontal="center" vertical="center"/>
    </xf>
    <xf numFmtId="0" fontId="10" fillId="51" borderId="7" xfId="0" applyFont="1" applyFill="1" applyBorder="1" applyAlignment="1">
      <alignment horizontal="center" vertical="center"/>
    </xf>
    <xf numFmtId="0" fontId="10" fillId="15" borderId="79" xfId="0" applyFont="1" applyFill="1" applyBorder="1" applyAlignment="1">
      <alignment horizontal="center" vertical="center"/>
    </xf>
    <xf numFmtId="0" fontId="10" fillId="0" borderId="5" xfId="0" applyFont="1" applyBorder="1"/>
    <xf numFmtId="0" fontId="10" fillId="0" borderId="8" xfId="0" applyFont="1" applyBorder="1"/>
    <xf numFmtId="3" fontId="10" fillId="0" borderId="8" xfId="0" applyNumberFormat="1" applyFont="1" applyBorder="1"/>
    <xf numFmtId="167" fontId="10" fillId="0" borderId="8" xfId="0" applyNumberFormat="1" applyFont="1" applyBorder="1"/>
    <xf numFmtId="0" fontId="10" fillId="4" borderId="0" xfId="0" applyFont="1" applyFill="1" applyBorder="1" applyAlignment="1">
      <alignment horizontal="center" vertical="center"/>
    </xf>
    <xf numFmtId="0" fontId="10" fillId="0" borderId="8" xfId="0" applyFont="1" applyBorder="1" applyAlignment="1"/>
    <xf numFmtId="0" fontId="10" fillId="0" borderId="8" xfId="0" applyFont="1" applyBorder="1" applyAlignment="1">
      <alignment wrapText="1"/>
    </xf>
    <xf numFmtId="0" fontId="10" fillId="0" borderId="8" xfId="0" applyFont="1" applyFill="1" applyBorder="1" applyAlignment="1">
      <alignment wrapText="1"/>
    </xf>
    <xf numFmtId="3" fontId="10" fillId="0" borderId="8" xfId="0" applyNumberFormat="1" applyFont="1" applyBorder="1" applyAlignment="1">
      <alignment wrapText="1"/>
    </xf>
    <xf numFmtId="0" fontId="10" fillId="48" borderId="8" xfId="0" applyFont="1" applyFill="1" applyBorder="1" applyAlignment="1">
      <alignment wrapText="1"/>
    </xf>
    <xf numFmtId="167" fontId="10" fillId="0" borderId="8" xfId="0" applyNumberFormat="1" applyFont="1" applyBorder="1" applyAlignment="1">
      <alignment wrapText="1"/>
    </xf>
    <xf numFmtId="0" fontId="10" fillId="0" borderId="0" xfId="0" applyFont="1" applyAlignment="1">
      <alignment horizontal="center"/>
    </xf>
    <xf numFmtId="0" fontId="4" fillId="22" borderId="5" xfId="0" applyFont="1" applyFill="1" applyBorder="1" applyAlignment="1">
      <alignment horizontal="center" vertical="center" wrapText="1"/>
    </xf>
    <xf numFmtId="0" fontId="4" fillId="54" borderId="8" xfId="0" applyFont="1" applyFill="1" applyBorder="1" applyAlignment="1">
      <alignment horizontal="center" vertical="center" wrapText="1"/>
    </xf>
    <xf numFmtId="3" fontId="4" fillId="54" borderId="8" xfId="0" applyNumberFormat="1" applyFont="1" applyFill="1" applyBorder="1" applyAlignment="1">
      <alignment horizontal="center" vertical="center" wrapText="1"/>
    </xf>
    <xf numFmtId="167" fontId="4" fillId="54" borderId="8" xfId="0" applyNumberFormat="1" applyFont="1" applyFill="1" applyBorder="1" applyAlignment="1">
      <alignment horizontal="center" vertical="center" wrapText="1"/>
    </xf>
    <xf numFmtId="10" fontId="4" fillId="54" borderId="8" xfId="4" applyNumberFormat="1" applyFont="1" applyFill="1" applyBorder="1" applyAlignment="1">
      <alignment horizontal="center" vertical="center" wrapText="1"/>
    </xf>
    <xf numFmtId="0" fontId="4" fillId="54" borderId="5" xfId="0" applyFont="1" applyFill="1" applyBorder="1" applyAlignment="1">
      <alignment horizontal="center" vertical="center"/>
    </xf>
    <xf numFmtId="0" fontId="4" fillId="22" borderId="5" xfId="0" applyFont="1" applyFill="1" applyBorder="1" applyAlignment="1">
      <alignment horizontal="center" vertical="center"/>
    </xf>
    <xf numFmtId="0" fontId="4" fillId="54" borderId="8" xfId="0" applyFont="1" applyFill="1" applyBorder="1" applyAlignment="1">
      <alignment horizontal="center" vertical="center"/>
    </xf>
    <xf numFmtId="0" fontId="4" fillId="22" borderId="0" xfId="0" applyFont="1" applyFill="1"/>
    <xf numFmtId="0" fontId="21" fillId="4" borderId="38" xfId="0" applyFont="1" applyFill="1" applyBorder="1" applyAlignment="1">
      <alignment wrapText="1"/>
    </xf>
    <xf numFmtId="2" fontId="0" fillId="0" borderId="18" xfId="0" quotePrefix="1" applyNumberFormat="1" applyFont="1" applyBorder="1" applyAlignment="1">
      <alignment horizontal="center"/>
    </xf>
    <xf numFmtId="3" fontId="0" fillId="3" borderId="4" xfId="0" applyNumberFormat="1" applyFont="1" applyFill="1" applyBorder="1" applyAlignment="1">
      <alignment horizontal="center" vertical="center" wrapText="1"/>
    </xf>
    <xf numFmtId="3" fontId="0" fillId="3" borderId="8" xfId="0" applyNumberFormat="1" applyFont="1" applyFill="1" applyBorder="1" applyAlignment="1">
      <alignment horizontal="center" vertical="center" wrapText="1"/>
    </xf>
    <xf numFmtId="3" fontId="0" fillId="3" borderId="7" xfId="0" applyNumberFormat="1" applyFont="1" applyFill="1" applyBorder="1" applyAlignment="1">
      <alignment horizontal="center" vertical="center" wrapText="1"/>
    </xf>
    <xf numFmtId="3" fontId="0" fillId="3" borderId="8" xfId="0" applyNumberFormat="1" applyFont="1" applyFill="1" applyBorder="1" applyAlignment="1" applyProtection="1">
      <alignment horizontal="center" vertical="center" wrapText="1"/>
      <protection locked="0"/>
    </xf>
    <xf numFmtId="3" fontId="0" fillId="3" borderId="35" xfId="0" applyNumberFormat="1" applyFont="1" applyFill="1" applyBorder="1" applyAlignment="1" applyProtection="1">
      <alignment horizontal="center" vertical="center" wrapText="1"/>
      <protection locked="0"/>
    </xf>
    <xf numFmtId="0" fontId="27" fillId="5" borderId="53" xfId="0" applyFont="1" applyFill="1" applyBorder="1" applyAlignment="1">
      <alignment horizontal="center" vertical="center" wrapText="1"/>
    </xf>
    <xf numFmtId="0" fontId="27" fillId="5" borderId="35" xfId="0" applyFont="1" applyFill="1" applyBorder="1" applyAlignment="1">
      <alignment horizontal="center" vertical="center" wrapText="1"/>
    </xf>
    <xf numFmtId="3" fontId="27" fillId="5" borderId="35" xfId="0" applyNumberFormat="1" applyFont="1" applyFill="1" applyBorder="1" applyAlignment="1">
      <alignment horizontal="center" vertical="center" wrapText="1"/>
    </xf>
    <xf numFmtId="167" fontId="27" fillId="5" borderId="35" xfId="0" applyNumberFormat="1" applyFont="1" applyFill="1" applyBorder="1" applyAlignment="1">
      <alignment horizontal="center" vertical="center" wrapText="1"/>
    </xf>
    <xf numFmtId="0" fontId="0" fillId="16" borderId="0" xfId="0" applyFill="1" applyBorder="1" applyAlignment="1">
      <alignment horizontal="right" wrapText="1"/>
    </xf>
    <xf numFmtId="0" fontId="0" fillId="16" borderId="0" xfId="0" applyFill="1" applyBorder="1" applyAlignment="1">
      <alignment horizontal="right"/>
    </xf>
    <xf numFmtId="0" fontId="10" fillId="0" borderId="0" xfId="0" applyFont="1" applyAlignment="1">
      <alignment wrapText="1"/>
    </xf>
    <xf numFmtId="0" fontId="4" fillId="22" borderId="0" xfId="0" applyFont="1" applyFill="1" applyAlignment="1">
      <alignment wrapText="1"/>
    </xf>
    <xf numFmtId="0" fontId="10" fillId="0" borderId="5" xfId="0" applyFont="1" applyBorder="1" applyAlignment="1">
      <alignment wrapText="1"/>
    </xf>
    <xf numFmtId="0" fontId="0" fillId="3" borderId="0" xfId="0" applyFill="1" applyBorder="1" applyAlignment="1">
      <alignment horizontal="left" vertical="center" wrapText="1"/>
    </xf>
    <xf numFmtId="0" fontId="0" fillId="4" borderId="8" xfId="0" applyFont="1" applyFill="1" applyBorder="1" applyAlignment="1" applyProtection="1">
      <alignment horizontal="left" vertical="center" wrapText="1"/>
      <protection locked="0"/>
    </xf>
    <xf numFmtId="0" fontId="0" fillId="4" borderId="5"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3" borderId="35" xfId="0" applyFont="1" applyFill="1" applyBorder="1" applyAlignment="1" applyProtection="1">
      <alignment horizontal="center" vertical="center" wrapText="1"/>
    </xf>
    <xf numFmtId="0" fontId="0" fillId="3" borderId="23" xfId="0" applyFont="1" applyFill="1" applyBorder="1" applyAlignment="1" applyProtection="1">
      <alignment horizontal="center" vertical="center" wrapText="1"/>
    </xf>
    <xf numFmtId="0" fontId="0" fillId="3" borderId="5" xfId="0" applyFont="1" applyFill="1" applyBorder="1" applyAlignment="1" applyProtection="1">
      <alignment horizontal="center" vertical="center" wrapText="1"/>
    </xf>
    <xf numFmtId="0" fontId="78" fillId="4" borderId="38" xfId="0" applyFont="1" applyFill="1" applyBorder="1" applyAlignment="1">
      <alignment wrapText="1"/>
    </xf>
    <xf numFmtId="0" fontId="13" fillId="4" borderId="0" xfId="0" applyFont="1" applyFill="1" applyBorder="1" applyAlignment="1">
      <alignment horizontal="left" wrapText="1" indent="1"/>
    </xf>
    <xf numFmtId="0" fontId="14" fillId="19" borderId="0" xfId="0" applyFont="1" applyFill="1" applyBorder="1" applyAlignment="1">
      <alignment horizontal="left"/>
    </xf>
    <xf numFmtId="0" fontId="14" fillId="20" borderId="0" xfId="0" applyFont="1" applyFill="1" applyBorder="1" applyAlignment="1">
      <alignment horizontal="left"/>
    </xf>
    <xf numFmtId="0" fontId="13" fillId="4" borderId="0" xfId="0" applyFont="1" applyFill="1" applyBorder="1" applyAlignment="1">
      <alignment horizontal="left" wrapText="1"/>
    </xf>
    <xf numFmtId="0" fontId="0" fillId="0" borderId="0" xfId="0" applyFont="1" applyAlignment="1">
      <alignment horizontal="left" wrapText="1"/>
    </xf>
    <xf numFmtId="0" fontId="13" fillId="4" borderId="0" xfId="0" applyFont="1" applyFill="1" applyBorder="1" applyAlignment="1">
      <alignment horizontal="left" indent="1"/>
    </xf>
    <xf numFmtId="0" fontId="13" fillId="20" borderId="0" xfId="0" applyFont="1" applyFill="1" applyBorder="1" applyAlignment="1">
      <alignment horizontal="left"/>
    </xf>
    <xf numFmtId="0" fontId="13" fillId="4" borderId="0" xfId="0" applyFont="1" applyFill="1" applyBorder="1" applyAlignment="1">
      <alignment horizontal="left" vertical="top" wrapText="1"/>
    </xf>
    <xf numFmtId="0" fontId="0" fillId="0" borderId="0" xfId="0" applyAlignment="1">
      <alignment horizontal="left" wrapText="1"/>
    </xf>
    <xf numFmtId="0" fontId="13" fillId="4" borderId="0" xfId="0" applyFont="1" applyFill="1" applyBorder="1" applyAlignment="1">
      <alignment horizontal="left" wrapText="1" indent="2"/>
    </xf>
    <xf numFmtId="0" fontId="0" fillId="0" borderId="0" xfId="0" applyAlignment="1">
      <alignment horizontal="left" wrapText="1" indent="2"/>
    </xf>
    <xf numFmtId="0" fontId="13" fillId="4" borderId="0" xfId="0" applyFont="1" applyFill="1" applyBorder="1" applyAlignment="1">
      <alignment horizontal="left" wrapText="1" indent="3"/>
    </xf>
    <xf numFmtId="0" fontId="0" fillId="0" borderId="0" xfId="0" applyAlignment="1">
      <alignment horizontal="left" wrapText="1" indent="3"/>
    </xf>
    <xf numFmtId="0" fontId="6" fillId="4" borderId="0" xfId="0" applyFont="1" applyFill="1" applyAlignment="1">
      <alignment horizontal="center"/>
    </xf>
    <xf numFmtId="0" fontId="13" fillId="0" borderId="15" xfId="0" applyFont="1" applyBorder="1" applyAlignment="1">
      <alignment horizontal="left" vertical="top" wrapText="1"/>
    </xf>
    <xf numFmtId="0" fontId="13" fillId="0" borderId="0" xfId="0" applyNumberFormat="1" applyFont="1" applyBorder="1" applyAlignment="1">
      <alignment horizontal="left" vertical="top" wrapText="1"/>
    </xf>
    <xf numFmtId="0" fontId="14" fillId="4" borderId="0" xfId="0" applyFont="1" applyFill="1" applyBorder="1" applyAlignment="1">
      <alignment horizontal="left" indent="2"/>
    </xf>
    <xf numFmtId="0" fontId="45" fillId="7" borderId="18" xfId="0" applyFont="1" applyFill="1" applyBorder="1" applyAlignment="1">
      <alignment horizontal="left"/>
    </xf>
    <xf numFmtId="0" fontId="13" fillId="4" borderId="0" xfId="0" applyFont="1" applyFill="1" applyBorder="1" applyAlignment="1">
      <alignment horizontal="left"/>
    </xf>
    <xf numFmtId="0" fontId="13" fillId="3" borderId="41" xfId="0" applyFont="1" applyFill="1" applyBorder="1" applyAlignment="1">
      <alignment horizontal="left"/>
    </xf>
    <xf numFmtId="0" fontId="13" fillId="3" borderId="6" xfId="0" applyFont="1" applyFill="1" applyBorder="1" applyAlignment="1">
      <alignment horizontal="left"/>
    </xf>
    <xf numFmtId="0" fontId="14" fillId="47" borderId="0" xfId="0" applyFont="1" applyFill="1" applyBorder="1" applyAlignment="1">
      <alignment horizontal="left"/>
    </xf>
    <xf numFmtId="0" fontId="13" fillId="23" borderId="19" xfId="0" applyFont="1" applyFill="1" applyBorder="1" applyAlignment="1">
      <alignment horizontal="left" wrapText="1"/>
    </xf>
    <xf numFmtId="0" fontId="13" fillId="23" borderId="23" xfId="0" applyFont="1" applyFill="1" applyBorder="1" applyAlignment="1">
      <alignment horizontal="left" wrapText="1"/>
    </xf>
    <xf numFmtId="0" fontId="13" fillId="4" borderId="39" xfId="0" applyFont="1" applyFill="1" applyBorder="1" applyAlignment="1"/>
    <xf numFmtId="0" fontId="0" fillId="0" borderId="39" xfId="0" applyBorder="1" applyAlignment="1"/>
    <xf numFmtId="0" fontId="13" fillId="4" borderId="15" xfId="0" applyFont="1" applyFill="1" applyBorder="1" applyAlignment="1">
      <alignment horizontal="left" vertical="center" wrapText="1"/>
    </xf>
    <xf numFmtId="0" fontId="0" fillId="4" borderId="0" xfId="0" applyFill="1" applyBorder="1" applyAlignment="1">
      <alignment horizontal="left" vertical="center" wrapText="1"/>
    </xf>
    <xf numFmtId="0" fontId="13" fillId="4" borderId="0" xfId="0" applyNumberFormat="1" applyFont="1" applyFill="1" applyBorder="1" applyAlignment="1">
      <alignment horizontal="left" wrapText="1"/>
    </xf>
    <xf numFmtId="0" fontId="14" fillId="22" borderId="0" xfId="0" applyFont="1" applyFill="1" applyBorder="1" applyAlignment="1">
      <alignment horizontal="left"/>
    </xf>
    <xf numFmtId="0" fontId="45" fillId="13" borderId="0" xfId="0" applyFont="1" applyFill="1" applyBorder="1" applyAlignment="1">
      <alignment horizontal="left"/>
    </xf>
    <xf numFmtId="0" fontId="0" fillId="0" borderId="0" xfId="0" applyAlignment="1">
      <alignment horizontal="left" wrapText="1" indent="1"/>
    </xf>
    <xf numFmtId="0" fontId="7" fillId="4" borderId="0" xfId="0" applyFont="1" applyFill="1" applyAlignment="1">
      <alignment horizontal="left" wrapText="1"/>
    </xf>
    <xf numFmtId="0" fontId="12" fillId="4" borderId="0" xfId="0" applyFont="1" applyFill="1" applyAlignment="1">
      <alignment horizontal="left" wrapText="1"/>
    </xf>
    <xf numFmtId="0" fontId="0" fillId="8" borderId="9" xfId="0" applyFill="1" applyBorder="1" applyAlignment="1">
      <alignment horizontal="center" vertical="center" wrapText="1"/>
    </xf>
    <xf numFmtId="0" fontId="0" fillId="8" borderId="16" xfId="0" applyFill="1" applyBorder="1" applyAlignment="1">
      <alignment horizontal="center" vertical="center" wrapText="1"/>
    </xf>
    <xf numFmtId="0" fontId="0" fillId="8" borderId="17" xfId="0" applyFill="1" applyBorder="1" applyAlignment="1">
      <alignment horizontal="center" vertical="center" wrapText="1"/>
    </xf>
    <xf numFmtId="0" fontId="6" fillId="4" borderId="48" xfId="0" applyFont="1" applyFill="1" applyBorder="1" applyAlignment="1">
      <alignment horizontal="center"/>
    </xf>
    <xf numFmtId="0" fontId="6" fillId="4" borderId="15" xfId="0" applyFont="1" applyFill="1" applyBorder="1" applyAlignment="1">
      <alignment horizontal="center"/>
    </xf>
    <xf numFmtId="0" fontId="6" fillId="4" borderId="36" xfId="0" applyFont="1" applyFill="1" applyBorder="1" applyAlignment="1">
      <alignment horizontal="center"/>
    </xf>
    <xf numFmtId="0" fontId="22" fillId="2" borderId="10" xfId="0" applyFont="1" applyFill="1" applyBorder="1" applyAlignment="1">
      <alignment horizontal="center"/>
    </xf>
    <xf numFmtId="0" fontId="22" fillId="2" borderId="0" xfId="0" applyFont="1" applyFill="1" applyBorder="1" applyAlignment="1">
      <alignment horizontal="center"/>
    </xf>
    <xf numFmtId="0" fontId="22" fillId="2" borderId="14" xfId="0" applyFont="1" applyFill="1" applyBorder="1" applyAlignment="1">
      <alignment horizontal="center"/>
    </xf>
    <xf numFmtId="0" fontId="0" fillId="5" borderId="19" xfId="0" applyFill="1" applyBorder="1" applyAlignment="1">
      <alignment horizontal="left" wrapText="1"/>
    </xf>
    <xf numFmtId="0" fontId="0" fillId="5" borderId="38" xfId="0" applyFill="1" applyBorder="1" applyAlignment="1">
      <alignment horizontal="left" wrapText="1"/>
    </xf>
    <xf numFmtId="0" fontId="0" fillId="0" borderId="23" xfId="0" applyBorder="1" applyAlignment="1">
      <alignment wrapText="1"/>
    </xf>
    <xf numFmtId="0" fontId="0" fillId="5" borderId="24" xfId="0" applyFill="1" applyBorder="1" applyAlignment="1">
      <alignment horizontal="left" wrapText="1"/>
    </xf>
    <xf numFmtId="0" fontId="0" fillId="5" borderId="0" xfId="0" applyFill="1" applyBorder="1" applyAlignment="1">
      <alignment horizontal="left" wrapText="1"/>
    </xf>
    <xf numFmtId="0" fontId="0" fillId="0" borderId="5" xfId="0" applyBorder="1" applyAlignment="1">
      <alignment wrapText="1"/>
    </xf>
    <xf numFmtId="0" fontId="0" fillId="5" borderId="41" xfId="0" applyFill="1" applyBorder="1" applyAlignment="1">
      <alignment horizontal="left" wrapText="1"/>
    </xf>
    <xf numFmtId="0" fontId="0" fillId="5" borderId="39" xfId="0" applyFill="1" applyBorder="1" applyAlignment="1">
      <alignment horizontal="left" wrapText="1"/>
    </xf>
    <xf numFmtId="0" fontId="0" fillId="0" borderId="6" xfId="0" applyBorder="1" applyAlignment="1">
      <alignment wrapText="1"/>
    </xf>
    <xf numFmtId="0" fontId="13" fillId="4" borderId="0" xfId="0" applyFont="1" applyFill="1" applyBorder="1" applyAlignment="1">
      <alignment horizontal="center" wrapText="1"/>
    </xf>
    <xf numFmtId="0" fontId="0" fillId="5" borderId="38" xfId="0" applyFill="1" applyBorder="1" applyAlignment="1">
      <alignment wrapText="1"/>
    </xf>
    <xf numFmtId="0" fontId="0" fillId="5" borderId="23" xfId="0" applyFill="1" applyBorder="1" applyAlignment="1">
      <alignment wrapText="1"/>
    </xf>
    <xf numFmtId="0" fontId="0" fillId="5" borderId="0" xfId="0" applyFill="1" applyBorder="1" applyAlignment="1">
      <alignment wrapText="1"/>
    </xf>
    <xf numFmtId="0" fontId="0" fillId="5" borderId="5" xfId="0" applyFill="1" applyBorder="1" applyAlignment="1">
      <alignment wrapText="1"/>
    </xf>
    <xf numFmtId="0" fontId="0" fillId="5" borderId="39" xfId="0" applyFill="1" applyBorder="1" applyAlignment="1">
      <alignment wrapText="1"/>
    </xf>
    <xf numFmtId="0" fontId="0" fillId="5" borderId="6" xfId="0" applyFill="1" applyBorder="1" applyAlignment="1">
      <alignment wrapText="1"/>
    </xf>
    <xf numFmtId="0" fontId="6" fillId="16" borderId="2" xfId="0" applyFont="1" applyFill="1" applyBorder="1" applyAlignment="1">
      <alignment horizontal="left" wrapText="1"/>
    </xf>
    <xf numFmtId="0" fontId="0" fillId="16" borderId="18" xfId="0" applyFill="1" applyBorder="1" applyAlignment="1">
      <alignment horizontal="left" wrapText="1"/>
    </xf>
    <xf numFmtId="0" fontId="0" fillId="16" borderId="1" xfId="0" applyFill="1" applyBorder="1" applyAlignment="1">
      <alignment horizontal="left" wrapText="1"/>
    </xf>
    <xf numFmtId="0" fontId="0" fillId="16" borderId="0" xfId="0" applyFill="1" applyBorder="1" applyAlignment="1">
      <alignment horizontal="right" wrapText="1"/>
    </xf>
    <xf numFmtId="0" fontId="0" fillId="16" borderId="0" xfId="0" applyFill="1" applyBorder="1" applyAlignment="1">
      <alignment horizontal="right"/>
    </xf>
    <xf numFmtId="0" fontId="0" fillId="16" borderId="5" xfId="0" applyFill="1" applyBorder="1" applyAlignment="1">
      <alignment horizontal="right"/>
    </xf>
    <xf numFmtId="0" fontId="0" fillId="4" borderId="3" xfId="0" applyFont="1" applyFill="1" applyBorder="1" applyAlignment="1" applyProtection="1">
      <alignment horizontal="center" wrapText="1"/>
      <protection locked="0"/>
    </xf>
    <xf numFmtId="0" fontId="0" fillId="4" borderId="29" xfId="0" applyFont="1" applyFill="1" applyBorder="1" applyAlignment="1" applyProtection="1">
      <alignment horizontal="center" wrapText="1"/>
      <protection locked="0"/>
    </xf>
    <xf numFmtId="0" fontId="0" fillId="4" borderId="30" xfId="0" applyFont="1" applyFill="1" applyBorder="1" applyAlignment="1" applyProtection="1">
      <alignment horizontal="center" wrapText="1"/>
      <protection locked="0"/>
    </xf>
    <xf numFmtId="0" fontId="0" fillId="4" borderId="3" xfId="0" applyFill="1" applyBorder="1" applyAlignment="1" applyProtection="1">
      <alignment horizontal="center" wrapText="1"/>
      <protection locked="0"/>
    </xf>
    <xf numFmtId="0" fontId="0" fillId="4" borderId="29" xfId="0" applyFill="1" applyBorder="1" applyAlignment="1" applyProtection="1">
      <alignment horizontal="center" wrapText="1"/>
      <protection locked="0"/>
    </xf>
    <xf numFmtId="0" fontId="0" fillId="4" borderId="30" xfId="0" applyFill="1" applyBorder="1" applyAlignment="1" applyProtection="1">
      <alignment horizontal="center" wrapText="1"/>
      <protection locked="0"/>
    </xf>
    <xf numFmtId="0" fontId="0" fillId="16" borderId="10" xfId="0" applyFill="1" applyBorder="1" applyAlignment="1">
      <alignment horizontal="right" wrapText="1"/>
    </xf>
    <xf numFmtId="0" fontId="0" fillId="0" borderId="5" xfId="0" applyBorder="1" applyAlignment="1">
      <alignment horizontal="right" wrapText="1"/>
    </xf>
    <xf numFmtId="0" fontId="6" fillId="16" borderId="2" xfId="0" applyFont="1" applyFill="1" applyBorder="1" applyAlignment="1">
      <alignment horizontal="left" vertical="center" wrapText="1"/>
    </xf>
    <xf numFmtId="0" fontId="0" fillId="16" borderId="18" xfId="0" applyFill="1" applyBorder="1" applyAlignment="1">
      <alignment horizontal="left" vertical="center" wrapText="1"/>
    </xf>
    <xf numFmtId="0" fontId="0" fillId="16" borderId="1" xfId="0" applyFill="1" applyBorder="1" applyAlignment="1">
      <alignment horizontal="left" vertical="center" wrapText="1"/>
    </xf>
    <xf numFmtId="0" fontId="0" fillId="5" borderId="23" xfId="0" applyFill="1" applyBorder="1" applyAlignment="1">
      <alignment horizontal="left" wrapText="1"/>
    </xf>
    <xf numFmtId="0" fontId="0" fillId="5" borderId="5" xfId="0" applyFill="1" applyBorder="1" applyAlignment="1">
      <alignment horizontal="left" wrapText="1"/>
    </xf>
    <xf numFmtId="0" fontId="0" fillId="5" borderId="6" xfId="0" applyFill="1" applyBorder="1" applyAlignment="1">
      <alignment horizontal="left" wrapText="1"/>
    </xf>
    <xf numFmtId="0" fontId="6" fillId="16" borderId="18" xfId="0" applyFont="1" applyFill="1" applyBorder="1" applyAlignment="1">
      <alignment horizontal="left" wrapText="1"/>
    </xf>
    <xf numFmtId="0" fontId="6" fillId="16" borderId="1" xfId="0" applyFont="1" applyFill="1" applyBorder="1" applyAlignment="1">
      <alignment horizontal="left" wrapText="1"/>
    </xf>
    <xf numFmtId="0" fontId="7" fillId="4" borderId="0" xfId="0" applyFont="1" applyFill="1" applyAlignment="1">
      <alignment horizontal="left"/>
    </xf>
    <xf numFmtId="0" fontId="12" fillId="4" borderId="0" xfId="0" applyFont="1" applyFill="1" applyBorder="1" applyAlignment="1">
      <alignment horizontal="left" wrapText="1"/>
    </xf>
    <xf numFmtId="0" fontId="7" fillId="0" borderId="20" xfId="0" applyFont="1" applyBorder="1" applyAlignment="1">
      <alignment horizontal="center" vertical="center"/>
    </xf>
    <xf numFmtId="0" fontId="7" fillId="0" borderId="21" xfId="0" applyFont="1" applyBorder="1" applyAlignment="1">
      <alignment horizontal="center" vertical="center"/>
    </xf>
    <xf numFmtId="0" fontId="7" fillId="0" borderId="22" xfId="0" applyFont="1" applyBorder="1" applyAlignment="1">
      <alignment horizontal="center" vertical="center"/>
    </xf>
    <xf numFmtId="0" fontId="0" fillId="4" borderId="28" xfId="0" applyFill="1" applyBorder="1" applyAlignment="1">
      <alignment horizontal="center"/>
    </xf>
    <xf numFmtId="0" fontId="0" fillId="4" borderId="29" xfId="0" applyFill="1" applyBorder="1" applyAlignment="1">
      <alignment horizontal="center"/>
    </xf>
    <xf numFmtId="0" fontId="0" fillId="4" borderId="31" xfId="0" applyFill="1" applyBorder="1" applyAlignment="1">
      <alignment horizontal="center"/>
    </xf>
    <xf numFmtId="0" fontId="5" fillId="9" borderId="47" xfId="0" applyFont="1" applyFill="1" applyBorder="1" applyAlignment="1">
      <alignment horizontal="left" vertical="center" wrapText="1"/>
    </xf>
    <xf numFmtId="0" fontId="5" fillId="9" borderId="38" xfId="0" applyFont="1" applyFill="1" applyBorder="1" applyAlignment="1">
      <alignment horizontal="left" vertical="center" wrapText="1"/>
    </xf>
    <xf numFmtId="0" fontId="5" fillId="9" borderId="10" xfId="0" applyFont="1" applyFill="1" applyBorder="1" applyAlignment="1">
      <alignment horizontal="left" vertical="center" wrapText="1"/>
    </xf>
    <xf numFmtId="0" fontId="5" fillId="9" borderId="0" xfId="0" applyFont="1" applyFill="1" applyBorder="1" applyAlignment="1">
      <alignment horizontal="left" vertical="center" wrapText="1"/>
    </xf>
    <xf numFmtId="0" fontId="5" fillId="9" borderId="10" xfId="0" applyFont="1" applyFill="1" applyBorder="1" applyAlignment="1">
      <alignment horizontal="left" vertical="center"/>
    </xf>
    <xf numFmtId="0" fontId="5" fillId="9" borderId="0" xfId="0" applyFont="1" applyFill="1" applyBorder="1" applyAlignment="1">
      <alignment horizontal="left" vertical="center"/>
    </xf>
    <xf numFmtId="0" fontId="5" fillId="9" borderId="9" xfId="0" applyFont="1" applyFill="1" applyBorder="1" applyAlignment="1">
      <alignment horizontal="left" vertical="center"/>
    </xf>
    <xf numFmtId="0" fontId="5" fillId="9" borderId="16" xfId="0" applyFont="1" applyFill="1" applyBorder="1" applyAlignment="1">
      <alignment horizontal="left" vertical="center"/>
    </xf>
    <xf numFmtId="0" fontId="23" fillId="9" borderId="2" xfId="0" applyFont="1" applyFill="1" applyBorder="1" applyAlignment="1">
      <alignment horizontal="left" vertical="center"/>
    </xf>
    <xf numFmtId="0" fontId="23" fillId="9" borderId="18" xfId="0" applyFont="1" applyFill="1" applyBorder="1" applyAlignment="1">
      <alignment horizontal="left" vertical="center"/>
    </xf>
    <xf numFmtId="0" fontId="0" fillId="5" borderId="19" xfId="0" applyFill="1" applyBorder="1" applyAlignment="1">
      <alignment horizontal="left" vertical="top" wrapText="1"/>
    </xf>
    <xf numFmtId="0" fontId="0" fillId="5" borderId="38" xfId="0" applyFill="1" applyBorder="1" applyAlignment="1">
      <alignment horizontal="left" vertical="top" wrapText="1"/>
    </xf>
    <xf numFmtId="0" fontId="0" fillId="5" borderId="23" xfId="0" applyFill="1" applyBorder="1" applyAlignment="1">
      <alignment horizontal="left" vertical="top" wrapText="1"/>
    </xf>
    <xf numFmtId="0" fontId="0" fillId="5" borderId="24" xfId="0" applyFill="1" applyBorder="1" applyAlignment="1">
      <alignment horizontal="left" vertical="top" wrapText="1"/>
    </xf>
    <xf numFmtId="0" fontId="0" fillId="5" borderId="0" xfId="0" applyFill="1" applyBorder="1" applyAlignment="1">
      <alignment horizontal="left" vertical="top" wrapText="1"/>
    </xf>
    <xf numFmtId="0" fontId="0" fillId="5" borderId="5" xfId="0" applyFill="1" applyBorder="1" applyAlignment="1">
      <alignment horizontal="left" vertical="top" wrapText="1"/>
    </xf>
    <xf numFmtId="0" fontId="0" fillId="5" borderId="41" xfId="0" applyFill="1" applyBorder="1" applyAlignment="1">
      <alignment horizontal="left" vertical="top" wrapText="1"/>
    </xf>
    <xf numFmtId="0" fontId="0" fillId="5" borderId="39" xfId="0" applyFill="1" applyBorder="1" applyAlignment="1">
      <alignment horizontal="left" vertical="top" wrapText="1"/>
    </xf>
    <xf numFmtId="0" fontId="0" fillId="5" borderId="6" xfId="0" applyFill="1" applyBorder="1" applyAlignment="1">
      <alignment horizontal="left" vertical="top" wrapText="1"/>
    </xf>
    <xf numFmtId="0" fontId="28" fillId="4" borderId="19" xfId="0" applyFont="1" applyFill="1" applyBorder="1" applyAlignment="1">
      <alignment horizontal="center"/>
    </xf>
    <xf numFmtId="0" fontId="0" fillId="0" borderId="38" xfId="0" applyBorder="1" applyAlignment="1">
      <alignment horizontal="center"/>
    </xf>
    <xf numFmtId="0" fontId="0" fillId="0" borderId="23" xfId="0" applyBorder="1" applyAlignment="1">
      <alignment horizontal="center"/>
    </xf>
    <xf numFmtId="0" fontId="0" fillId="0" borderId="24" xfId="0" applyBorder="1" applyAlignment="1">
      <alignment horizontal="center"/>
    </xf>
    <xf numFmtId="0" fontId="0" fillId="0" borderId="0" xfId="0" applyBorder="1" applyAlignment="1">
      <alignment horizontal="center"/>
    </xf>
    <xf numFmtId="0" fontId="0" fillId="0" borderId="5" xfId="0" applyBorder="1" applyAlignment="1">
      <alignment horizontal="center"/>
    </xf>
    <xf numFmtId="0" fontId="12" fillId="4" borderId="0" xfId="0" applyFont="1" applyFill="1" applyAlignment="1">
      <alignment horizontal="left"/>
    </xf>
    <xf numFmtId="0" fontId="5" fillId="9" borderId="10" xfId="0" applyFont="1" applyFill="1" applyBorder="1" applyAlignment="1">
      <alignment horizontal="left"/>
    </xf>
    <xf numFmtId="0" fontId="5" fillId="9" borderId="0" xfId="0" applyFont="1" applyFill="1" applyBorder="1" applyAlignment="1">
      <alignment horizontal="left"/>
    </xf>
    <xf numFmtId="0" fontId="5" fillId="9" borderId="9" xfId="0" applyFont="1" applyFill="1" applyBorder="1" applyAlignment="1">
      <alignment horizontal="left"/>
    </xf>
    <xf numFmtId="0" fontId="5" fillId="9" borderId="16" xfId="0" applyFont="1" applyFill="1" applyBorder="1" applyAlignment="1">
      <alignment horizontal="left"/>
    </xf>
    <xf numFmtId="0" fontId="23" fillId="9" borderId="9" xfId="0" applyFont="1" applyFill="1" applyBorder="1" applyAlignment="1">
      <alignment horizontal="left"/>
    </xf>
    <xf numFmtId="0" fontId="23" fillId="9" borderId="16" xfId="0" applyFont="1" applyFill="1" applyBorder="1" applyAlignment="1">
      <alignment horizontal="left"/>
    </xf>
    <xf numFmtId="0" fontId="7" fillId="0" borderId="20" xfId="0" applyFont="1" applyBorder="1" applyAlignment="1">
      <alignment horizontal="center"/>
    </xf>
    <xf numFmtId="0" fontId="7" fillId="0" borderId="21" xfId="0" applyFont="1" applyBorder="1" applyAlignment="1">
      <alignment horizontal="center"/>
    </xf>
    <xf numFmtId="0" fontId="7" fillId="0" borderId="22" xfId="0" applyFont="1" applyBorder="1" applyAlignment="1">
      <alignment horizontal="center"/>
    </xf>
    <xf numFmtId="0" fontId="7" fillId="4" borderId="28" xfId="0" applyFont="1" applyFill="1" applyBorder="1" applyAlignment="1">
      <alignment horizontal="center"/>
    </xf>
    <xf numFmtId="0" fontId="7" fillId="4" borderId="29" xfId="0" applyFont="1" applyFill="1" applyBorder="1" applyAlignment="1">
      <alignment horizontal="center"/>
    </xf>
    <xf numFmtId="0" fontId="7" fillId="4" borderId="31" xfId="0" applyFont="1" applyFill="1" applyBorder="1" applyAlignment="1">
      <alignment horizontal="center"/>
    </xf>
    <xf numFmtId="0" fontId="0" fillId="4" borderId="10" xfId="0" applyFill="1" applyBorder="1" applyAlignment="1">
      <alignment horizontal="left" wrapText="1"/>
    </xf>
    <xf numFmtId="0" fontId="0" fillId="0" borderId="0" xfId="0" applyAlignment="1">
      <alignment wrapText="1"/>
    </xf>
    <xf numFmtId="0" fontId="0" fillId="0" borderId="14" xfId="0" applyBorder="1" applyAlignment="1">
      <alignment wrapText="1"/>
    </xf>
    <xf numFmtId="0" fontId="0" fillId="0" borderId="0" xfId="0" applyBorder="1" applyAlignment="1">
      <alignment wrapText="1"/>
    </xf>
    <xf numFmtId="0" fontId="20" fillId="0" borderId="20" xfId="0" applyFont="1"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0" fillId="12" borderId="10" xfId="0" applyFill="1" applyBorder="1" applyAlignment="1">
      <alignment horizontal="left" vertical="center" wrapText="1"/>
    </xf>
    <xf numFmtId="0" fontId="0" fillId="0" borderId="0" xfId="0" applyAlignment="1">
      <alignment horizontal="left" vertical="center" wrapText="1"/>
    </xf>
    <xf numFmtId="0" fontId="0" fillId="0" borderId="14" xfId="0" applyBorder="1" applyAlignment="1">
      <alignment horizontal="left" vertical="center" wrapText="1"/>
    </xf>
    <xf numFmtId="0" fontId="20" fillId="0" borderId="20" xfId="0" applyFont="1" applyBorder="1" applyAlignment="1">
      <alignment horizontal="center" vertical="center" wrapText="1"/>
    </xf>
    <xf numFmtId="0" fontId="0" fillId="0" borderId="21" xfId="0" applyBorder="1" applyAlignment="1">
      <alignment horizontal="center" vertical="center" wrapText="1"/>
    </xf>
    <xf numFmtId="0" fontId="0" fillId="0" borderId="22" xfId="0" applyBorder="1" applyAlignment="1">
      <alignment horizontal="center" vertical="center" wrapText="1"/>
    </xf>
    <xf numFmtId="0" fontId="6" fillId="10" borderId="10" xfId="0" applyFont="1" applyFill="1" applyBorder="1" applyAlignment="1">
      <alignment horizontal="center" vertical="center"/>
    </xf>
    <xf numFmtId="0" fontId="0" fillId="0" borderId="0" xfId="0" applyBorder="1" applyAlignment="1">
      <alignment horizontal="center" vertical="center"/>
    </xf>
    <xf numFmtId="0" fontId="0" fillId="0" borderId="14" xfId="0" applyBorder="1" applyAlignment="1">
      <alignment horizontal="center" vertical="center"/>
    </xf>
    <xf numFmtId="0" fontId="5" fillId="2" borderId="38" xfId="0" applyFont="1" applyFill="1" applyBorder="1" applyAlignment="1">
      <alignment horizontal="right" vertical="center" wrapText="1"/>
    </xf>
    <xf numFmtId="0" fontId="0" fillId="0" borderId="0" xfId="0" applyBorder="1" applyAlignment="1">
      <alignment horizontal="right" vertical="center" wrapText="1"/>
    </xf>
    <xf numFmtId="2" fontId="10" fillId="3" borderId="38" xfId="0" applyNumberFormat="1" applyFont="1" applyFill="1" applyBorder="1" applyAlignment="1">
      <alignment horizontal="center" vertical="center" wrapText="1"/>
    </xf>
    <xf numFmtId="0" fontId="0" fillId="0" borderId="0" xfId="0" applyBorder="1" applyAlignment="1">
      <alignment horizontal="center" vertical="center" wrapText="1"/>
    </xf>
    <xf numFmtId="0" fontId="6" fillId="11" borderId="48" xfId="0" applyFont="1" applyFill="1" applyBorder="1" applyAlignment="1">
      <alignment horizontal="center" vertical="center"/>
    </xf>
    <xf numFmtId="0" fontId="0" fillId="0" borderId="15" xfId="0" applyBorder="1" applyAlignment="1">
      <alignment horizontal="center" vertical="center"/>
    </xf>
    <xf numFmtId="0" fontId="0" fillId="0" borderId="36" xfId="0" applyBorder="1" applyAlignment="1">
      <alignment horizontal="center" vertical="center"/>
    </xf>
    <xf numFmtId="0" fontId="0" fillId="4" borderId="10" xfId="0" applyFill="1" applyBorder="1" applyAlignment="1">
      <alignment vertical="center" wrapText="1"/>
    </xf>
    <xf numFmtId="0" fontId="0" fillId="12" borderId="10" xfId="0" applyFill="1" applyBorder="1" applyAlignment="1">
      <alignment horizontal="left" wrapText="1"/>
    </xf>
    <xf numFmtId="0" fontId="0" fillId="4" borderId="10" xfId="0" applyFill="1" applyBorder="1" applyAlignment="1">
      <alignment horizontal="left" vertical="center" wrapText="1"/>
    </xf>
    <xf numFmtId="0" fontId="20" fillId="0" borderId="20" xfId="0" applyFont="1" applyBorder="1" applyAlignment="1">
      <alignment horizontal="center"/>
    </xf>
    <xf numFmtId="0" fontId="0" fillId="0" borderId="21" xfId="0" applyBorder="1" applyAlignment="1">
      <alignment horizontal="center"/>
    </xf>
    <xf numFmtId="0" fontId="0" fillId="0" borderId="22" xfId="0" applyBorder="1" applyAlignment="1">
      <alignment horizontal="center"/>
    </xf>
    <xf numFmtId="0" fontId="5" fillId="2" borderId="10" xfId="0" applyFont="1" applyFill="1" applyBorder="1" applyAlignment="1">
      <alignment horizontal="right" vertical="center"/>
    </xf>
    <xf numFmtId="0" fontId="0" fillId="0" borderId="5" xfId="0" applyBorder="1" applyAlignment="1">
      <alignment horizontal="right" vertical="center"/>
    </xf>
    <xf numFmtId="0" fontId="0" fillId="0" borderId="0" xfId="0" applyBorder="1" applyAlignment="1">
      <alignment horizontal="left" wrapText="1"/>
    </xf>
    <xf numFmtId="0" fontId="0" fillId="0" borderId="14" xfId="0" applyBorder="1" applyAlignment="1">
      <alignment horizontal="left" wrapText="1"/>
    </xf>
    <xf numFmtId="0" fontId="0" fillId="4" borderId="10" xfId="0" applyNumberFormat="1" applyFill="1" applyBorder="1" applyAlignment="1">
      <alignment horizontal="left" wrapText="1"/>
    </xf>
    <xf numFmtId="0" fontId="7" fillId="0" borderId="0" xfId="0" applyFont="1" applyAlignment="1">
      <alignment horizontal="left"/>
    </xf>
    <xf numFmtId="164" fontId="0" fillId="3" borderId="0" xfId="0" quotePrefix="1" applyNumberFormat="1" applyFill="1" applyBorder="1" applyAlignment="1">
      <alignment horizontal="center"/>
    </xf>
    <xf numFmtId="164" fontId="0" fillId="3" borderId="14" xfId="0" applyNumberFormat="1" applyFill="1" applyBorder="1" applyAlignment="1">
      <alignment horizontal="center"/>
    </xf>
    <xf numFmtId="0" fontId="1" fillId="4" borderId="10" xfId="0" applyFont="1" applyFill="1" applyBorder="1" applyAlignment="1">
      <alignment horizontal="center" vertical="center"/>
    </xf>
    <xf numFmtId="0" fontId="1" fillId="4" borderId="0" xfId="0" applyFont="1" applyFill="1" applyBorder="1" applyAlignment="1">
      <alignment horizontal="center" vertical="center"/>
    </xf>
    <xf numFmtId="0" fontId="13" fillId="4" borderId="19" xfId="0" applyFont="1" applyFill="1" applyBorder="1" applyAlignment="1"/>
    <xf numFmtId="0" fontId="0" fillId="0" borderId="38" xfId="0" applyBorder="1" applyAlignment="1"/>
    <xf numFmtId="0" fontId="0" fillId="0" borderId="23" xfId="0" applyBorder="1" applyAlignment="1"/>
    <xf numFmtId="0" fontId="66" fillId="45" borderId="24" xfId="80" applyBorder="1" applyAlignment="1">
      <alignment horizontal="left"/>
    </xf>
    <xf numFmtId="0" fontId="66" fillId="45" borderId="0" xfId="80" applyBorder="1" applyAlignment="1">
      <alignment horizontal="left"/>
    </xf>
    <xf numFmtId="0" fontId="0" fillId="0" borderId="0" xfId="0" applyBorder="1" applyAlignment="1"/>
    <xf numFmtId="0" fontId="0" fillId="0" borderId="5" xfId="0" applyBorder="1" applyAlignment="1"/>
    <xf numFmtId="0" fontId="67" fillId="46" borderId="41" xfId="81" applyBorder="1" applyAlignment="1">
      <alignment horizontal="left"/>
    </xf>
    <xf numFmtId="0" fontId="67" fillId="46" borderId="39" xfId="81" applyBorder="1" applyAlignment="1">
      <alignment horizontal="left"/>
    </xf>
    <xf numFmtId="0" fontId="0" fillId="0" borderId="6" xfId="0" applyBorder="1" applyAlignment="1"/>
    <xf numFmtId="0" fontId="6" fillId="11" borderId="2" xfId="0" applyFont="1" applyFill="1" applyBorder="1" applyAlignment="1">
      <alignment horizontal="left"/>
    </xf>
    <xf numFmtId="0" fontId="6" fillId="11" borderId="18" xfId="0" applyFont="1" applyFill="1" applyBorder="1" applyAlignment="1">
      <alignment horizontal="left"/>
    </xf>
    <xf numFmtId="0" fontId="6" fillId="11" borderId="1" xfId="0" applyFont="1" applyFill="1" applyBorder="1" applyAlignment="1">
      <alignment horizontal="left"/>
    </xf>
    <xf numFmtId="0" fontId="7" fillId="0" borderId="25" xfId="0" applyFont="1" applyBorder="1" applyAlignment="1">
      <alignment horizontal="center"/>
    </xf>
    <xf numFmtId="0" fontId="7" fillId="0" borderId="26" xfId="0" applyFont="1" applyBorder="1" applyAlignment="1">
      <alignment horizontal="center"/>
    </xf>
    <xf numFmtId="0" fontId="2" fillId="0" borderId="64" xfId="0" applyFont="1" applyBorder="1" applyAlignment="1">
      <alignment horizontal="center" vertical="center"/>
    </xf>
    <xf numFmtId="0" fontId="2" fillId="0" borderId="65" xfId="0" applyFont="1" applyBorder="1" applyAlignment="1">
      <alignment horizontal="center" vertical="center"/>
    </xf>
    <xf numFmtId="0" fontId="2" fillId="0" borderId="66" xfId="0" applyFont="1" applyBorder="1" applyAlignment="1">
      <alignment horizontal="center" vertical="center"/>
    </xf>
    <xf numFmtId="0" fontId="7" fillId="0" borderId="29" xfId="0" quotePrefix="1" applyFont="1" applyBorder="1" applyAlignment="1">
      <alignment horizontal="center"/>
    </xf>
    <xf numFmtId="0" fontId="7" fillId="0" borderId="31" xfId="0" applyFont="1" applyBorder="1" applyAlignment="1">
      <alignment horizontal="center"/>
    </xf>
    <xf numFmtId="0" fontId="0" fillId="3" borderId="38" xfId="0" applyFill="1" applyBorder="1" applyAlignment="1">
      <alignment horizontal="center"/>
    </xf>
    <xf numFmtId="0" fontId="0" fillId="3" borderId="40" xfId="0" applyFill="1" applyBorder="1" applyAlignment="1">
      <alignment horizontal="center"/>
    </xf>
    <xf numFmtId="164" fontId="0" fillId="3" borderId="0" xfId="0" applyNumberFormat="1" applyFill="1" applyBorder="1" applyAlignment="1">
      <alignment horizontal="center"/>
    </xf>
    <xf numFmtId="1" fontId="0" fillId="3" borderId="41" xfId="0" applyNumberFormat="1" applyFill="1" applyBorder="1" applyAlignment="1">
      <alignment horizontal="center"/>
    </xf>
    <xf numFmtId="1" fontId="0" fillId="3" borderId="37" xfId="0" applyNumberFormat="1" applyFill="1" applyBorder="1" applyAlignment="1">
      <alignment horizontal="center"/>
    </xf>
    <xf numFmtId="0" fontId="0" fillId="6" borderId="0" xfId="0" applyFill="1" applyBorder="1" applyAlignment="1">
      <alignment horizontal="center" vertical="center" wrapText="1"/>
    </xf>
    <xf numFmtId="0" fontId="0" fillId="6" borderId="14" xfId="0" applyFill="1" applyBorder="1" applyAlignment="1">
      <alignment horizontal="center" vertical="center" wrapText="1"/>
    </xf>
    <xf numFmtId="0" fontId="0" fillId="6" borderId="16" xfId="0" applyFill="1" applyBorder="1" applyAlignment="1">
      <alignment horizontal="center" vertical="center" wrapText="1"/>
    </xf>
    <xf numFmtId="0" fontId="0" fillId="6" borderId="17" xfId="0" applyFill="1" applyBorder="1" applyAlignment="1">
      <alignment horizontal="center" vertical="center" wrapText="1"/>
    </xf>
    <xf numFmtId="0" fontId="19" fillId="4" borderId="10" xfId="0" applyFont="1" applyFill="1" applyBorder="1" applyAlignment="1">
      <alignment horizontal="center" vertical="center" wrapText="1"/>
    </xf>
    <xf numFmtId="0" fontId="0" fillId="0" borderId="0" xfId="0" applyAlignment="1"/>
    <xf numFmtId="0" fontId="0" fillId="4" borderId="46" xfId="0" applyFill="1" applyBorder="1" applyAlignment="1">
      <alignment horizontal="center"/>
    </xf>
    <xf numFmtId="0" fontId="0" fillId="4" borderId="39" xfId="0" applyFill="1" applyBorder="1" applyAlignment="1">
      <alignment horizontal="center"/>
    </xf>
    <xf numFmtId="0" fontId="0" fillId="4" borderId="37" xfId="0" applyFill="1" applyBorder="1" applyAlignment="1">
      <alignment horizontal="center"/>
    </xf>
    <xf numFmtId="0" fontId="15" fillId="16" borderId="10" xfId="3" applyFill="1" applyBorder="1" applyAlignment="1" applyProtection="1">
      <alignment horizontal="left" vertical="center"/>
    </xf>
    <xf numFmtId="0" fontId="15" fillId="16" borderId="0" xfId="3" applyFill="1" applyBorder="1" applyAlignment="1" applyProtection="1">
      <alignment horizontal="left" vertical="center"/>
    </xf>
    <xf numFmtId="0" fontId="74" fillId="16" borderId="10" xfId="0" applyFont="1" applyFill="1" applyBorder="1" applyAlignment="1">
      <alignment horizontal="left" vertical="center"/>
    </xf>
    <xf numFmtId="0" fontId="74" fillId="16" borderId="0" xfId="0" applyFont="1" applyFill="1" applyBorder="1" applyAlignment="1">
      <alignment horizontal="left" vertical="center"/>
    </xf>
    <xf numFmtId="0" fontId="74" fillId="16" borderId="14" xfId="0" applyFont="1" applyFill="1" applyBorder="1" applyAlignment="1">
      <alignment horizontal="left" vertical="center"/>
    </xf>
    <xf numFmtId="0" fontId="15" fillId="16" borderId="14" xfId="3" applyFill="1" applyBorder="1" applyAlignment="1" applyProtection="1">
      <alignment horizontal="left" vertical="center"/>
    </xf>
    <xf numFmtId="0" fontId="0" fillId="16" borderId="10" xfId="0" applyFill="1" applyBorder="1" applyAlignment="1">
      <alignment horizontal="left"/>
    </xf>
    <xf numFmtId="0" fontId="0" fillId="16" borderId="0" xfId="0" applyFill="1" applyBorder="1" applyAlignment="1">
      <alignment horizontal="left"/>
    </xf>
    <xf numFmtId="0" fontId="0" fillId="16" borderId="14" xfId="0" applyFill="1" applyBorder="1" applyAlignment="1">
      <alignment horizontal="left"/>
    </xf>
    <xf numFmtId="0" fontId="15" fillId="4" borderId="0" xfId="3" applyFill="1" applyAlignment="1" applyProtection="1">
      <alignment horizontal="left"/>
    </xf>
    <xf numFmtId="0" fontId="18" fillId="4" borderId="19" xfId="0" applyFont="1" applyFill="1" applyBorder="1" applyAlignment="1" applyProtection="1">
      <alignment horizontal="left" vertical="top" wrapText="1"/>
      <protection locked="0"/>
    </xf>
    <xf numFmtId="0" fontId="18" fillId="4" borderId="38" xfId="0" applyFont="1" applyFill="1" applyBorder="1" applyAlignment="1" applyProtection="1">
      <alignment horizontal="left" vertical="top" wrapText="1"/>
      <protection locked="0"/>
    </xf>
    <xf numFmtId="0" fontId="18" fillId="4" borderId="23" xfId="0" applyFont="1" applyFill="1" applyBorder="1" applyAlignment="1" applyProtection="1">
      <alignment horizontal="left" vertical="top" wrapText="1"/>
      <protection locked="0"/>
    </xf>
    <xf numFmtId="0" fontId="18" fillId="4" borderId="24" xfId="0" applyFont="1" applyFill="1" applyBorder="1" applyAlignment="1" applyProtection="1">
      <alignment horizontal="left" vertical="top" wrapText="1"/>
      <protection locked="0"/>
    </xf>
    <xf numFmtId="0" fontId="18" fillId="4" borderId="0" xfId="0" applyFont="1" applyFill="1" applyBorder="1" applyAlignment="1" applyProtection="1">
      <alignment horizontal="left" vertical="top" wrapText="1"/>
      <protection locked="0"/>
    </xf>
    <xf numFmtId="0" fontId="18" fillId="4" borderId="5" xfId="0" applyFont="1" applyFill="1" applyBorder="1" applyAlignment="1" applyProtection="1">
      <alignment horizontal="left" vertical="top" wrapText="1"/>
      <protection locked="0"/>
    </xf>
    <xf numFmtId="0" fontId="18" fillId="4" borderId="41" xfId="0" applyFont="1" applyFill="1" applyBorder="1" applyAlignment="1" applyProtection="1">
      <alignment horizontal="left" vertical="top" wrapText="1"/>
      <protection locked="0"/>
    </xf>
    <xf numFmtId="0" fontId="18" fillId="4" borderId="39" xfId="0" applyFont="1" applyFill="1" applyBorder="1" applyAlignment="1" applyProtection="1">
      <alignment horizontal="left" vertical="top" wrapText="1"/>
      <protection locked="0"/>
    </xf>
    <xf numFmtId="0" fontId="18" fillId="4" borderId="6" xfId="0" applyFont="1" applyFill="1" applyBorder="1" applyAlignment="1" applyProtection="1">
      <alignment horizontal="left" vertical="top" wrapText="1"/>
      <protection locked="0"/>
    </xf>
    <xf numFmtId="0" fontId="15" fillId="4" borderId="16" xfId="3" applyFill="1" applyBorder="1" applyAlignment="1" applyProtection="1">
      <alignment horizontal="left"/>
    </xf>
    <xf numFmtId="0" fontId="0" fillId="3" borderId="0" xfId="0" applyFill="1" applyBorder="1" applyAlignment="1">
      <alignment horizontal="left" vertical="center" wrapText="1"/>
    </xf>
    <xf numFmtId="0" fontId="0" fillId="3" borderId="0" xfId="0" applyFill="1" applyBorder="1" applyAlignment="1">
      <alignment horizontal="left" wrapText="1"/>
    </xf>
    <xf numFmtId="0" fontId="0" fillId="3" borderId="0" xfId="0" applyFill="1" applyAlignment="1">
      <alignment horizontal="left" wrapText="1"/>
    </xf>
    <xf numFmtId="0" fontId="0" fillId="5" borderId="3" xfId="0" applyFill="1" applyBorder="1" applyAlignment="1">
      <alignment horizontal="left" wrapText="1"/>
    </xf>
    <xf numFmtId="0" fontId="0" fillId="5" borderId="29" xfId="0" applyFill="1" applyBorder="1" applyAlignment="1">
      <alignment horizontal="left" wrapText="1"/>
    </xf>
    <xf numFmtId="0" fontId="0" fillId="5" borderId="29" xfId="0" applyFill="1" applyBorder="1" applyAlignment="1">
      <alignment wrapText="1"/>
    </xf>
    <xf numFmtId="0" fontId="0" fillId="5" borderId="30" xfId="0" applyFill="1" applyBorder="1" applyAlignment="1">
      <alignment wrapText="1"/>
    </xf>
    <xf numFmtId="0" fontId="18" fillId="50" borderId="19" xfId="0" applyFont="1" applyFill="1" applyBorder="1" applyAlignment="1">
      <alignment horizontal="left" wrapText="1"/>
    </xf>
    <xf numFmtId="0" fontId="29" fillId="50" borderId="38" xfId="0" applyFont="1" applyFill="1" applyBorder="1" applyAlignment="1">
      <alignment horizontal="left" wrapText="1"/>
    </xf>
    <xf numFmtId="0" fontId="29" fillId="50" borderId="23" xfId="0" applyFont="1" applyFill="1" applyBorder="1" applyAlignment="1">
      <alignment horizontal="left" wrapText="1"/>
    </xf>
    <xf numFmtId="0" fontId="29" fillId="50" borderId="24" xfId="0" applyFont="1" applyFill="1" applyBorder="1" applyAlignment="1">
      <alignment horizontal="left" wrapText="1"/>
    </xf>
    <xf numFmtId="0" fontId="29" fillId="50" borderId="0" xfId="0" applyFont="1" applyFill="1" applyBorder="1" applyAlignment="1">
      <alignment horizontal="left" wrapText="1"/>
    </xf>
    <xf numFmtId="0" fontId="29" fillId="50" borderId="5" xfId="0" applyFont="1" applyFill="1" applyBorder="1" applyAlignment="1">
      <alignment horizontal="left" wrapText="1"/>
    </xf>
    <xf numFmtId="0" fontId="29" fillId="50" borderId="41" xfId="0" applyFont="1" applyFill="1" applyBorder="1" applyAlignment="1">
      <alignment horizontal="left" wrapText="1"/>
    </xf>
    <xf numFmtId="0" fontId="29" fillId="50" borderId="39" xfId="0" applyFont="1" applyFill="1" applyBorder="1" applyAlignment="1">
      <alignment horizontal="left" wrapText="1"/>
    </xf>
    <xf numFmtId="0" fontId="29" fillId="50" borderId="6" xfId="0" applyFont="1" applyFill="1" applyBorder="1" applyAlignment="1">
      <alignment horizontal="left" wrapText="1"/>
    </xf>
    <xf numFmtId="0" fontId="18" fillId="50" borderId="38" xfId="0" applyFont="1" applyFill="1" applyBorder="1" applyAlignment="1">
      <alignment horizontal="left" wrapText="1"/>
    </xf>
    <xf numFmtId="0" fontId="18" fillId="50" borderId="23" xfId="0" applyFont="1" applyFill="1" applyBorder="1" applyAlignment="1">
      <alignment horizontal="left" wrapText="1"/>
    </xf>
    <xf numFmtId="0" fontId="18" fillId="50" borderId="24" xfId="0" applyFont="1" applyFill="1" applyBorder="1" applyAlignment="1">
      <alignment horizontal="left" wrapText="1"/>
    </xf>
    <xf numFmtId="0" fontId="18" fillId="50" borderId="0" xfId="0" applyFont="1" applyFill="1" applyBorder="1" applyAlignment="1">
      <alignment horizontal="left" wrapText="1"/>
    </xf>
    <xf numFmtId="0" fontId="18" fillId="50" borderId="5" xfId="0" applyFont="1" applyFill="1" applyBorder="1" applyAlignment="1">
      <alignment horizontal="left" wrapText="1"/>
    </xf>
    <xf numFmtId="0" fontId="18" fillId="50" borderId="41" xfId="0" applyFont="1" applyFill="1" applyBorder="1" applyAlignment="1">
      <alignment horizontal="left" wrapText="1"/>
    </xf>
    <xf numFmtId="0" fontId="18" fillId="50" borderId="39" xfId="0" applyFont="1" applyFill="1" applyBorder="1" applyAlignment="1">
      <alignment horizontal="left" wrapText="1"/>
    </xf>
    <xf numFmtId="0" fontId="18" fillId="50" borderId="6" xfId="0" applyFont="1" applyFill="1" applyBorder="1" applyAlignment="1">
      <alignment horizontal="left" wrapText="1"/>
    </xf>
    <xf numFmtId="0" fontId="7" fillId="19" borderId="20" xfId="0" applyFont="1" applyFill="1" applyBorder="1" applyAlignment="1">
      <alignment horizontal="center" vertical="center" wrapText="1"/>
    </xf>
    <xf numFmtId="0" fontId="7" fillId="19" borderId="21" xfId="0" applyFont="1" applyFill="1" applyBorder="1" applyAlignment="1">
      <alignment horizontal="center" vertical="center" wrapText="1"/>
    </xf>
    <xf numFmtId="0" fontId="7" fillId="19" borderId="22" xfId="0" applyFont="1" applyFill="1" applyBorder="1" applyAlignment="1">
      <alignment horizontal="center" vertical="center" wrapText="1"/>
    </xf>
    <xf numFmtId="0" fontId="15" fillId="16" borderId="0" xfId="3" applyFill="1" applyBorder="1" applyAlignment="1" applyProtection="1">
      <alignment horizontal="left"/>
    </xf>
    <xf numFmtId="0" fontId="15" fillId="16" borderId="14" xfId="3" applyFill="1" applyBorder="1" applyAlignment="1" applyProtection="1">
      <alignment horizontal="left"/>
    </xf>
    <xf numFmtId="0" fontId="0" fillId="16" borderId="10" xfId="0" applyFill="1" applyBorder="1" applyAlignment="1">
      <alignment horizontal="left" vertical="center" wrapText="1"/>
    </xf>
    <xf numFmtId="0" fontId="0" fillId="16" borderId="0" xfId="0" applyFill="1" applyBorder="1" applyAlignment="1">
      <alignment horizontal="left" vertical="center" wrapText="1"/>
    </xf>
    <xf numFmtId="0" fontId="0" fillId="16" borderId="14" xfId="0" applyFill="1" applyBorder="1" applyAlignment="1">
      <alignment horizontal="left" vertical="center" wrapText="1"/>
    </xf>
    <xf numFmtId="0" fontId="0" fillId="16" borderId="10" xfId="0" applyFill="1" applyBorder="1" applyAlignment="1">
      <alignment horizontal="left" vertical="center"/>
    </xf>
    <xf numFmtId="0" fontId="0" fillId="16" borderId="0" xfId="0" applyFill="1" applyBorder="1" applyAlignment="1">
      <alignment horizontal="left" vertical="center"/>
    </xf>
    <xf numFmtId="0" fontId="0" fillId="16" borderId="14" xfId="0" applyFill="1" applyBorder="1" applyAlignment="1">
      <alignment horizontal="left" vertical="center"/>
    </xf>
    <xf numFmtId="0" fontId="0" fillId="0" borderId="3" xfId="0" applyBorder="1" applyAlignment="1">
      <alignment wrapText="1"/>
    </xf>
    <xf numFmtId="0" fontId="0" fillId="0" borderId="29" xfId="0" applyBorder="1" applyAlignment="1">
      <alignment wrapText="1"/>
    </xf>
    <xf numFmtId="0" fontId="0" fillId="0" borderId="30" xfId="0" applyBorder="1" applyAlignment="1">
      <alignment wrapText="1"/>
    </xf>
    <xf numFmtId="0" fontId="0" fillId="0" borderId="29" xfId="0" applyBorder="1" applyAlignment="1"/>
    <xf numFmtId="0" fontId="0" fillId="0" borderId="30" xfId="0" applyBorder="1" applyAlignment="1"/>
    <xf numFmtId="0" fontId="0" fillId="16" borderId="5" xfId="0" applyFill="1" applyBorder="1" applyAlignment="1">
      <alignment horizontal="right" wrapText="1"/>
    </xf>
    <xf numFmtId="0" fontId="0" fillId="0" borderId="0" xfId="0" applyAlignment="1">
      <alignment horizontal="right" wrapText="1"/>
    </xf>
    <xf numFmtId="0" fontId="71" fillId="5" borderId="3" xfId="0" applyFont="1" applyFill="1" applyBorder="1" applyAlignment="1">
      <alignment horizontal="left"/>
    </xf>
    <xf numFmtId="0" fontId="71" fillId="5" borderId="29" xfId="0" applyFont="1" applyFill="1" applyBorder="1" applyAlignment="1">
      <alignment horizontal="left"/>
    </xf>
    <xf numFmtId="0" fontId="71" fillId="5" borderId="30" xfId="0" applyFont="1" applyFill="1" applyBorder="1" applyAlignment="1">
      <alignment horizontal="left"/>
    </xf>
    <xf numFmtId="0" fontId="0" fillId="4" borderId="3" xfId="0" applyFill="1" applyBorder="1" applyAlignment="1">
      <alignment horizontal="center"/>
    </xf>
    <xf numFmtId="0" fontId="0" fillId="4" borderId="30" xfId="0" applyFill="1" applyBorder="1" applyAlignment="1">
      <alignment horizontal="center"/>
    </xf>
  </cellXfs>
  <cellStyles count="82">
    <cellStyle name="20% - Accent1 2" xfId="12"/>
    <cellStyle name="20% - Accent2 2" xfId="13"/>
    <cellStyle name="20% - Accent3 2" xfId="14"/>
    <cellStyle name="20% - Accent4 2" xfId="15"/>
    <cellStyle name="20% - Accent5 2" xfId="16"/>
    <cellStyle name="20% - Accent6 2" xfId="17"/>
    <cellStyle name="40% - Accent1 2" xfId="18"/>
    <cellStyle name="40% - Accent2 2" xfId="19"/>
    <cellStyle name="40% - Accent3 2" xfId="20"/>
    <cellStyle name="40% - Accent4 2" xfId="21"/>
    <cellStyle name="40% - Accent5 2" xfId="22"/>
    <cellStyle name="40% - Accent6 2" xfId="23"/>
    <cellStyle name="60% - Accent1 2" xfId="24"/>
    <cellStyle name="60% - Accent2 2" xfId="25"/>
    <cellStyle name="60% - Accent3 2" xfId="26"/>
    <cellStyle name="60% - Accent4 2" xfId="27"/>
    <cellStyle name="60% - Accent5 2" xfId="28"/>
    <cellStyle name="60% - Accent6 2" xfId="29"/>
    <cellStyle name="Accent1 2" xfId="30"/>
    <cellStyle name="Accent2 2" xfId="31"/>
    <cellStyle name="Accent3 2" xfId="32"/>
    <cellStyle name="Accent4 2" xfId="33"/>
    <cellStyle name="Accent5 2" xfId="34"/>
    <cellStyle name="Accent6 2" xfId="35"/>
    <cellStyle name="Bad" xfId="81" builtinId="27"/>
    <cellStyle name="Bad 2" xfId="36"/>
    <cellStyle name="Calculation 2" xfId="37"/>
    <cellStyle name="Check Cell 2" xfId="38"/>
    <cellStyle name="Comma" xfId="1" builtinId="3"/>
    <cellStyle name="Comma 2" xfId="39"/>
    <cellStyle name="Comma 2 2" xfId="40"/>
    <cellStyle name="Comma 2 3" xfId="41"/>
    <cellStyle name="Comma 3" xfId="42"/>
    <cellStyle name="Comma 4" xfId="43"/>
    <cellStyle name="Currency" xfId="2" builtinId="4"/>
    <cellStyle name="Currency 2" xfId="6"/>
    <cellStyle name="Currency 2 2" xfId="7"/>
    <cellStyle name="Currency 3" xfId="44"/>
    <cellStyle name="Explanatory Text 2" xfId="45"/>
    <cellStyle name="Good" xfId="80" builtinId="26"/>
    <cellStyle name="Good 2" xfId="46"/>
    <cellStyle name="Heading 1 2" xfId="47"/>
    <cellStyle name="Heading 2 2" xfId="48"/>
    <cellStyle name="Heading 3 2" xfId="49"/>
    <cellStyle name="Heading 4 2" xfId="50"/>
    <cellStyle name="Hyperlink" xfId="3" builtinId="8"/>
    <cellStyle name="Hyperlink 2" xfId="8"/>
    <cellStyle name="Hyperlink 3" xfId="9"/>
    <cellStyle name="Hyperlink 4" xfId="10"/>
    <cellStyle name="Hyperlink 5" xfId="51"/>
    <cellStyle name="Input 2" xfId="52"/>
    <cellStyle name="Linked Cell 2" xfId="53"/>
    <cellStyle name="Neutral 2" xfId="54"/>
    <cellStyle name="Normal" xfId="0" builtinId="0"/>
    <cellStyle name="Normal 2" xfId="5"/>
    <cellStyle name="Normal 2 2" xfId="11"/>
    <cellStyle name="Normal 2 2 2" xfId="55"/>
    <cellStyle name="Normal 2 2 3" xfId="56"/>
    <cellStyle name="Normal 2 3" xfId="57"/>
    <cellStyle name="Normal 2 4" xfId="58"/>
    <cellStyle name="Normal 2 5" xfId="59"/>
    <cellStyle name="Normal 2_Vehicles Requested" xfId="60"/>
    <cellStyle name="Normal 3" xfId="61"/>
    <cellStyle name="Normal 3 2" xfId="62"/>
    <cellStyle name="Normal 3 3" xfId="63"/>
    <cellStyle name="Normal 4" xfId="64"/>
    <cellStyle name="Normal 4 2" xfId="65"/>
    <cellStyle name="Normal 4 2 2" xfId="66"/>
    <cellStyle name="Normal 4 3" xfId="67"/>
    <cellStyle name="Normal 5" xfId="68"/>
    <cellStyle name="Normal 5 2" xfId="69"/>
    <cellStyle name="Normal 5 3" xfId="70"/>
    <cellStyle name="Normal 6" xfId="71"/>
    <cellStyle name="Normal 7" xfId="72"/>
    <cellStyle name="Note 2" xfId="73"/>
    <cellStyle name="Note 3" xfId="74"/>
    <cellStyle name="Output 2" xfId="75"/>
    <cellStyle name="Percent" xfId="4" builtinId="5"/>
    <cellStyle name="Percent 2" xfId="76"/>
    <cellStyle name="Title 2" xfId="77"/>
    <cellStyle name="Total 2" xfId="78"/>
    <cellStyle name="Warning Text 2" xfId="79"/>
  </cellStyles>
  <dxfs count="78">
    <dxf>
      <fill>
        <patternFill>
          <bgColor rgb="FFFFC000"/>
        </patternFill>
      </fill>
    </dxf>
    <dxf>
      <fill>
        <patternFill>
          <bgColor rgb="FFFFC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006100"/>
      </font>
      <fill>
        <patternFill>
          <bgColor rgb="FFC6EFCE"/>
        </patternFill>
      </fill>
    </dxf>
    <dxf>
      <font>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0"/>
        </patternFill>
      </fill>
    </dxf>
    <dxf>
      <fill>
        <patternFill>
          <bgColor theme="6" tint="0.39994506668294322"/>
        </patternFill>
      </fill>
    </dxf>
    <dxf>
      <fill>
        <patternFill>
          <bgColor theme="6" tint="0.39994506668294322"/>
        </patternFill>
      </fill>
    </dxf>
    <dxf>
      <fill>
        <patternFill>
          <bgColor theme="0"/>
        </patternFill>
      </fill>
    </dxf>
    <dxf>
      <fill>
        <patternFill>
          <bgColor theme="6" tint="0.39994506668294322"/>
        </patternFill>
      </fill>
    </dxf>
    <dxf>
      <fill>
        <patternFill>
          <bgColor theme="0"/>
        </patternFill>
      </fill>
    </dxf>
    <dxf>
      <fill>
        <patternFill>
          <bgColor theme="6" tint="0.39994506668294322"/>
        </patternFill>
      </fill>
    </dxf>
    <dxf>
      <fill>
        <patternFill>
          <bgColor theme="0"/>
        </patternFill>
      </fill>
    </dxf>
    <dxf>
      <fill>
        <patternFill>
          <bgColor theme="6" tint="0.39994506668294322"/>
        </patternFill>
      </fill>
    </dxf>
    <dxf>
      <fill>
        <patternFill>
          <bgColor theme="0"/>
        </patternFill>
      </fill>
    </dxf>
    <dxf>
      <fill>
        <patternFill>
          <bgColor theme="6" tint="0.39994506668294322"/>
        </patternFill>
      </fill>
    </dxf>
    <dxf>
      <fill>
        <patternFill>
          <bgColor theme="0"/>
        </patternFill>
      </fill>
    </dxf>
    <dxf>
      <fill>
        <patternFill>
          <bgColor theme="6" tint="0.39994506668294322"/>
        </patternFill>
      </fill>
    </dxf>
    <dxf>
      <fill>
        <patternFill>
          <bgColor theme="0"/>
        </patternFill>
      </fill>
    </dxf>
    <dxf>
      <fill>
        <patternFill>
          <bgColor theme="6" tint="0.39994506668294322"/>
        </patternFill>
      </fill>
    </dxf>
    <dxf>
      <fill>
        <patternFill>
          <bgColor theme="0"/>
        </patternFill>
      </fill>
    </dxf>
    <dxf>
      <fill>
        <patternFill>
          <bgColor theme="6" tint="0.39994506668294322"/>
        </patternFill>
      </fill>
    </dxf>
    <dxf>
      <fill>
        <patternFill>
          <bgColor theme="0"/>
        </patternFill>
      </fill>
    </dxf>
    <dxf>
      <fill>
        <patternFill>
          <bgColor theme="6" tint="0.39994506668294322"/>
        </patternFill>
      </fill>
    </dxf>
    <dxf>
      <fill>
        <patternFill>
          <bgColor theme="0"/>
        </patternFill>
      </fill>
    </dxf>
    <dxf>
      <fill>
        <patternFill>
          <bgColor theme="6" tint="0.39994506668294322"/>
        </patternFill>
      </fill>
    </dxf>
    <dxf>
      <fill>
        <patternFill>
          <bgColor theme="0"/>
        </patternFill>
      </fill>
    </dxf>
    <dxf>
      <fill>
        <patternFill>
          <bgColor theme="6" tint="0.39994506668294322"/>
        </patternFill>
      </fill>
    </dxf>
    <dxf>
      <fill>
        <patternFill>
          <bgColor theme="0"/>
        </patternFill>
      </fill>
    </dxf>
    <dxf>
      <fill>
        <patternFill>
          <bgColor theme="6" tint="0.39994506668294322"/>
        </patternFill>
      </fill>
    </dxf>
  </dxfs>
  <tableStyles count="0" defaultTableStyle="TableStyleMedium2" defaultPivotStyle="PivotStyleLight16"/>
  <colors>
    <mruColors>
      <color rgb="FFFFFFCC"/>
      <color rgb="FFECF2F8"/>
      <color rgb="FFFBF579"/>
      <color rgb="FFFF7171"/>
      <color rgb="FF0000FF"/>
      <color rgb="FFE6D60A"/>
      <color rgb="FF2BC5BE"/>
      <color rgb="FF4C4EA4"/>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cid:image001.jpg@01D21275.49A32D30" TargetMode="External"/><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3" Type="http://schemas.openxmlformats.org/officeDocument/2006/relationships/image" Target="cid:image001.jpg@01D21275.49A32D30" TargetMode="External"/><Relationship Id="rId2" Type="http://schemas.openxmlformats.org/officeDocument/2006/relationships/image" Target="../media/image2.jpeg"/><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3" Type="http://schemas.openxmlformats.org/officeDocument/2006/relationships/image" Target="cid:image001.jpg@01D21275.49A32D30" TargetMode="External"/><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cid:image001.jpg@01D21275.49A32D30" TargetMode="External"/><Relationship Id="rId2" Type="http://schemas.openxmlformats.org/officeDocument/2006/relationships/image" Target="../media/image2.jpeg"/><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3" Type="http://schemas.openxmlformats.org/officeDocument/2006/relationships/image" Target="cid:image001.jpg@01D21275.49A32D30" TargetMode="External"/><Relationship Id="rId2" Type="http://schemas.openxmlformats.org/officeDocument/2006/relationships/image" Target="../media/image2.jpeg"/><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3" Type="http://schemas.openxmlformats.org/officeDocument/2006/relationships/image" Target="cid:image001.jpg@01D21275.49A32D30" TargetMode="External"/><Relationship Id="rId2" Type="http://schemas.openxmlformats.org/officeDocument/2006/relationships/image" Target="../media/image2.jpeg"/><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3" Type="http://schemas.openxmlformats.org/officeDocument/2006/relationships/image" Target="cid:image001.jpg@01D21275.49A32D30" TargetMode="External"/><Relationship Id="rId2" Type="http://schemas.openxmlformats.org/officeDocument/2006/relationships/image" Target="../media/image2.jpeg"/><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3" Type="http://schemas.openxmlformats.org/officeDocument/2006/relationships/image" Target="cid:image001.jpg@01D21275.49A32D30" TargetMode="External"/><Relationship Id="rId2" Type="http://schemas.openxmlformats.org/officeDocument/2006/relationships/image" Target="../media/image2.jpeg"/><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3" Type="http://schemas.openxmlformats.org/officeDocument/2006/relationships/image" Target="cid:image001.jpg@01D21275.49A32D30" TargetMode="External"/><Relationship Id="rId2" Type="http://schemas.openxmlformats.org/officeDocument/2006/relationships/image" Target="../media/image2.jpeg"/><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3" Type="http://schemas.openxmlformats.org/officeDocument/2006/relationships/image" Target="cid:image001.jpg@01D21275.49A32D30" TargetMode="External"/><Relationship Id="rId2" Type="http://schemas.openxmlformats.org/officeDocument/2006/relationships/image" Target="../media/image2.jpeg"/><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3" Type="http://schemas.openxmlformats.org/officeDocument/2006/relationships/image" Target="cid:image001.jpg@01D21275.49A32D30" TargetMode="External"/><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582084</xdr:colOff>
      <xdr:row>85</xdr:row>
      <xdr:rowOff>38485</xdr:rowOff>
    </xdr:from>
    <xdr:to>
      <xdr:col>2</xdr:col>
      <xdr:colOff>1448858</xdr:colOff>
      <xdr:row>86</xdr:row>
      <xdr:rowOff>197289</xdr:rowOff>
    </xdr:to>
    <xdr:pic>
      <xdr:nvPicPr>
        <xdr:cNvPr id="4" name="Picture 3" descr="DOER.jpg"/>
        <xdr:cNvPicPr>
          <a:picLocks noChangeAspect="1"/>
        </xdr:cNvPicPr>
      </xdr:nvPicPr>
      <xdr:blipFill>
        <a:blip xmlns:r="http://schemas.openxmlformats.org/officeDocument/2006/relationships" r:embed="rId1" cstate="print"/>
        <a:stretch>
          <a:fillRect/>
        </a:stretch>
      </xdr:blipFill>
      <xdr:spPr>
        <a:xfrm>
          <a:off x="867834" y="22673349"/>
          <a:ext cx="866774" cy="505168"/>
        </a:xfrm>
        <a:prstGeom prst="rect">
          <a:avLst/>
        </a:prstGeom>
      </xdr:spPr>
    </xdr:pic>
    <xdr:clientData/>
  </xdr:twoCellAnchor>
  <xdr:twoCellAnchor>
    <xdr:from>
      <xdr:col>2</xdr:col>
      <xdr:colOff>582084</xdr:colOff>
      <xdr:row>86</xdr:row>
      <xdr:rowOff>334820</xdr:rowOff>
    </xdr:from>
    <xdr:to>
      <xdr:col>2</xdr:col>
      <xdr:colOff>1407584</xdr:colOff>
      <xdr:row>86</xdr:row>
      <xdr:rowOff>844093</xdr:rowOff>
    </xdr:to>
    <xdr:pic>
      <xdr:nvPicPr>
        <xdr:cNvPr id="5" name="Picture 7" descr="Description: Description: Description: Description: Description: Description: cid:image011.jpg@01D1E67E.3B4E73C0"/>
        <xdr:cNvPicPr>
          <a:picLocks noChangeAspect="1" noChangeArrowheads="1"/>
        </xdr:cNvPicPr>
      </xdr:nvPicPr>
      <xdr:blipFill>
        <a:blip xmlns:r="http://schemas.openxmlformats.org/officeDocument/2006/relationships" r:embed="rId2" r:link="rId3">
          <a:extLst>
            <a:ext uri="{28A0092B-C50C-407E-A947-70E740481C1C}">
              <a14:useLocalDpi xmlns:a14="http://schemas.microsoft.com/office/drawing/2010/main" val="0"/>
            </a:ext>
          </a:extLst>
        </a:blip>
        <a:srcRect/>
        <a:stretch>
          <a:fillRect/>
        </a:stretch>
      </xdr:blipFill>
      <xdr:spPr bwMode="auto">
        <a:xfrm>
          <a:off x="867834" y="23316047"/>
          <a:ext cx="825500" cy="5092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201083</xdr:colOff>
      <xdr:row>91</xdr:row>
      <xdr:rowOff>116417</xdr:rowOff>
    </xdr:from>
    <xdr:to>
      <xdr:col>5</xdr:col>
      <xdr:colOff>210607</xdr:colOff>
      <xdr:row>94</xdr:row>
      <xdr:rowOff>52009</xdr:rowOff>
    </xdr:to>
    <xdr:pic>
      <xdr:nvPicPr>
        <xdr:cNvPr id="2" name="Picture 1" descr="DOER.jpg"/>
        <xdr:cNvPicPr>
          <a:picLocks noChangeAspect="1"/>
        </xdr:cNvPicPr>
      </xdr:nvPicPr>
      <xdr:blipFill>
        <a:blip xmlns:r="http://schemas.openxmlformats.org/officeDocument/2006/relationships" r:embed="rId1" cstate="print"/>
        <a:stretch>
          <a:fillRect/>
        </a:stretch>
      </xdr:blipFill>
      <xdr:spPr>
        <a:xfrm>
          <a:off x="444500" y="14509750"/>
          <a:ext cx="866774" cy="507092"/>
        </a:xfrm>
        <a:prstGeom prst="rect">
          <a:avLst/>
        </a:prstGeom>
      </xdr:spPr>
    </xdr:pic>
    <xdr:clientData/>
  </xdr:twoCellAnchor>
  <xdr:twoCellAnchor>
    <xdr:from>
      <xdr:col>1</xdr:col>
      <xdr:colOff>222250</xdr:colOff>
      <xdr:row>95</xdr:row>
      <xdr:rowOff>21168</xdr:rowOff>
    </xdr:from>
    <xdr:to>
      <xdr:col>5</xdr:col>
      <xdr:colOff>190500</xdr:colOff>
      <xdr:row>97</xdr:row>
      <xdr:rowOff>149441</xdr:rowOff>
    </xdr:to>
    <xdr:pic>
      <xdr:nvPicPr>
        <xdr:cNvPr id="3" name="Picture 7" descr="Description: Description: Description: Description: Description: Description: cid:image011.jpg@01D1E67E.3B4E73C0"/>
        <xdr:cNvPicPr>
          <a:picLocks noChangeAspect="1" noChangeArrowheads="1"/>
        </xdr:cNvPicPr>
      </xdr:nvPicPr>
      <xdr:blipFill>
        <a:blip xmlns:r="http://schemas.openxmlformats.org/officeDocument/2006/relationships" r:embed="rId2" r:link="rId3">
          <a:extLst>
            <a:ext uri="{28A0092B-C50C-407E-A947-70E740481C1C}">
              <a14:useLocalDpi xmlns:a14="http://schemas.microsoft.com/office/drawing/2010/main" val="0"/>
            </a:ext>
          </a:extLst>
        </a:blip>
        <a:srcRect/>
        <a:stretch>
          <a:fillRect/>
        </a:stretch>
      </xdr:blipFill>
      <xdr:spPr bwMode="auto">
        <a:xfrm>
          <a:off x="465667" y="15176501"/>
          <a:ext cx="825500" cy="5092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4667251</xdr:colOff>
      <xdr:row>6</xdr:row>
      <xdr:rowOff>84171</xdr:rowOff>
    </xdr:from>
    <xdr:to>
      <xdr:col>2</xdr:col>
      <xdr:colOff>2</xdr:colOff>
      <xdr:row>7</xdr:row>
      <xdr:rowOff>20821</xdr:rowOff>
    </xdr:to>
    <xdr:pic>
      <xdr:nvPicPr>
        <xdr:cNvPr id="10" name="Picture 9" descr="DOER.jpg"/>
        <xdr:cNvPicPr>
          <a:picLocks noChangeAspect="1"/>
        </xdr:cNvPicPr>
      </xdr:nvPicPr>
      <xdr:blipFill>
        <a:blip xmlns:r="http://schemas.openxmlformats.org/officeDocument/2006/relationships" r:embed="rId1" cstate="print"/>
        <a:stretch>
          <a:fillRect/>
        </a:stretch>
      </xdr:blipFill>
      <xdr:spPr>
        <a:xfrm>
          <a:off x="6477001" y="22286946"/>
          <a:ext cx="866774" cy="507092"/>
        </a:xfrm>
        <a:prstGeom prst="rect">
          <a:avLst/>
        </a:prstGeom>
      </xdr:spPr>
    </xdr:pic>
    <xdr:clientData/>
  </xdr:twoCellAnchor>
  <xdr:twoCellAnchor editAs="oneCell">
    <xdr:from>
      <xdr:col>2</xdr:col>
      <xdr:colOff>0</xdr:colOff>
      <xdr:row>26</xdr:row>
      <xdr:rowOff>0</xdr:rowOff>
    </xdr:from>
    <xdr:to>
      <xdr:col>2</xdr:col>
      <xdr:colOff>1</xdr:colOff>
      <xdr:row>32</xdr:row>
      <xdr:rowOff>164192</xdr:rowOff>
    </xdr:to>
    <xdr:pic>
      <xdr:nvPicPr>
        <xdr:cNvPr id="16" name="Picture 15" descr="DOER.jpg"/>
        <xdr:cNvPicPr>
          <a:picLocks noChangeAspect="1"/>
        </xdr:cNvPicPr>
      </xdr:nvPicPr>
      <xdr:blipFill>
        <a:blip xmlns:r="http://schemas.openxmlformats.org/officeDocument/2006/relationships" r:embed="rId1" cstate="print"/>
        <a:stretch>
          <a:fillRect/>
        </a:stretch>
      </xdr:blipFill>
      <xdr:spPr>
        <a:xfrm>
          <a:off x="6477001" y="22286946"/>
          <a:ext cx="866774" cy="507092"/>
        </a:xfrm>
        <a:prstGeom prst="rect">
          <a:avLst/>
        </a:prstGeom>
      </xdr:spPr>
    </xdr:pic>
    <xdr:clientData/>
  </xdr:twoCellAnchor>
  <xdr:twoCellAnchor editAs="oneCell">
    <xdr:from>
      <xdr:col>1</xdr:col>
      <xdr:colOff>243416</xdr:colOff>
      <xdr:row>23</xdr:row>
      <xdr:rowOff>137583</xdr:rowOff>
    </xdr:from>
    <xdr:to>
      <xdr:col>2</xdr:col>
      <xdr:colOff>496357</xdr:colOff>
      <xdr:row>26</xdr:row>
      <xdr:rowOff>73175</xdr:rowOff>
    </xdr:to>
    <xdr:pic>
      <xdr:nvPicPr>
        <xdr:cNvPr id="4" name="Picture 3" descr="DOER.jpg"/>
        <xdr:cNvPicPr>
          <a:picLocks noChangeAspect="1"/>
        </xdr:cNvPicPr>
      </xdr:nvPicPr>
      <xdr:blipFill>
        <a:blip xmlns:r="http://schemas.openxmlformats.org/officeDocument/2006/relationships" r:embed="rId1" cstate="print"/>
        <a:stretch>
          <a:fillRect/>
        </a:stretch>
      </xdr:blipFill>
      <xdr:spPr>
        <a:xfrm>
          <a:off x="486833" y="4593166"/>
          <a:ext cx="866774" cy="507092"/>
        </a:xfrm>
        <a:prstGeom prst="rect">
          <a:avLst/>
        </a:prstGeom>
      </xdr:spPr>
    </xdr:pic>
    <xdr:clientData/>
  </xdr:twoCellAnchor>
  <xdr:twoCellAnchor>
    <xdr:from>
      <xdr:col>1</xdr:col>
      <xdr:colOff>264583</xdr:colOff>
      <xdr:row>27</xdr:row>
      <xdr:rowOff>42334</xdr:rowOff>
    </xdr:from>
    <xdr:to>
      <xdr:col>2</xdr:col>
      <xdr:colOff>476250</xdr:colOff>
      <xdr:row>29</xdr:row>
      <xdr:rowOff>170607</xdr:rowOff>
    </xdr:to>
    <xdr:pic>
      <xdr:nvPicPr>
        <xdr:cNvPr id="5" name="Picture 7" descr="Description: Description: Description: Description: Description: Description: cid:image011.jpg@01D1E67E.3B4E73C0"/>
        <xdr:cNvPicPr>
          <a:picLocks noChangeAspect="1" noChangeArrowheads="1"/>
        </xdr:cNvPicPr>
      </xdr:nvPicPr>
      <xdr:blipFill>
        <a:blip xmlns:r="http://schemas.openxmlformats.org/officeDocument/2006/relationships" r:embed="rId2" r:link="rId3">
          <a:extLst>
            <a:ext uri="{28A0092B-C50C-407E-A947-70E740481C1C}">
              <a14:useLocalDpi xmlns:a14="http://schemas.microsoft.com/office/drawing/2010/main" val="0"/>
            </a:ext>
          </a:extLst>
        </a:blip>
        <a:srcRect/>
        <a:stretch>
          <a:fillRect/>
        </a:stretch>
      </xdr:blipFill>
      <xdr:spPr bwMode="auto">
        <a:xfrm>
          <a:off x="508000" y="5259917"/>
          <a:ext cx="825500" cy="5092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105833</xdr:colOff>
      <xdr:row>70</xdr:row>
      <xdr:rowOff>3174</xdr:rowOff>
    </xdr:from>
    <xdr:to>
      <xdr:col>2</xdr:col>
      <xdr:colOff>210607</xdr:colOff>
      <xdr:row>72</xdr:row>
      <xdr:rowOff>129266</xdr:rowOff>
    </xdr:to>
    <xdr:pic>
      <xdr:nvPicPr>
        <xdr:cNvPr id="6" name="Picture 5" descr="DOER.jpg"/>
        <xdr:cNvPicPr>
          <a:picLocks noChangeAspect="1"/>
        </xdr:cNvPicPr>
      </xdr:nvPicPr>
      <xdr:blipFill>
        <a:blip xmlns:r="http://schemas.openxmlformats.org/officeDocument/2006/relationships" r:embed="rId1" cstate="print"/>
        <a:stretch>
          <a:fillRect/>
        </a:stretch>
      </xdr:blipFill>
      <xdr:spPr>
        <a:xfrm>
          <a:off x="349250" y="16163924"/>
          <a:ext cx="866774" cy="507092"/>
        </a:xfrm>
        <a:prstGeom prst="rect">
          <a:avLst/>
        </a:prstGeom>
      </xdr:spPr>
    </xdr:pic>
    <xdr:clientData/>
  </xdr:twoCellAnchor>
  <xdr:twoCellAnchor>
    <xdr:from>
      <xdr:col>1</xdr:col>
      <xdr:colOff>105833</xdr:colOff>
      <xdr:row>69</xdr:row>
      <xdr:rowOff>910167</xdr:rowOff>
    </xdr:from>
    <xdr:to>
      <xdr:col>2</xdr:col>
      <xdr:colOff>169333</xdr:colOff>
      <xdr:row>69</xdr:row>
      <xdr:rowOff>1419440</xdr:rowOff>
    </xdr:to>
    <xdr:pic>
      <xdr:nvPicPr>
        <xdr:cNvPr id="7" name="Picture 7" descr="Description: Description: Description: Description: Description: Description: cid:image011.jpg@01D1E67E.3B4E73C0"/>
        <xdr:cNvPicPr>
          <a:picLocks noChangeAspect="1" noChangeArrowheads="1"/>
        </xdr:cNvPicPr>
      </xdr:nvPicPr>
      <xdr:blipFill>
        <a:blip xmlns:r="http://schemas.openxmlformats.org/officeDocument/2006/relationships" r:embed="rId2" r:link="rId3">
          <a:extLst>
            <a:ext uri="{28A0092B-C50C-407E-A947-70E740481C1C}">
              <a14:useLocalDpi xmlns:a14="http://schemas.microsoft.com/office/drawing/2010/main" val="0"/>
            </a:ext>
          </a:extLst>
        </a:blip>
        <a:srcRect/>
        <a:stretch>
          <a:fillRect/>
        </a:stretch>
      </xdr:blipFill>
      <xdr:spPr bwMode="auto">
        <a:xfrm>
          <a:off x="349250" y="13620750"/>
          <a:ext cx="825500" cy="5092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105833</xdr:colOff>
      <xdr:row>73</xdr:row>
      <xdr:rowOff>0</xdr:rowOff>
    </xdr:from>
    <xdr:to>
      <xdr:col>2</xdr:col>
      <xdr:colOff>212513</xdr:colOff>
      <xdr:row>75</xdr:row>
      <xdr:rowOff>154912</xdr:rowOff>
    </xdr:to>
    <xdr:pic>
      <xdr:nvPicPr>
        <xdr:cNvPr id="4" name="Picture 7" descr="Description: Description: Description: Description: Description: Description: cid:image011.jpg@01D1E67E.3B4E73C0"/>
        <xdr:cNvPicPr>
          <a:picLocks noChangeAspect="1" noChangeArrowheads="1"/>
        </xdr:cNvPicPr>
      </xdr:nvPicPr>
      <xdr:blipFill>
        <a:blip xmlns:r="http://schemas.openxmlformats.org/officeDocument/2006/relationships" r:embed="rId2" r:link="rId3">
          <a:extLst>
            <a:ext uri="{28A0092B-C50C-407E-A947-70E740481C1C}">
              <a14:useLocalDpi xmlns:a14="http://schemas.microsoft.com/office/drawing/2010/main" val="0"/>
            </a:ext>
          </a:extLst>
        </a:blip>
        <a:srcRect/>
        <a:stretch>
          <a:fillRect/>
        </a:stretch>
      </xdr:blipFill>
      <xdr:spPr bwMode="auto">
        <a:xfrm>
          <a:off x="349250" y="16732250"/>
          <a:ext cx="868680" cy="5359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793750</xdr:colOff>
      <xdr:row>54</xdr:row>
      <xdr:rowOff>127000</xdr:rowOff>
    </xdr:from>
    <xdr:to>
      <xdr:col>1</xdr:col>
      <xdr:colOff>1660524</xdr:colOff>
      <xdr:row>57</xdr:row>
      <xdr:rowOff>62592</xdr:rowOff>
    </xdr:to>
    <xdr:pic>
      <xdr:nvPicPr>
        <xdr:cNvPr id="2" name="Picture 1" descr="DOER.jpg"/>
        <xdr:cNvPicPr>
          <a:picLocks noChangeAspect="1"/>
        </xdr:cNvPicPr>
      </xdr:nvPicPr>
      <xdr:blipFill>
        <a:blip xmlns:r="http://schemas.openxmlformats.org/officeDocument/2006/relationships" r:embed="rId1" cstate="print"/>
        <a:stretch>
          <a:fillRect/>
        </a:stretch>
      </xdr:blipFill>
      <xdr:spPr>
        <a:xfrm>
          <a:off x="1037167" y="45275500"/>
          <a:ext cx="866774" cy="507092"/>
        </a:xfrm>
        <a:prstGeom prst="rect">
          <a:avLst/>
        </a:prstGeom>
      </xdr:spPr>
    </xdr:pic>
    <xdr:clientData/>
  </xdr:twoCellAnchor>
  <xdr:twoCellAnchor>
    <xdr:from>
      <xdr:col>1</xdr:col>
      <xdr:colOff>793750</xdr:colOff>
      <xdr:row>57</xdr:row>
      <xdr:rowOff>123826</xdr:rowOff>
    </xdr:from>
    <xdr:to>
      <xdr:col>1</xdr:col>
      <xdr:colOff>1662430</xdr:colOff>
      <xdr:row>60</xdr:row>
      <xdr:rowOff>88238</xdr:rowOff>
    </xdr:to>
    <xdr:pic>
      <xdr:nvPicPr>
        <xdr:cNvPr id="3" name="Picture 7" descr="Description: Description: Description: Description: Description: Description: cid:image011.jpg@01D1E67E.3B4E73C0"/>
        <xdr:cNvPicPr>
          <a:picLocks noChangeAspect="1" noChangeArrowheads="1"/>
        </xdr:cNvPicPr>
      </xdr:nvPicPr>
      <xdr:blipFill>
        <a:blip xmlns:r="http://schemas.openxmlformats.org/officeDocument/2006/relationships" r:embed="rId2" r:link="rId3">
          <a:extLst>
            <a:ext uri="{28A0092B-C50C-407E-A947-70E740481C1C}">
              <a14:useLocalDpi xmlns:a14="http://schemas.microsoft.com/office/drawing/2010/main" val="0"/>
            </a:ext>
          </a:extLst>
        </a:blip>
        <a:srcRect/>
        <a:stretch>
          <a:fillRect/>
        </a:stretch>
      </xdr:blipFill>
      <xdr:spPr bwMode="auto">
        <a:xfrm>
          <a:off x="1037167" y="45843826"/>
          <a:ext cx="868680" cy="5359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455085</xdr:colOff>
      <xdr:row>50</xdr:row>
      <xdr:rowOff>243418</xdr:rowOff>
    </xdr:from>
    <xdr:to>
      <xdr:col>1</xdr:col>
      <xdr:colOff>1321859</xdr:colOff>
      <xdr:row>50</xdr:row>
      <xdr:rowOff>750510</xdr:rowOff>
    </xdr:to>
    <xdr:pic>
      <xdr:nvPicPr>
        <xdr:cNvPr id="4" name="Picture 3" descr="DOER.jpg"/>
        <xdr:cNvPicPr>
          <a:picLocks noChangeAspect="1"/>
        </xdr:cNvPicPr>
      </xdr:nvPicPr>
      <xdr:blipFill>
        <a:blip xmlns:r="http://schemas.openxmlformats.org/officeDocument/2006/relationships" r:embed="rId1" cstate="print"/>
        <a:stretch>
          <a:fillRect/>
        </a:stretch>
      </xdr:blipFill>
      <xdr:spPr>
        <a:xfrm>
          <a:off x="698502" y="10075335"/>
          <a:ext cx="866774" cy="507092"/>
        </a:xfrm>
        <a:prstGeom prst="rect">
          <a:avLst/>
        </a:prstGeom>
      </xdr:spPr>
    </xdr:pic>
    <xdr:clientData/>
  </xdr:twoCellAnchor>
  <xdr:twoCellAnchor>
    <xdr:from>
      <xdr:col>1</xdr:col>
      <xdr:colOff>455085</xdr:colOff>
      <xdr:row>50</xdr:row>
      <xdr:rowOff>963084</xdr:rowOff>
    </xdr:from>
    <xdr:to>
      <xdr:col>1</xdr:col>
      <xdr:colOff>1323765</xdr:colOff>
      <xdr:row>50</xdr:row>
      <xdr:rowOff>1498996</xdr:rowOff>
    </xdr:to>
    <xdr:pic>
      <xdr:nvPicPr>
        <xdr:cNvPr id="5" name="Picture 7" descr="Description: Description: Description: Description: Description: Description: cid:image011.jpg@01D1E67E.3B4E73C0"/>
        <xdr:cNvPicPr>
          <a:picLocks noChangeAspect="1" noChangeArrowheads="1"/>
        </xdr:cNvPicPr>
      </xdr:nvPicPr>
      <xdr:blipFill>
        <a:blip xmlns:r="http://schemas.openxmlformats.org/officeDocument/2006/relationships" r:embed="rId2" r:link="rId3">
          <a:extLst>
            <a:ext uri="{28A0092B-C50C-407E-A947-70E740481C1C}">
              <a14:useLocalDpi xmlns:a14="http://schemas.microsoft.com/office/drawing/2010/main" val="0"/>
            </a:ext>
          </a:extLst>
        </a:blip>
        <a:srcRect/>
        <a:stretch>
          <a:fillRect/>
        </a:stretch>
      </xdr:blipFill>
      <xdr:spPr bwMode="auto">
        <a:xfrm>
          <a:off x="698502" y="10795001"/>
          <a:ext cx="868680" cy="5359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oneCellAnchor>
    <xdr:from>
      <xdr:col>1</xdr:col>
      <xdr:colOff>1008591</xdr:colOff>
      <xdr:row>63</xdr:row>
      <xdr:rowOff>189442</xdr:rowOff>
    </xdr:from>
    <xdr:ext cx="838199" cy="507092"/>
    <xdr:pic>
      <xdr:nvPicPr>
        <xdr:cNvPr id="4" name="Picture 3" descr="DOER.jpg"/>
        <xdr:cNvPicPr>
          <a:picLocks noChangeAspect="1"/>
        </xdr:cNvPicPr>
      </xdr:nvPicPr>
      <xdr:blipFill>
        <a:blip xmlns:r="http://schemas.openxmlformats.org/officeDocument/2006/relationships" r:embed="rId1" cstate="print"/>
        <a:stretch>
          <a:fillRect/>
        </a:stretch>
      </xdr:blipFill>
      <xdr:spPr>
        <a:xfrm>
          <a:off x="1252008" y="7925859"/>
          <a:ext cx="838199" cy="507092"/>
        </a:xfrm>
        <a:prstGeom prst="rect">
          <a:avLst/>
        </a:prstGeom>
      </xdr:spPr>
    </xdr:pic>
    <xdr:clientData/>
  </xdr:oneCellAnchor>
  <xdr:twoCellAnchor>
    <xdr:from>
      <xdr:col>1</xdr:col>
      <xdr:colOff>1019175</xdr:colOff>
      <xdr:row>63</xdr:row>
      <xdr:rowOff>866775</xdr:rowOff>
    </xdr:from>
    <xdr:to>
      <xdr:col>1</xdr:col>
      <xdr:colOff>1859280</xdr:colOff>
      <xdr:row>63</xdr:row>
      <xdr:rowOff>1402687</xdr:rowOff>
    </xdr:to>
    <xdr:pic>
      <xdr:nvPicPr>
        <xdr:cNvPr id="5" name="Picture 7" descr="Description: Description: Description: Description: Description: Description: cid:image011.jpg@01D1E67E.3B4E73C0"/>
        <xdr:cNvPicPr>
          <a:picLocks noChangeAspect="1" noChangeArrowheads="1"/>
        </xdr:cNvPicPr>
      </xdr:nvPicPr>
      <xdr:blipFill>
        <a:blip xmlns:r="http://schemas.openxmlformats.org/officeDocument/2006/relationships" r:embed="rId2" r:link="rId3">
          <a:extLst>
            <a:ext uri="{28A0092B-C50C-407E-A947-70E740481C1C}">
              <a14:useLocalDpi xmlns:a14="http://schemas.microsoft.com/office/drawing/2010/main" val="0"/>
            </a:ext>
          </a:extLst>
        </a:blip>
        <a:srcRect/>
        <a:stretch>
          <a:fillRect/>
        </a:stretch>
      </xdr:blipFill>
      <xdr:spPr bwMode="auto">
        <a:xfrm>
          <a:off x="1262592" y="8603192"/>
          <a:ext cx="840105" cy="5359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31750</xdr:colOff>
      <xdr:row>33</xdr:row>
      <xdr:rowOff>169333</xdr:rowOff>
    </xdr:from>
    <xdr:to>
      <xdr:col>2</xdr:col>
      <xdr:colOff>316441</xdr:colOff>
      <xdr:row>36</xdr:row>
      <xdr:rowOff>62591</xdr:rowOff>
    </xdr:to>
    <xdr:pic>
      <xdr:nvPicPr>
        <xdr:cNvPr id="3" name="Picture 2" descr="DOER.jpg"/>
        <xdr:cNvPicPr>
          <a:picLocks noChangeAspect="1"/>
        </xdr:cNvPicPr>
      </xdr:nvPicPr>
      <xdr:blipFill>
        <a:blip xmlns:r="http://schemas.openxmlformats.org/officeDocument/2006/relationships" r:embed="rId1" cstate="print"/>
        <a:stretch>
          <a:fillRect/>
        </a:stretch>
      </xdr:blipFill>
      <xdr:spPr>
        <a:xfrm>
          <a:off x="275167" y="7048500"/>
          <a:ext cx="866774" cy="507092"/>
        </a:xfrm>
        <a:prstGeom prst="rect">
          <a:avLst/>
        </a:prstGeom>
      </xdr:spPr>
    </xdr:pic>
    <xdr:clientData/>
  </xdr:twoCellAnchor>
  <xdr:twoCellAnchor>
    <xdr:from>
      <xdr:col>1</xdr:col>
      <xdr:colOff>31750</xdr:colOff>
      <xdr:row>37</xdr:row>
      <xdr:rowOff>52918</xdr:rowOff>
    </xdr:from>
    <xdr:to>
      <xdr:col>2</xdr:col>
      <xdr:colOff>275167</xdr:colOff>
      <xdr:row>39</xdr:row>
      <xdr:rowOff>181191</xdr:rowOff>
    </xdr:to>
    <xdr:pic>
      <xdr:nvPicPr>
        <xdr:cNvPr id="5" name="Picture 7" descr="Description: Description: Description: Description: Description: Description: cid:image011.jpg@01D1E67E.3B4E73C0"/>
        <xdr:cNvPicPr>
          <a:picLocks noChangeAspect="1" noChangeArrowheads="1"/>
        </xdr:cNvPicPr>
      </xdr:nvPicPr>
      <xdr:blipFill>
        <a:blip xmlns:r="http://schemas.openxmlformats.org/officeDocument/2006/relationships" r:embed="rId2" r:link="rId3">
          <a:extLst>
            <a:ext uri="{28A0092B-C50C-407E-A947-70E740481C1C}">
              <a14:useLocalDpi xmlns:a14="http://schemas.microsoft.com/office/drawing/2010/main" val="0"/>
            </a:ext>
          </a:extLst>
        </a:blip>
        <a:srcRect/>
        <a:stretch>
          <a:fillRect/>
        </a:stretch>
      </xdr:blipFill>
      <xdr:spPr bwMode="auto">
        <a:xfrm>
          <a:off x="275167" y="7736418"/>
          <a:ext cx="825500" cy="5092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105830</xdr:colOff>
      <xdr:row>32</xdr:row>
      <xdr:rowOff>211662</xdr:rowOff>
    </xdr:from>
    <xdr:to>
      <xdr:col>2</xdr:col>
      <xdr:colOff>379938</xdr:colOff>
      <xdr:row>35</xdr:row>
      <xdr:rowOff>115504</xdr:rowOff>
    </xdr:to>
    <xdr:pic>
      <xdr:nvPicPr>
        <xdr:cNvPr id="4" name="Picture 3" descr="DOER.jpg"/>
        <xdr:cNvPicPr>
          <a:picLocks noChangeAspect="1"/>
        </xdr:cNvPicPr>
      </xdr:nvPicPr>
      <xdr:blipFill>
        <a:blip xmlns:r="http://schemas.openxmlformats.org/officeDocument/2006/relationships" r:embed="rId1" cstate="print"/>
        <a:stretch>
          <a:fillRect/>
        </a:stretch>
      </xdr:blipFill>
      <xdr:spPr>
        <a:xfrm>
          <a:off x="349247" y="7471829"/>
          <a:ext cx="866774" cy="507092"/>
        </a:xfrm>
        <a:prstGeom prst="rect">
          <a:avLst/>
        </a:prstGeom>
      </xdr:spPr>
    </xdr:pic>
    <xdr:clientData/>
  </xdr:twoCellAnchor>
  <xdr:twoCellAnchor>
    <xdr:from>
      <xdr:col>1</xdr:col>
      <xdr:colOff>105830</xdr:colOff>
      <xdr:row>36</xdr:row>
      <xdr:rowOff>105830</xdr:rowOff>
    </xdr:from>
    <xdr:to>
      <xdr:col>2</xdr:col>
      <xdr:colOff>338664</xdr:colOff>
      <xdr:row>39</xdr:row>
      <xdr:rowOff>43603</xdr:rowOff>
    </xdr:to>
    <xdr:pic>
      <xdr:nvPicPr>
        <xdr:cNvPr id="5" name="Picture 7" descr="Description: Description: Description: Description: Description: Description: cid:image011.jpg@01D1E67E.3B4E73C0"/>
        <xdr:cNvPicPr>
          <a:picLocks noChangeAspect="1" noChangeArrowheads="1"/>
        </xdr:cNvPicPr>
      </xdr:nvPicPr>
      <xdr:blipFill>
        <a:blip xmlns:r="http://schemas.openxmlformats.org/officeDocument/2006/relationships" r:embed="rId2" r:link="rId3">
          <a:extLst>
            <a:ext uri="{28A0092B-C50C-407E-A947-70E740481C1C}">
              <a14:useLocalDpi xmlns:a14="http://schemas.microsoft.com/office/drawing/2010/main" val="0"/>
            </a:ext>
          </a:extLst>
        </a:blip>
        <a:srcRect/>
        <a:stretch>
          <a:fillRect/>
        </a:stretch>
      </xdr:blipFill>
      <xdr:spPr bwMode="auto">
        <a:xfrm>
          <a:off x="349247" y="8159747"/>
          <a:ext cx="825500" cy="5092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613834</xdr:colOff>
      <xdr:row>69</xdr:row>
      <xdr:rowOff>84667</xdr:rowOff>
    </xdr:from>
    <xdr:to>
      <xdr:col>1</xdr:col>
      <xdr:colOff>1480608</xdr:colOff>
      <xdr:row>72</xdr:row>
      <xdr:rowOff>20259</xdr:rowOff>
    </xdr:to>
    <xdr:pic>
      <xdr:nvPicPr>
        <xdr:cNvPr id="3" name="Picture 2" descr="DOER.jpg"/>
        <xdr:cNvPicPr>
          <a:picLocks noChangeAspect="1"/>
        </xdr:cNvPicPr>
      </xdr:nvPicPr>
      <xdr:blipFill>
        <a:blip xmlns:r="http://schemas.openxmlformats.org/officeDocument/2006/relationships" r:embed="rId1" cstate="print"/>
        <a:stretch>
          <a:fillRect/>
        </a:stretch>
      </xdr:blipFill>
      <xdr:spPr>
        <a:xfrm>
          <a:off x="783167" y="15800917"/>
          <a:ext cx="866774" cy="507092"/>
        </a:xfrm>
        <a:prstGeom prst="rect">
          <a:avLst/>
        </a:prstGeom>
      </xdr:spPr>
    </xdr:pic>
    <xdr:clientData/>
  </xdr:twoCellAnchor>
  <xdr:twoCellAnchor>
    <xdr:from>
      <xdr:col>1</xdr:col>
      <xdr:colOff>635001</xdr:colOff>
      <xdr:row>72</xdr:row>
      <xdr:rowOff>179918</xdr:rowOff>
    </xdr:from>
    <xdr:to>
      <xdr:col>1</xdr:col>
      <xdr:colOff>1460501</xdr:colOff>
      <xdr:row>74</xdr:row>
      <xdr:rowOff>244691</xdr:rowOff>
    </xdr:to>
    <xdr:pic>
      <xdr:nvPicPr>
        <xdr:cNvPr id="4" name="Picture 7" descr="Description: Description: Description: Description: Description: Description: cid:image011.jpg@01D1E67E.3B4E73C0"/>
        <xdr:cNvPicPr>
          <a:picLocks noChangeAspect="1" noChangeArrowheads="1"/>
        </xdr:cNvPicPr>
      </xdr:nvPicPr>
      <xdr:blipFill>
        <a:blip xmlns:r="http://schemas.openxmlformats.org/officeDocument/2006/relationships" r:embed="rId2" r:link="rId3">
          <a:extLst>
            <a:ext uri="{28A0092B-C50C-407E-A947-70E740481C1C}">
              <a14:useLocalDpi xmlns:a14="http://schemas.microsoft.com/office/drawing/2010/main" val="0"/>
            </a:ext>
          </a:extLst>
        </a:blip>
        <a:srcRect/>
        <a:stretch>
          <a:fillRect/>
        </a:stretch>
      </xdr:blipFill>
      <xdr:spPr bwMode="auto">
        <a:xfrm>
          <a:off x="804334" y="16467668"/>
          <a:ext cx="825500" cy="5092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2106084</xdr:colOff>
      <xdr:row>37</xdr:row>
      <xdr:rowOff>31750</xdr:rowOff>
    </xdr:from>
    <xdr:to>
      <xdr:col>1</xdr:col>
      <xdr:colOff>2972858</xdr:colOff>
      <xdr:row>39</xdr:row>
      <xdr:rowOff>157842</xdr:rowOff>
    </xdr:to>
    <xdr:pic>
      <xdr:nvPicPr>
        <xdr:cNvPr id="3" name="Picture 2" descr="DOER.jpg"/>
        <xdr:cNvPicPr>
          <a:picLocks noChangeAspect="1"/>
        </xdr:cNvPicPr>
      </xdr:nvPicPr>
      <xdr:blipFill>
        <a:blip xmlns:r="http://schemas.openxmlformats.org/officeDocument/2006/relationships" r:embed="rId1" cstate="print"/>
        <a:stretch>
          <a:fillRect/>
        </a:stretch>
      </xdr:blipFill>
      <xdr:spPr>
        <a:xfrm>
          <a:off x="2286001" y="7926917"/>
          <a:ext cx="866774" cy="507092"/>
        </a:xfrm>
        <a:prstGeom prst="rect">
          <a:avLst/>
        </a:prstGeom>
      </xdr:spPr>
    </xdr:pic>
    <xdr:clientData/>
  </xdr:twoCellAnchor>
  <xdr:twoCellAnchor>
    <xdr:from>
      <xdr:col>1</xdr:col>
      <xdr:colOff>2127251</xdr:colOff>
      <xdr:row>40</xdr:row>
      <xdr:rowOff>127001</xdr:rowOff>
    </xdr:from>
    <xdr:to>
      <xdr:col>1</xdr:col>
      <xdr:colOff>2952751</xdr:colOff>
      <xdr:row>43</xdr:row>
      <xdr:rowOff>64774</xdr:rowOff>
    </xdr:to>
    <xdr:pic>
      <xdr:nvPicPr>
        <xdr:cNvPr id="4" name="Picture 7" descr="Description: Description: Description: Description: Description: Description: cid:image011.jpg@01D1E67E.3B4E73C0"/>
        <xdr:cNvPicPr>
          <a:picLocks noChangeAspect="1" noChangeArrowheads="1"/>
        </xdr:cNvPicPr>
      </xdr:nvPicPr>
      <xdr:blipFill>
        <a:blip xmlns:r="http://schemas.openxmlformats.org/officeDocument/2006/relationships" r:embed="rId2" r:link="rId3">
          <a:extLst>
            <a:ext uri="{28A0092B-C50C-407E-A947-70E740481C1C}">
              <a14:useLocalDpi xmlns:a14="http://schemas.microsoft.com/office/drawing/2010/main" val="0"/>
            </a:ext>
          </a:extLst>
        </a:blip>
        <a:srcRect/>
        <a:stretch>
          <a:fillRect/>
        </a:stretch>
      </xdr:blipFill>
      <xdr:spPr bwMode="auto">
        <a:xfrm>
          <a:off x="2307168" y="8593668"/>
          <a:ext cx="825500" cy="5092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dimedio\AppData\Local\Microsoft\Windows\Temporary%20Internet%20Files\Content.Outlook\MYG6HQG4\Vehicle%20Request_DRAFT_09-15-201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DOER\OVM%2008-10-16\Fuel_Efficiency_Calculator_exemption_5-24-16.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ew &amp; Instructions "/>
      <sheetName val="Recommended Vehicles"/>
      <sheetName val="Vehicle Request"/>
      <sheetName val="Sheet3"/>
      <sheetName val="Vehicle Turn-In"/>
      <sheetName val="Upfit Calculations"/>
    </sheetNames>
    <sheetDataSet>
      <sheetData sheetId="0"/>
      <sheetData sheetId="1"/>
      <sheetData sheetId="2"/>
      <sheetData sheetId="3">
        <row r="2">
          <cell r="A2" t="str">
            <v>PAC001-2016-1</v>
          </cell>
          <cell r="B2" t="str">
            <v>PAC001</v>
          </cell>
        </row>
        <row r="3">
          <cell r="A3" t="str">
            <v>PAC001-2016-2</v>
          </cell>
          <cell r="B3" t="str">
            <v>PAC001</v>
          </cell>
        </row>
        <row r="4">
          <cell r="A4" t="str">
            <v>PAC002-2016-1</v>
          </cell>
          <cell r="B4" t="str">
            <v>PAC002</v>
          </cell>
        </row>
        <row r="5">
          <cell r="A5" t="str">
            <v>PAC002-2016-2</v>
          </cell>
          <cell r="B5" t="str">
            <v>PAC002</v>
          </cell>
        </row>
        <row r="6">
          <cell r="A6" t="str">
            <v>PAC003-2016-1</v>
          </cell>
          <cell r="B6" t="str">
            <v>PAC003</v>
          </cell>
        </row>
        <row r="7">
          <cell r="A7" t="str">
            <v>PAC004-2016-1</v>
          </cell>
          <cell r="B7" t="str">
            <v>PAC004</v>
          </cell>
        </row>
        <row r="8">
          <cell r="A8" t="str">
            <v>PAC006-2016-1</v>
          </cell>
          <cell r="B8" t="str">
            <v>PAC006</v>
          </cell>
        </row>
        <row r="9">
          <cell r="A9" t="str">
            <v>PAC006-2016-2</v>
          </cell>
          <cell r="B9" t="str">
            <v>PAC006</v>
          </cell>
        </row>
        <row r="10">
          <cell r="A10" t="str">
            <v>PAC007-2016-1</v>
          </cell>
          <cell r="B10" t="str">
            <v>PAC007</v>
          </cell>
        </row>
        <row r="11">
          <cell r="A11" t="str">
            <v>PAC008-2016-1</v>
          </cell>
          <cell r="B11" t="str">
            <v>PAC008</v>
          </cell>
        </row>
        <row r="12">
          <cell r="A12" t="str">
            <v>PAC008-2016-2</v>
          </cell>
          <cell r="B12" t="str">
            <v>PAC008</v>
          </cell>
        </row>
        <row r="13">
          <cell r="A13" t="str">
            <v>PAC009-2016-1</v>
          </cell>
          <cell r="B13" t="str">
            <v>PAC009</v>
          </cell>
        </row>
        <row r="14">
          <cell r="A14" t="str">
            <v>PAC009-2016-2</v>
          </cell>
          <cell r="B14" t="str">
            <v>PAC009</v>
          </cell>
        </row>
        <row r="15">
          <cell r="A15" t="str">
            <v>PAC010-2016-1</v>
          </cell>
          <cell r="B15" t="str">
            <v>PAC010</v>
          </cell>
        </row>
        <row r="16">
          <cell r="A16" t="str">
            <v>PAC010-2016-2</v>
          </cell>
          <cell r="B16" t="str">
            <v>PAC010</v>
          </cell>
        </row>
        <row r="17">
          <cell r="A17" t="str">
            <v>PAC011-2016-1</v>
          </cell>
          <cell r="B17" t="str">
            <v>PAC011</v>
          </cell>
        </row>
        <row r="18">
          <cell r="A18" t="str">
            <v>PAC011-2016-2</v>
          </cell>
          <cell r="B18" t="str">
            <v>PAC011</v>
          </cell>
        </row>
        <row r="19">
          <cell r="A19" t="str">
            <v>PAC012-2016-1</v>
          </cell>
          <cell r="B19" t="str">
            <v>PAC012</v>
          </cell>
        </row>
        <row r="20">
          <cell r="A20" t="str">
            <v>PAC012-2016-2</v>
          </cell>
          <cell r="B20" t="str">
            <v>PAC012</v>
          </cell>
        </row>
        <row r="21">
          <cell r="A21" t="str">
            <v>PAC013-2016-1</v>
          </cell>
          <cell r="B21" t="str">
            <v>PAC013</v>
          </cell>
        </row>
        <row r="22">
          <cell r="A22" t="str">
            <v>PAC013-2016-2</v>
          </cell>
          <cell r="B22" t="str">
            <v>PAC013</v>
          </cell>
        </row>
        <row r="23">
          <cell r="A23" t="str">
            <v>PAC014-2016-1</v>
          </cell>
          <cell r="B23" t="str">
            <v>PAC014</v>
          </cell>
        </row>
        <row r="24">
          <cell r="A24" t="str">
            <v>PAC017-2017-1</v>
          </cell>
          <cell r="B24" t="str">
            <v>PAC017</v>
          </cell>
        </row>
        <row r="25">
          <cell r="A25" t="str">
            <v>PAC018-2016-1</v>
          </cell>
          <cell r="B25" t="str">
            <v>PAC018</v>
          </cell>
        </row>
        <row r="26">
          <cell r="A26" t="str">
            <v>PAC018-2016-2</v>
          </cell>
          <cell r="B26" t="str">
            <v>PAC018</v>
          </cell>
        </row>
        <row r="27">
          <cell r="A27" t="str">
            <v>PAC019-2016-1</v>
          </cell>
          <cell r="B27" t="str">
            <v>PAC019</v>
          </cell>
        </row>
        <row r="28">
          <cell r="A28" t="str">
            <v>PAC019-2016-2</v>
          </cell>
          <cell r="B28" t="str">
            <v>PAC019</v>
          </cell>
        </row>
        <row r="29">
          <cell r="A29" t="str">
            <v>PAC020-2016-1</v>
          </cell>
          <cell r="B29" t="str">
            <v>PAC020</v>
          </cell>
        </row>
        <row r="30">
          <cell r="A30" t="str">
            <v>PAC020-2016-2</v>
          </cell>
          <cell r="B30" t="str">
            <v>PAC020</v>
          </cell>
        </row>
        <row r="31">
          <cell r="A31" t="str">
            <v>PAC028-2016-1</v>
          </cell>
          <cell r="B31" t="str">
            <v>PAC028</v>
          </cell>
        </row>
        <row r="32">
          <cell r="A32" t="str">
            <v>PAC028-2016-2</v>
          </cell>
          <cell r="B32" t="str">
            <v>PAC028</v>
          </cell>
        </row>
        <row r="33">
          <cell r="A33" t="str">
            <v>PAC030-2016-1</v>
          </cell>
          <cell r="B33" t="str">
            <v>PAC030</v>
          </cell>
        </row>
        <row r="34">
          <cell r="A34" t="str">
            <v>PAC030-2016-2</v>
          </cell>
          <cell r="B34" t="str">
            <v>PAC030</v>
          </cell>
        </row>
        <row r="35">
          <cell r="A35" t="str">
            <v>PAC031-2016-1</v>
          </cell>
          <cell r="B35" t="str">
            <v>PAC031</v>
          </cell>
        </row>
        <row r="36">
          <cell r="A36" t="str">
            <v>PAC031-2016-2</v>
          </cell>
          <cell r="B36" t="str">
            <v>PAC031</v>
          </cell>
        </row>
        <row r="37">
          <cell r="A37" t="str">
            <v>PAC032-2016-1</v>
          </cell>
          <cell r="B37" t="str">
            <v>PAC032</v>
          </cell>
        </row>
        <row r="38">
          <cell r="A38" t="str">
            <v>PAC032-2016-2</v>
          </cell>
          <cell r="B38" t="str">
            <v>PAC032</v>
          </cell>
        </row>
        <row r="39">
          <cell r="A39" t="str">
            <v>PAC033-2016-1</v>
          </cell>
          <cell r="B39" t="str">
            <v>PAC033</v>
          </cell>
        </row>
        <row r="40">
          <cell r="A40" t="str">
            <v>PAC033-2016-2</v>
          </cell>
          <cell r="B40" t="str">
            <v>PAC033</v>
          </cell>
        </row>
        <row r="41">
          <cell r="A41" t="str">
            <v>PAC034-2016-1</v>
          </cell>
          <cell r="B41" t="str">
            <v>PAC034</v>
          </cell>
        </row>
        <row r="42">
          <cell r="A42" t="str">
            <v>PAC034-2016-2</v>
          </cell>
          <cell r="B42" t="str">
            <v>PAC034</v>
          </cell>
        </row>
        <row r="43">
          <cell r="A43" t="str">
            <v>PAC037-2016-1</v>
          </cell>
          <cell r="B43" t="str">
            <v>PAC037</v>
          </cell>
        </row>
        <row r="44">
          <cell r="A44" t="str">
            <v>PAC038-2016-1</v>
          </cell>
          <cell r="B44" t="str">
            <v>PAC038</v>
          </cell>
        </row>
        <row r="45">
          <cell r="A45" t="str">
            <v>PAC039-2016-1</v>
          </cell>
          <cell r="B45" t="str">
            <v>PAC039</v>
          </cell>
        </row>
        <row r="46">
          <cell r="A46" t="str">
            <v>PAC039-2016-2</v>
          </cell>
          <cell r="B46" t="str">
            <v>PAC039</v>
          </cell>
        </row>
        <row r="47">
          <cell r="A47" t="str">
            <v>PAC042-2016-1</v>
          </cell>
          <cell r="B47" t="str">
            <v>PAC042</v>
          </cell>
        </row>
        <row r="48">
          <cell r="A48" t="str">
            <v>PAC042-2016-2</v>
          </cell>
          <cell r="B48" t="str">
            <v>PAC042</v>
          </cell>
        </row>
        <row r="49">
          <cell r="A49" t="str">
            <v>PAC043-2016-1</v>
          </cell>
          <cell r="B49" t="str">
            <v>PAC043</v>
          </cell>
        </row>
        <row r="50">
          <cell r="A50" t="str">
            <v>PAC043-2016-2</v>
          </cell>
          <cell r="B50" t="str">
            <v>PAC043</v>
          </cell>
        </row>
        <row r="51">
          <cell r="A51" t="str">
            <v>PAC044-2016-1</v>
          </cell>
          <cell r="B51" t="str">
            <v>PAC044</v>
          </cell>
        </row>
        <row r="52">
          <cell r="A52" t="str">
            <v>PAC044-2016-2</v>
          </cell>
          <cell r="B52" t="str">
            <v>PAC044</v>
          </cell>
        </row>
        <row r="53">
          <cell r="A53" t="str">
            <v>PAC045-2016-1</v>
          </cell>
          <cell r="B53" t="str">
            <v>PAC045</v>
          </cell>
        </row>
        <row r="54">
          <cell r="A54" t="str">
            <v>PAC045-2016-2</v>
          </cell>
          <cell r="B54" t="str">
            <v>PAC045</v>
          </cell>
        </row>
        <row r="55">
          <cell r="A55" t="str">
            <v>PAC046-2016-1</v>
          </cell>
          <cell r="B55" t="str">
            <v>PAC046</v>
          </cell>
        </row>
        <row r="56">
          <cell r="A56" t="str">
            <v>PAC047-2016-1</v>
          </cell>
          <cell r="B56" t="str">
            <v>PAC047</v>
          </cell>
        </row>
        <row r="57">
          <cell r="A57" t="str">
            <v>PAC037-2016-1</v>
          </cell>
          <cell r="B57" t="str">
            <v>PAC037</v>
          </cell>
        </row>
        <row r="58">
          <cell r="A58" t="str">
            <v>PAC038-2016-1</v>
          </cell>
          <cell r="B58" t="str">
            <v>PAC038</v>
          </cell>
        </row>
        <row r="59">
          <cell r="A59" t="str">
            <v>OTHER--</v>
          </cell>
        </row>
        <row r="60">
          <cell r="A60" t="str">
            <v>SUV001-2016-1</v>
          </cell>
        </row>
        <row r="61">
          <cell r="A61" t="str">
            <v>SUV002-2016-1</v>
          </cell>
        </row>
        <row r="62">
          <cell r="A62" t="str">
            <v>SUV002-2016-2</v>
          </cell>
        </row>
        <row r="63">
          <cell r="A63" t="str">
            <v>SUV003-2016-1</v>
          </cell>
        </row>
        <row r="64">
          <cell r="A64" t="str">
            <v>SUV004-2016-1</v>
          </cell>
        </row>
        <row r="65">
          <cell r="A65" t="str">
            <v>SUV008-2016-1</v>
          </cell>
        </row>
        <row r="66">
          <cell r="A66" t="str">
            <v>SUV008-2016-2</v>
          </cell>
        </row>
        <row r="67">
          <cell r="A67" t="str">
            <v>SUV009-2016-1</v>
          </cell>
        </row>
        <row r="68">
          <cell r="A68" t="str">
            <v>SUV009-2016-2</v>
          </cell>
        </row>
        <row r="69">
          <cell r="A69" t="str">
            <v>SUV010-2016-1</v>
          </cell>
        </row>
        <row r="70">
          <cell r="A70" t="str">
            <v>SUV010-2016-2</v>
          </cell>
        </row>
        <row r="71">
          <cell r="A71" t="str">
            <v>SUV011-2016-1</v>
          </cell>
        </row>
        <row r="72">
          <cell r="A72" t="str">
            <v>SUV011-2016-2</v>
          </cell>
        </row>
        <row r="73">
          <cell r="A73" t="str">
            <v>SUV012-2016-1</v>
          </cell>
        </row>
        <row r="74">
          <cell r="A74" t="str">
            <v>SUV012-2016-2</v>
          </cell>
        </row>
        <row r="75">
          <cell r="A75" t="str">
            <v>SUV013-2016-1</v>
          </cell>
        </row>
        <row r="76">
          <cell r="A76" t="str">
            <v>SUV013-2016-2</v>
          </cell>
        </row>
        <row r="77">
          <cell r="A77" t="str">
            <v>SUV014-2016-1</v>
          </cell>
        </row>
        <row r="78">
          <cell r="A78" t="str">
            <v>SUV015-2016-1</v>
          </cell>
        </row>
        <row r="79">
          <cell r="A79" t="str">
            <v>SUV016-2016-1</v>
          </cell>
        </row>
        <row r="80">
          <cell r="A80" t="str">
            <v>SUV016-2016-2</v>
          </cell>
        </row>
        <row r="81">
          <cell r="A81" t="str">
            <v>SUV017-2016-1</v>
          </cell>
        </row>
        <row r="82">
          <cell r="A82" t="str">
            <v>SUV017-2016-2</v>
          </cell>
        </row>
        <row r="83">
          <cell r="A83" t="str">
            <v>SUV018-2016-1</v>
          </cell>
        </row>
        <row r="84">
          <cell r="A84" t="str">
            <v>SUV018-2016-2</v>
          </cell>
        </row>
        <row r="85">
          <cell r="A85" t="str">
            <v>SUV019-2016-1</v>
          </cell>
        </row>
        <row r="86">
          <cell r="A86" t="str">
            <v>SUV019-2016-2</v>
          </cell>
        </row>
        <row r="87">
          <cell r="A87" t="str">
            <v>SUV020-2016-1</v>
          </cell>
        </row>
        <row r="88">
          <cell r="A88" t="str">
            <v>SUV020-2016-2</v>
          </cell>
        </row>
        <row r="89">
          <cell r="A89" t="str">
            <v>SUV021-2016-1</v>
          </cell>
        </row>
        <row r="90">
          <cell r="A90" t="str">
            <v>SUV021-2016-2</v>
          </cell>
        </row>
        <row r="91">
          <cell r="A91" t="str">
            <v>SUV025-2016-1</v>
          </cell>
        </row>
        <row r="92">
          <cell r="A92" t="str">
            <v>SUV026-2016-1</v>
          </cell>
        </row>
        <row r="93">
          <cell r="A93" t="str">
            <v>SUV029-2016-1</v>
          </cell>
        </row>
        <row r="94">
          <cell r="A94" t="str">
            <v>SUV030-2016-1</v>
          </cell>
        </row>
        <row r="95">
          <cell r="A95" t="str">
            <v>SUV030-2016-2</v>
          </cell>
        </row>
        <row r="96">
          <cell r="A96" t="str">
            <v>SUV031-2016-1</v>
          </cell>
        </row>
        <row r="97">
          <cell r="A97" t="str">
            <v>SUV031-2016-2</v>
          </cell>
        </row>
        <row r="98">
          <cell r="A98" t="str">
            <v>SUV032-2016-1</v>
          </cell>
        </row>
        <row r="99">
          <cell r="A99" t="str">
            <v>SUV032-2016-2</v>
          </cell>
        </row>
        <row r="100">
          <cell r="A100" t="str">
            <v>SUV033-2016-1</v>
          </cell>
        </row>
        <row r="101">
          <cell r="A101" t="str">
            <v>SUV033-2016-2</v>
          </cell>
        </row>
        <row r="102">
          <cell r="A102" t="str">
            <v>SUV034-2016-1</v>
          </cell>
        </row>
        <row r="103">
          <cell r="A103" t="str">
            <v>SUV034-2016-2</v>
          </cell>
        </row>
        <row r="104">
          <cell r="A104" t="str">
            <v>SUV035-2016-1</v>
          </cell>
        </row>
        <row r="105">
          <cell r="A105" t="str">
            <v>SUV035-2016-2</v>
          </cell>
        </row>
        <row r="106">
          <cell r="A106" t="str">
            <v>SUV036-2016-1</v>
          </cell>
        </row>
        <row r="107">
          <cell r="A107" t="str">
            <v>SUV036-2016-2</v>
          </cell>
        </row>
        <row r="108">
          <cell r="A108" t="str">
            <v>SUV037-2016-1</v>
          </cell>
        </row>
        <row r="109">
          <cell r="A109" t="str">
            <v>SUV037-2016-2</v>
          </cell>
        </row>
        <row r="110">
          <cell r="A110" t="str">
            <v>SUV038-2016-1</v>
          </cell>
        </row>
        <row r="111">
          <cell r="A111" t="str">
            <v>SUV038-2016-2</v>
          </cell>
        </row>
        <row r="112">
          <cell r="A112" t="str">
            <v>SUV039-2016-1</v>
          </cell>
        </row>
        <row r="113">
          <cell r="A113" t="str">
            <v>SUV039-2016-2</v>
          </cell>
        </row>
        <row r="114">
          <cell r="A114" t="str">
            <v>SUV040-2016-1</v>
          </cell>
        </row>
        <row r="115">
          <cell r="A115" t="str">
            <v>SUV040-2016-2</v>
          </cell>
        </row>
        <row r="116">
          <cell r="A116" t="str">
            <v>SUV041-2016-1</v>
          </cell>
        </row>
        <row r="117">
          <cell r="A117" t="str">
            <v>SUV041-2016-2</v>
          </cell>
        </row>
        <row r="118">
          <cell r="A118" t="str">
            <v>SUV042-2016-1</v>
          </cell>
        </row>
        <row r="119">
          <cell r="A119" t="str">
            <v>SUV042-2016-2</v>
          </cell>
        </row>
        <row r="120">
          <cell r="A120" t="str">
            <v>CGV083-2016-2</v>
          </cell>
        </row>
        <row r="121">
          <cell r="A121" t="str">
            <v>CGV084-2016-1</v>
          </cell>
        </row>
        <row r="122">
          <cell r="A122" t="str">
            <v>CGV084-2016-2</v>
          </cell>
        </row>
        <row r="123">
          <cell r="A123" t="str">
            <v>CGV085-2016-1</v>
          </cell>
        </row>
        <row r="124">
          <cell r="A124" t="str">
            <v>CGV085-2016-2</v>
          </cell>
        </row>
        <row r="125">
          <cell r="A125" t="str">
            <v>CMV001-2016-1</v>
          </cell>
        </row>
        <row r="126">
          <cell r="A126" t="str">
            <v>CMV001-2016-2</v>
          </cell>
        </row>
        <row r="127">
          <cell r="A127" t="str">
            <v>CMV002-2016-1</v>
          </cell>
        </row>
        <row r="128">
          <cell r="A128" t="str">
            <v>CMV002-2016-2</v>
          </cell>
        </row>
        <row r="129">
          <cell r="A129" t="str">
            <v>CMV003-2016-1</v>
          </cell>
        </row>
        <row r="130">
          <cell r="A130" t="str">
            <v>CMV003-2016-2</v>
          </cell>
        </row>
        <row r="131">
          <cell r="A131" t="str">
            <v>CMV004-2016-1</v>
          </cell>
        </row>
        <row r="132">
          <cell r="A132" t="str">
            <v>CMV004-2016-2</v>
          </cell>
        </row>
        <row r="133">
          <cell r="A133" t="str">
            <v>CMV005-2016-1</v>
          </cell>
        </row>
        <row r="134">
          <cell r="A134" t="str">
            <v>CMV005-2016-2</v>
          </cell>
        </row>
        <row r="135">
          <cell r="A135" t="str">
            <v>CMV006-2016-1</v>
          </cell>
        </row>
        <row r="136">
          <cell r="A136" t="str">
            <v>CMV006-2016-2</v>
          </cell>
        </row>
        <row r="137">
          <cell r="A137" t="str">
            <v>CMV007-2016-1</v>
          </cell>
        </row>
        <row r="138">
          <cell r="A138" t="str">
            <v>CMV007-2016-2</v>
          </cell>
        </row>
        <row r="139">
          <cell r="A139" t="str">
            <v>CMV008-2016-1</v>
          </cell>
        </row>
        <row r="140">
          <cell r="A140" t="str">
            <v>CMV008-2016-2</v>
          </cell>
        </row>
        <row r="141">
          <cell r="A141" t="str">
            <v>CMV009-2016-1</v>
          </cell>
        </row>
        <row r="142">
          <cell r="A142" t="str">
            <v>CMV009-2016-2</v>
          </cell>
        </row>
        <row r="143">
          <cell r="A143" t="str">
            <v>CMV010-2016-1</v>
          </cell>
        </row>
        <row r="144">
          <cell r="A144" t="str">
            <v>CMV010-2016-2</v>
          </cell>
        </row>
        <row r="145">
          <cell r="A145" t="str">
            <v>CMV011-2016-1</v>
          </cell>
        </row>
        <row r="146">
          <cell r="A146" t="str">
            <v>CMV011-2016-2</v>
          </cell>
        </row>
        <row r="147">
          <cell r="A147" t="str">
            <v>CMV012-2016-1</v>
          </cell>
        </row>
        <row r="148">
          <cell r="A148" t="str">
            <v>CMV012-2016-2</v>
          </cell>
        </row>
        <row r="149">
          <cell r="A149" t="str">
            <v>CMV013-2016-1</v>
          </cell>
        </row>
        <row r="150">
          <cell r="A150" t="str">
            <v>CMV013-2016-2</v>
          </cell>
        </row>
        <row r="151">
          <cell r="A151" t="str">
            <v>CMV014-2016-1</v>
          </cell>
        </row>
        <row r="152">
          <cell r="A152" t="str">
            <v>CMV014-2016-2</v>
          </cell>
        </row>
        <row r="153">
          <cell r="A153" t="str">
            <v>LPV001-2016-1</v>
          </cell>
        </row>
        <row r="154">
          <cell r="A154" t="str">
            <v>LPV001-2016-2</v>
          </cell>
        </row>
        <row r="155">
          <cell r="A155" t="str">
            <v>LPV002-2016-1</v>
          </cell>
        </row>
        <row r="156">
          <cell r="A156" t="str">
            <v>LPV002-2016-2</v>
          </cell>
        </row>
        <row r="157">
          <cell r="A157" t="str">
            <v>LPV003-2016-1</v>
          </cell>
        </row>
        <row r="158">
          <cell r="A158" t="str">
            <v>LPV003-2016-2</v>
          </cell>
        </row>
        <row r="159">
          <cell r="A159" t="str">
            <v>LPV004-2016-1</v>
          </cell>
        </row>
        <row r="160">
          <cell r="A160" t="str">
            <v>LPV004-2016-2</v>
          </cell>
        </row>
        <row r="161">
          <cell r="A161" t="str">
            <v>LPV005-2016-1</v>
          </cell>
        </row>
        <row r="162">
          <cell r="A162" t="str">
            <v>LPV005-2016-2</v>
          </cell>
        </row>
        <row r="163">
          <cell r="A163" t="str">
            <v>LPV006-2016-1</v>
          </cell>
        </row>
        <row r="164">
          <cell r="A164" t="str">
            <v>LPV006-2016-2</v>
          </cell>
        </row>
        <row r="165">
          <cell r="A165" t="str">
            <v>LPV007-2016-1</v>
          </cell>
        </row>
        <row r="166">
          <cell r="A166" t="str">
            <v>LPV007-2016-2</v>
          </cell>
        </row>
        <row r="167">
          <cell r="A167" t="str">
            <v>LPV008-2016-1</v>
          </cell>
        </row>
        <row r="168">
          <cell r="A168" t="str">
            <v>LPV008-2016-2</v>
          </cell>
        </row>
        <row r="169">
          <cell r="A169" t="str">
            <v>LPV009-2016-1</v>
          </cell>
        </row>
        <row r="170">
          <cell r="A170" t="str">
            <v>LPV009-2016-2</v>
          </cell>
        </row>
        <row r="171">
          <cell r="A171" t="str">
            <v>LPV010-2016-1</v>
          </cell>
        </row>
        <row r="172">
          <cell r="A172" t="str">
            <v>LPV010-2016-2</v>
          </cell>
        </row>
        <row r="173">
          <cell r="A173" t="str">
            <v>LPV011-2016-1</v>
          </cell>
        </row>
        <row r="174">
          <cell r="A174" t="str">
            <v>LPV011-2016-2</v>
          </cell>
        </row>
        <row r="175">
          <cell r="A175" t="str">
            <v>LPV012-2016-1</v>
          </cell>
        </row>
        <row r="176">
          <cell r="A176" t="str">
            <v>LPV012-2016-2</v>
          </cell>
        </row>
        <row r="177">
          <cell r="A177" t="str">
            <v>LPV013-2016-1</v>
          </cell>
        </row>
        <row r="178">
          <cell r="A178" t="str">
            <v>LPV013-2016-2</v>
          </cell>
        </row>
        <row r="179">
          <cell r="A179" t="str">
            <v>LPV014-2016-1</v>
          </cell>
        </row>
        <row r="180">
          <cell r="A180" t="str">
            <v>LPV014-2016-2</v>
          </cell>
        </row>
        <row r="181">
          <cell r="A181" t="str">
            <v>LPV015-2016-1</v>
          </cell>
        </row>
        <row r="182">
          <cell r="A182" t="str">
            <v>LPV015-2016-2</v>
          </cell>
        </row>
        <row r="183">
          <cell r="A183" t="str">
            <v>LPV016-2016-1</v>
          </cell>
        </row>
        <row r="184">
          <cell r="A184" t="str">
            <v>LPV016-2016-2</v>
          </cell>
        </row>
        <row r="185">
          <cell r="A185" t="str">
            <v>LPV017-2016-1</v>
          </cell>
        </row>
        <row r="186">
          <cell r="A186" t="str">
            <v>LPV017-2016-2</v>
          </cell>
        </row>
        <row r="187">
          <cell r="A187" t="str">
            <v>LPV018-2016-1</v>
          </cell>
        </row>
        <row r="188">
          <cell r="A188" t="str">
            <v>LPV018-2016-2</v>
          </cell>
        </row>
        <row r="189">
          <cell r="A189" t="str">
            <v>LPV019-2016-1</v>
          </cell>
        </row>
        <row r="190">
          <cell r="A190" t="str">
            <v>LPV019-2016-2</v>
          </cell>
        </row>
        <row r="191">
          <cell r="A191" t="str">
            <v>LPV020-2016-1</v>
          </cell>
        </row>
        <row r="192">
          <cell r="A192" t="str">
            <v>LPV020-2016-2</v>
          </cell>
        </row>
        <row r="193">
          <cell r="A193" t="str">
            <v>LPV021-2016-1</v>
          </cell>
        </row>
        <row r="194">
          <cell r="A194" t="str">
            <v>LPV021-2016-2</v>
          </cell>
        </row>
        <row r="195">
          <cell r="A195" t="str">
            <v>LPV022-2016-1</v>
          </cell>
        </row>
        <row r="196">
          <cell r="A196" t="str">
            <v>LPV022-2016-2</v>
          </cell>
        </row>
        <row r="197">
          <cell r="A197" t="str">
            <v>LPV023-2016-1</v>
          </cell>
        </row>
        <row r="198">
          <cell r="A198" t="str">
            <v>LPV023-2016-2</v>
          </cell>
        </row>
        <row r="199">
          <cell r="A199" t="str">
            <v>LPV024-2016-1</v>
          </cell>
        </row>
        <row r="200">
          <cell r="A200" t="str">
            <v>LPV024-2016-2</v>
          </cell>
        </row>
        <row r="201">
          <cell r="A201" t="str">
            <v>LPV025-2016-1</v>
          </cell>
        </row>
        <row r="202">
          <cell r="A202" t="str">
            <v>LPV025-2016-2</v>
          </cell>
        </row>
        <row r="203">
          <cell r="A203" t="str">
            <v>LPV026-2016-1</v>
          </cell>
        </row>
        <row r="204">
          <cell r="A204" t="str">
            <v>LPV026-2016-2</v>
          </cell>
        </row>
        <row r="205">
          <cell r="A205" t="str">
            <v>LPV027-2016-1</v>
          </cell>
        </row>
        <row r="206">
          <cell r="A206" t="str">
            <v>LPV027-2016-2</v>
          </cell>
        </row>
        <row r="207">
          <cell r="A207" t="str">
            <v>LPV028-2016-1</v>
          </cell>
        </row>
        <row r="208">
          <cell r="A208" t="str">
            <v>LPV028-2016-2</v>
          </cell>
        </row>
        <row r="209">
          <cell r="A209" t="str">
            <v>LPV029-2016-1</v>
          </cell>
        </row>
        <row r="210">
          <cell r="A210" t="str">
            <v>LPV029-2016-2</v>
          </cell>
        </row>
        <row r="211">
          <cell r="A211" t="str">
            <v>LPV030-2016-1</v>
          </cell>
        </row>
        <row r="212">
          <cell r="A212" t="str">
            <v>LPV030-2016-2</v>
          </cell>
        </row>
        <row r="213">
          <cell r="A213" t="str">
            <v>LPV031-2016-1</v>
          </cell>
        </row>
        <row r="214">
          <cell r="A214" t="str">
            <v>LPV031-2016-2</v>
          </cell>
        </row>
        <row r="215">
          <cell r="A215" t="str">
            <v>LPV032-2016-1</v>
          </cell>
        </row>
        <row r="216">
          <cell r="A216" t="str">
            <v>LPV032-2016-2</v>
          </cell>
        </row>
        <row r="217">
          <cell r="A217" t="str">
            <v>LPV033-2016-1</v>
          </cell>
        </row>
        <row r="218">
          <cell r="A218" t="str">
            <v>LPV033-2016-2</v>
          </cell>
        </row>
        <row r="219">
          <cell r="A219" t="str">
            <v>LPV034-2016-1</v>
          </cell>
        </row>
        <row r="220">
          <cell r="A220" t="str">
            <v>LPV034-2016-2</v>
          </cell>
        </row>
        <row r="221">
          <cell r="A221" t="str">
            <v>LPV035-2016-1</v>
          </cell>
        </row>
        <row r="222">
          <cell r="A222" t="str">
            <v>LPV035-2016-2</v>
          </cell>
        </row>
        <row r="223">
          <cell r="A223" t="str">
            <v>LPV036-2016-1</v>
          </cell>
        </row>
        <row r="224">
          <cell r="A224" t="str">
            <v>LPV036-2016-2</v>
          </cell>
        </row>
        <row r="225">
          <cell r="A225" t="str">
            <v>LPV037-2016-1</v>
          </cell>
        </row>
        <row r="226">
          <cell r="A226" t="str">
            <v>LPV037-2016-2</v>
          </cell>
        </row>
        <row r="227">
          <cell r="A227" t="str">
            <v>LPV038-2016-1</v>
          </cell>
        </row>
        <row r="228">
          <cell r="A228" t="str">
            <v>LPV038-2016-2</v>
          </cell>
        </row>
        <row r="229">
          <cell r="A229" t="str">
            <v>LPV039-2016-1</v>
          </cell>
        </row>
        <row r="230">
          <cell r="A230" t="str">
            <v>LPV039-2016-2</v>
          </cell>
        </row>
        <row r="231">
          <cell r="A231" t="str">
            <v>LPV040-2016-1</v>
          </cell>
        </row>
        <row r="232">
          <cell r="A232" t="str">
            <v>LPV040-2016-2</v>
          </cell>
        </row>
        <row r="233">
          <cell r="A233" t="str">
            <v>LPV041-2016-1</v>
          </cell>
        </row>
        <row r="234">
          <cell r="A234" t="str">
            <v>LPV041-2016-2</v>
          </cell>
        </row>
        <row r="235">
          <cell r="A235" t="str">
            <v>LPV042-2016-1</v>
          </cell>
        </row>
        <row r="236">
          <cell r="A236" t="str">
            <v>LPV042-2016-2</v>
          </cell>
        </row>
        <row r="237">
          <cell r="A237" t="str">
            <v>LPV043-2016-1</v>
          </cell>
        </row>
        <row r="238">
          <cell r="A238" t="str">
            <v>LPV043-2016-2</v>
          </cell>
        </row>
        <row r="239">
          <cell r="A239" t="str">
            <v>LPV044-2016-1</v>
          </cell>
        </row>
        <row r="240">
          <cell r="A240" t="str">
            <v>LPV044-2016-2</v>
          </cell>
        </row>
        <row r="241">
          <cell r="A241" t="str">
            <v>LPV045-2016-1</v>
          </cell>
        </row>
        <row r="242">
          <cell r="A242" t="str">
            <v>LPV045-2016-2</v>
          </cell>
        </row>
        <row r="243">
          <cell r="A243" t="str">
            <v>LPV046-2016-1</v>
          </cell>
        </row>
        <row r="244">
          <cell r="A244" t="str">
            <v>LPV046-2016-2</v>
          </cell>
        </row>
        <row r="245">
          <cell r="A245" t="str">
            <v>LPV047-2016-1</v>
          </cell>
        </row>
        <row r="246">
          <cell r="A246" t="str">
            <v>LPV047-2016-2</v>
          </cell>
        </row>
        <row r="247">
          <cell r="A247" t="str">
            <v>LPV048-2016-1</v>
          </cell>
        </row>
        <row r="248">
          <cell r="A248" t="str">
            <v>LPV048-2016-2</v>
          </cell>
        </row>
        <row r="249">
          <cell r="A249" t="str">
            <v>LPV049-2016-1</v>
          </cell>
        </row>
        <row r="250">
          <cell r="A250" t="str">
            <v>LPV049-2016-2</v>
          </cell>
        </row>
        <row r="251">
          <cell r="A251" t="str">
            <v>LPV050-2016-1</v>
          </cell>
        </row>
        <row r="252">
          <cell r="A252" t="str">
            <v>LPV050-2016-2</v>
          </cell>
        </row>
        <row r="253">
          <cell r="A253" t="str">
            <v>LPV051-2016-1</v>
          </cell>
        </row>
        <row r="254">
          <cell r="A254" t="str">
            <v>LPV051-2016-2</v>
          </cell>
        </row>
        <row r="255">
          <cell r="A255" t="str">
            <v>LPV052-2016-1</v>
          </cell>
        </row>
        <row r="256">
          <cell r="A256" t="str">
            <v>LPV052-2016-2</v>
          </cell>
        </row>
        <row r="257">
          <cell r="A257" t="str">
            <v>LPV053-2016-1</v>
          </cell>
        </row>
        <row r="258">
          <cell r="A258" t="str">
            <v>LPV053-2016-2</v>
          </cell>
        </row>
        <row r="259">
          <cell r="A259" t="str">
            <v>LPV054-2016-1</v>
          </cell>
        </row>
        <row r="260">
          <cell r="A260" t="str">
            <v>LPV054-2016-2</v>
          </cell>
        </row>
        <row r="261">
          <cell r="A261" t="str">
            <v>LPV055-2016-1</v>
          </cell>
        </row>
        <row r="262">
          <cell r="A262" t="str">
            <v>LPV055-2016-2</v>
          </cell>
        </row>
        <row r="263">
          <cell r="A263" t="str">
            <v>LPV056-2016-1</v>
          </cell>
        </row>
        <row r="264">
          <cell r="A264" t="str">
            <v>LPV056-2016-2</v>
          </cell>
        </row>
        <row r="265">
          <cell r="A265" t="str">
            <v>LPV057-2016-1</v>
          </cell>
        </row>
        <row r="266">
          <cell r="A266" t="str">
            <v>LPV057-2016-2</v>
          </cell>
        </row>
        <row r="267">
          <cell r="A267" t="str">
            <v>LPV058-2016-1</v>
          </cell>
        </row>
        <row r="268">
          <cell r="A268" t="str">
            <v>LPV058-2016-2</v>
          </cell>
        </row>
        <row r="269">
          <cell r="A269" t="str">
            <v>LPV059-2016-1</v>
          </cell>
        </row>
        <row r="270">
          <cell r="A270" t="str">
            <v>LPV059-2016-2</v>
          </cell>
        </row>
        <row r="271">
          <cell r="A271" t="str">
            <v>LPV060-2016-1</v>
          </cell>
        </row>
        <row r="272">
          <cell r="A272" t="str">
            <v>LPV060-2016-2</v>
          </cell>
        </row>
        <row r="273">
          <cell r="A273" t="str">
            <v>LPV061-2016-1</v>
          </cell>
        </row>
        <row r="274">
          <cell r="A274" t="str">
            <v>LPV061-2016-2</v>
          </cell>
        </row>
        <row r="275">
          <cell r="A275" t="str">
            <v>LPV062-2016-1</v>
          </cell>
        </row>
        <row r="276">
          <cell r="A276" t="str">
            <v>LPV062-2016-2</v>
          </cell>
        </row>
        <row r="277">
          <cell r="A277" t="str">
            <v>LPV063-2016-1</v>
          </cell>
        </row>
        <row r="278">
          <cell r="A278" t="str">
            <v>LPV064-2016-1</v>
          </cell>
        </row>
        <row r="279">
          <cell r="A279" t="str">
            <v>LPV065-2016-1</v>
          </cell>
        </row>
        <row r="280">
          <cell r="A280" t="str">
            <v>LPV066-2016-1</v>
          </cell>
        </row>
        <row r="281">
          <cell r="A281" t="str">
            <v>LPV067-2016-1</v>
          </cell>
        </row>
        <row r="282">
          <cell r="A282" t="str">
            <v>MPV001-2016-1</v>
          </cell>
        </row>
        <row r="283">
          <cell r="A283" t="str">
            <v>MPV001-2016-2</v>
          </cell>
        </row>
        <row r="284">
          <cell r="A284" t="str">
            <v>MPV002-2016-1</v>
          </cell>
        </row>
        <row r="285">
          <cell r="A285" t="str">
            <v>MPV002-2016-2</v>
          </cell>
        </row>
        <row r="286">
          <cell r="A286" t="str">
            <v>MPV003-2016-1</v>
          </cell>
        </row>
        <row r="287">
          <cell r="A287" t="str">
            <v>MPV003-2016-2</v>
          </cell>
        </row>
        <row r="288">
          <cell r="A288" t="str">
            <v>MPV005-2016-1</v>
          </cell>
        </row>
        <row r="289">
          <cell r="A289" t="str">
            <v>MPV006-2016-1</v>
          </cell>
        </row>
        <row r="290">
          <cell r="A290" t="str">
            <v>TRK007-2016-1</v>
          </cell>
        </row>
        <row r="291">
          <cell r="A291" t="str">
            <v>TRK007-2016-2</v>
          </cell>
        </row>
        <row r="292">
          <cell r="A292" t="str">
            <v>TRK008-2016-1</v>
          </cell>
        </row>
        <row r="293">
          <cell r="A293" t="str">
            <v>TRK008-2016-2</v>
          </cell>
        </row>
        <row r="294">
          <cell r="A294" t="str">
            <v>TRK009-2016-1</v>
          </cell>
        </row>
        <row r="295">
          <cell r="A295" t="str">
            <v>TRK009-2016-2</v>
          </cell>
        </row>
        <row r="296">
          <cell r="A296" t="str">
            <v>TRK010-2016-1</v>
          </cell>
        </row>
        <row r="297">
          <cell r="A297" t="str">
            <v>TRK010-2016-2</v>
          </cell>
        </row>
        <row r="298">
          <cell r="A298" t="str">
            <v>TRK011-2016-1</v>
          </cell>
        </row>
        <row r="299">
          <cell r="A299" t="str">
            <v>TRK011-2016-2</v>
          </cell>
        </row>
        <row r="300">
          <cell r="A300" t="str">
            <v>TRK012-2016-1</v>
          </cell>
        </row>
        <row r="301">
          <cell r="A301" t="str">
            <v>TRK012-2016-2</v>
          </cell>
        </row>
        <row r="302">
          <cell r="A302" t="str">
            <v>TRK013-2016-1</v>
          </cell>
        </row>
        <row r="303">
          <cell r="A303" t="str">
            <v>TRK013-2016-2</v>
          </cell>
        </row>
        <row r="304">
          <cell r="A304" t="str">
            <v>TRK014-2016-1</v>
          </cell>
        </row>
        <row r="305">
          <cell r="A305" t="str">
            <v>TRK014-2016-2</v>
          </cell>
        </row>
        <row r="306">
          <cell r="A306" t="str">
            <v>TRK015-2016-1</v>
          </cell>
        </row>
        <row r="307">
          <cell r="A307" t="str">
            <v>TRK015-2016-2</v>
          </cell>
        </row>
        <row r="308">
          <cell r="A308" t="str">
            <v>TRK016-2016-1</v>
          </cell>
        </row>
        <row r="309">
          <cell r="A309" t="str">
            <v>TRK016-2016-2</v>
          </cell>
        </row>
        <row r="310">
          <cell r="A310" t="str">
            <v>TRK017-2016-1</v>
          </cell>
        </row>
        <row r="311">
          <cell r="A311" t="str">
            <v>TRK017-2016-2</v>
          </cell>
        </row>
        <row r="312">
          <cell r="A312" t="str">
            <v>TRK018-2016-1</v>
          </cell>
        </row>
        <row r="313">
          <cell r="A313" t="str">
            <v>TRK018-2016-2</v>
          </cell>
        </row>
        <row r="314">
          <cell r="A314" t="str">
            <v>TRK019-2016-1</v>
          </cell>
        </row>
        <row r="315">
          <cell r="A315" t="str">
            <v>TRK019-2016-2</v>
          </cell>
        </row>
        <row r="316">
          <cell r="A316" t="str">
            <v>TRK020-2016-1</v>
          </cell>
        </row>
        <row r="317">
          <cell r="A317" t="str">
            <v>TRK020-2016-2</v>
          </cell>
        </row>
        <row r="318">
          <cell r="A318" t="str">
            <v>TRK021-2016-1</v>
          </cell>
        </row>
        <row r="319">
          <cell r="A319" t="str">
            <v>TRK021-2016-2</v>
          </cell>
        </row>
        <row r="320">
          <cell r="A320" t="str">
            <v>TRK022-2016-1</v>
          </cell>
        </row>
        <row r="321">
          <cell r="A321" t="str">
            <v>TRK022-2016-2</v>
          </cell>
        </row>
        <row r="322">
          <cell r="A322" t="str">
            <v>TRK023-2016-1</v>
          </cell>
        </row>
        <row r="323">
          <cell r="A323" t="str">
            <v>TRK024-2016-1</v>
          </cell>
        </row>
        <row r="324">
          <cell r="A324" t="str">
            <v>TRK025-2016-1</v>
          </cell>
        </row>
        <row r="325">
          <cell r="A325" t="str">
            <v>TRK026-2016-1</v>
          </cell>
        </row>
        <row r="326">
          <cell r="A326" t="str">
            <v>TRK027-2016-1</v>
          </cell>
        </row>
        <row r="327">
          <cell r="A327" t="str">
            <v>TRK028-2016-1</v>
          </cell>
        </row>
        <row r="328">
          <cell r="A328" t="str">
            <v>TRK029-2016-1</v>
          </cell>
        </row>
        <row r="329">
          <cell r="A329" t="str">
            <v>TRK030-2016-1</v>
          </cell>
        </row>
        <row r="330">
          <cell r="A330" t="str">
            <v>TRK031-2016-1</v>
          </cell>
        </row>
        <row r="331">
          <cell r="A331" t="str">
            <v>TRK032-2016-1</v>
          </cell>
        </row>
        <row r="332">
          <cell r="A332" t="str">
            <v>TRK033-2016-1</v>
          </cell>
        </row>
        <row r="333">
          <cell r="A333" t="str">
            <v>TRK033-2016-2</v>
          </cell>
        </row>
        <row r="334">
          <cell r="A334" t="str">
            <v>TRK034-2016-1</v>
          </cell>
        </row>
        <row r="335">
          <cell r="A335" t="str">
            <v>TRK034-2016-2</v>
          </cell>
        </row>
        <row r="336">
          <cell r="A336" t="str">
            <v>TRK035-2016-1</v>
          </cell>
        </row>
        <row r="337">
          <cell r="A337" t="str">
            <v>TRK035-2016-2</v>
          </cell>
        </row>
        <row r="338">
          <cell r="A338" t="str">
            <v>TRK036-2016-1</v>
          </cell>
        </row>
        <row r="339">
          <cell r="A339" t="str">
            <v>TRK036-2016-2</v>
          </cell>
        </row>
        <row r="340">
          <cell r="A340" t="str">
            <v>TRK037-2016-1</v>
          </cell>
        </row>
        <row r="341">
          <cell r="A341" t="str">
            <v>TRK037-2016-2</v>
          </cell>
        </row>
        <row r="342">
          <cell r="A342" t="str">
            <v>TRK038-2016-1</v>
          </cell>
        </row>
        <row r="343">
          <cell r="A343" t="str">
            <v>TRK038-2016-2</v>
          </cell>
        </row>
        <row r="344">
          <cell r="A344" t="str">
            <v>TRK039-2016-1</v>
          </cell>
        </row>
        <row r="345">
          <cell r="A345" t="str">
            <v>TRK039-2016-2</v>
          </cell>
        </row>
        <row r="346">
          <cell r="A346" t="str">
            <v>TRK040-2016-1</v>
          </cell>
        </row>
        <row r="347">
          <cell r="A347" t="str">
            <v>TRK040-2016-2</v>
          </cell>
        </row>
        <row r="348">
          <cell r="A348" t="str">
            <v>TRK041-2016-1</v>
          </cell>
        </row>
        <row r="349">
          <cell r="A349" t="str">
            <v>TRK041-2016-2</v>
          </cell>
        </row>
        <row r="350">
          <cell r="A350" t="str">
            <v>TRK042-2016-1</v>
          </cell>
        </row>
        <row r="351">
          <cell r="A351" t="str">
            <v>TRK042-2016-2</v>
          </cell>
        </row>
        <row r="352">
          <cell r="A352" t="str">
            <v>TRK043-2016-1</v>
          </cell>
        </row>
        <row r="353">
          <cell r="A353" t="str">
            <v>TRK043-2016-2</v>
          </cell>
        </row>
        <row r="354">
          <cell r="A354" t="str">
            <v>TRK044-2016-1</v>
          </cell>
        </row>
        <row r="355">
          <cell r="A355" t="str">
            <v>TRK044-2016-2</v>
          </cell>
        </row>
        <row r="356">
          <cell r="A356" t="str">
            <v>TRK045-2016-1</v>
          </cell>
        </row>
        <row r="357">
          <cell r="A357" t="str">
            <v>TRK045-2016-2</v>
          </cell>
        </row>
        <row r="358">
          <cell r="A358" t="str">
            <v>TRK046-2016-1</v>
          </cell>
        </row>
        <row r="359">
          <cell r="A359" t="str">
            <v>TRK046-2016-2</v>
          </cell>
        </row>
        <row r="360">
          <cell r="A360" t="str">
            <v>TRK047-2016-1</v>
          </cell>
        </row>
        <row r="361">
          <cell r="A361" t="str">
            <v>TRK047-2016-2</v>
          </cell>
        </row>
        <row r="362">
          <cell r="A362" t="str">
            <v>TRK048-2016-1</v>
          </cell>
        </row>
        <row r="363">
          <cell r="A363" t="str">
            <v>TRK048-2016-2</v>
          </cell>
        </row>
        <row r="364">
          <cell r="A364" t="str">
            <v>TRK049-2016-1</v>
          </cell>
        </row>
        <row r="365">
          <cell r="A365" t="str">
            <v>TRK049-2016-2</v>
          </cell>
        </row>
        <row r="366">
          <cell r="A366" t="str">
            <v>TRK050-2016-1</v>
          </cell>
        </row>
        <row r="367">
          <cell r="A367" t="str">
            <v>TRK050-2016-2</v>
          </cell>
        </row>
        <row r="368">
          <cell r="A368" t="str">
            <v>TRK051-2016-1</v>
          </cell>
        </row>
        <row r="369">
          <cell r="A369" t="str">
            <v>TRK051-2016-2</v>
          </cell>
        </row>
        <row r="370">
          <cell r="A370" t="str">
            <v>TRK052-2016-1</v>
          </cell>
        </row>
        <row r="371">
          <cell r="A371" t="str">
            <v>TRK052-2016-2</v>
          </cell>
        </row>
        <row r="372">
          <cell r="A372" t="str">
            <v>TRK053-2016-1</v>
          </cell>
        </row>
        <row r="373">
          <cell r="A373" t="str">
            <v>TRK053-2016-2</v>
          </cell>
        </row>
        <row r="374">
          <cell r="A374" t="str">
            <v>TRK054-2016-1</v>
          </cell>
        </row>
        <row r="375">
          <cell r="A375" t="str">
            <v>TRK054-2016-2</v>
          </cell>
        </row>
        <row r="376">
          <cell r="A376" t="str">
            <v>TRK055-2016-1</v>
          </cell>
        </row>
        <row r="377">
          <cell r="A377" t="str">
            <v>TRK055-2016-2</v>
          </cell>
        </row>
        <row r="378">
          <cell r="A378" t="str">
            <v>TRK056-2016-1</v>
          </cell>
        </row>
        <row r="379">
          <cell r="A379" t="str">
            <v>TRK056-2016-2</v>
          </cell>
        </row>
        <row r="380">
          <cell r="A380" t="str">
            <v>TRK057-2016-1</v>
          </cell>
        </row>
        <row r="381">
          <cell r="A381" t="str">
            <v>TRK057-2016-2</v>
          </cell>
        </row>
        <row r="382">
          <cell r="A382" t="str">
            <v>TRK058-2016-1</v>
          </cell>
        </row>
        <row r="383">
          <cell r="A383" t="str">
            <v>TRK058-2016-2</v>
          </cell>
        </row>
        <row r="384">
          <cell r="A384" t="str">
            <v>TRK059-2016-1</v>
          </cell>
        </row>
        <row r="385">
          <cell r="A385" t="str">
            <v>TRK059-2016-2</v>
          </cell>
        </row>
        <row r="386">
          <cell r="A386" t="str">
            <v>TRK060-2016-1</v>
          </cell>
        </row>
        <row r="387">
          <cell r="A387" t="str">
            <v>TRK060-2016-2</v>
          </cell>
        </row>
        <row r="388">
          <cell r="A388" t="str">
            <v>TRK061-2016-1</v>
          </cell>
        </row>
        <row r="389">
          <cell r="A389" t="str">
            <v>TRK061-2016-2</v>
          </cell>
        </row>
        <row r="390">
          <cell r="A390" t="str">
            <v>TRK062-2016-1</v>
          </cell>
        </row>
        <row r="391">
          <cell r="A391" t="str">
            <v>TRK062-2016-2</v>
          </cell>
        </row>
        <row r="392">
          <cell r="A392" t="str">
            <v>TRK063-2016-1</v>
          </cell>
        </row>
        <row r="393">
          <cell r="A393" t="str">
            <v>TRK063-2016-2</v>
          </cell>
        </row>
        <row r="394">
          <cell r="A394" t="str">
            <v>TRK064-2016-1</v>
          </cell>
        </row>
        <row r="395">
          <cell r="A395" t="str">
            <v>TRK064-2016-2</v>
          </cell>
        </row>
        <row r="396">
          <cell r="A396" t="str">
            <v>TRK065-2016-1</v>
          </cell>
        </row>
        <row r="397">
          <cell r="A397" t="str">
            <v>TRK065-2016-2</v>
          </cell>
        </row>
        <row r="398">
          <cell r="A398" t="str">
            <v>TRK066-2016-1</v>
          </cell>
        </row>
        <row r="399">
          <cell r="A399" t="str">
            <v>TRK066-2016-2</v>
          </cell>
        </row>
        <row r="400">
          <cell r="A400" t="str">
            <v>TRK067-2016-1</v>
          </cell>
        </row>
        <row r="401">
          <cell r="A401" t="str">
            <v>TRK067-2016-2</v>
          </cell>
        </row>
        <row r="402">
          <cell r="A402" t="str">
            <v>TRK068-2016-1</v>
          </cell>
        </row>
        <row r="403">
          <cell r="A403" t="str">
            <v>TRK068-2016-2</v>
          </cell>
        </row>
        <row r="404">
          <cell r="A404" t="str">
            <v>TRK069-2016-1</v>
          </cell>
        </row>
        <row r="405">
          <cell r="A405" t="str">
            <v>TRK069-2016-2</v>
          </cell>
        </row>
        <row r="406">
          <cell r="A406" t="str">
            <v>TRK070-2016-1</v>
          </cell>
        </row>
        <row r="407">
          <cell r="A407" t="str">
            <v>TRK070-2016-2</v>
          </cell>
        </row>
        <row r="408">
          <cell r="A408" t="str">
            <v>TRK071-2016-1</v>
          </cell>
        </row>
        <row r="409">
          <cell r="A409" t="str">
            <v>TRK071-2016-2</v>
          </cell>
        </row>
        <row r="410">
          <cell r="A410" t="str">
            <v>TRK072-2016-1</v>
          </cell>
        </row>
        <row r="411">
          <cell r="A411" t="str">
            <v>TRK072-2016-2</v>
          </cell>
        </row>
        <row r="412">
          <cell r="A412" t="str">
            <v>TRK073-2016-1</v>
          </cell>
        </row>
        <row r="413">
          <cell r="A413" t="str">
            <v>TRK073-2016-2</v>
          </cell>
        </row>
        <row r="414">
          <cell r="A414" t="str">
            <v>TRK074-2016-1</v>
          </cell>
        </row>
        <row r="415">
          <cell r="A415" t="str">
            <v>TRK074-2016-2</v>
          </cell>
        </row>
        <row r="416">
          <cell r="A416" t="str">
            <v>TRK075-2016-1</v>
          </cell>
        </row>
        <row r="417">
          <cell r="A417" t="str">
            <v>TRK075-2016-2</v>
          </cell>
        </row>
        <row r="418">
          <cell r="A418" t="str">
            <v>TRK076-2016-1</v>
          </cell>
        </row>
        <row r="419">
          <cell r="A419" t="str">
            <v>TRK076-2016-2</v>
          </cell>
        </row>
        <row r="420">
          <cell r="A420" t="str">
            <v>TRK077-2016-1</v>
          </cell>
        </row>
        <row r="421">
          <cell r="A421" t="str">
            <v>TRK077-2016-2</v>
          </cell>
        </row>
        <row r="422">
          <cell r="A422" t="str">
            <v>TRK078-2016-1</v>
          </cell>
        </row>
        <row r="423">
          <cell r="A423" t="str">
            <v>TRK078-2016-2</v>
          </cell>
        </row>
        <row r="424">
          <cell r="A424" t="str">
            <v>TRK079-2016-1</v>
          </cell>
        </row>
        <row r="425">
          <cell r="A425" t="str">
            <v>TRK079-2016-2</v>
          </cell>
        </row>
        <row r="426">
          <cell r="A426" t="str">
            <v>TRK080-2016-1</v>
          </cell>
        </row>
        <row r="427">
          <cell r="A427" t="str">
            <v>TRK080-2016-2</v>
          </cell>
        </row>
        <row r="428">
          <cell r="A428" t="str">
            <v>TRK081-2016-1</v>
          </cell>
        </row>
        <row r="429">
          <cell r="A429" t="str">
            <v>TRK081-2016-2</v>
          </cell>
        </row>
        <row r="430">
          <cell r="A430" t="str">
            <v>TRK082-2016-1</v>
          </cell>
        </row>
        <row r="431">
          <cell r="A431" t="str">
            <v>TRK082-2016-2</v>
          </cell>
        </row>
        <row r="432">
          <cell r="A432" t="str">
            <v>TRK083-2016-1</v>
          </cell>
        </row>
        <row r="433">
          <cell r="A433" t="str">
            <v>TRK083-2016-2</v>
          </cell>
        </row>
        <row r="434">
          <cell r="A434" t="str">
            <v>TRK084-2016-1</v>
          </cell>
        </row>
        <row r="435">
          <cell r="A435" t="str">
            <v>TRK084-2016-2</v>
          </cell>
        </row>
        <row r="436">
          <cell r="A436" t="str">
            <v>TRK085-2016-1</v>
          </cell>
        </row>
        <row r="437">
          <cell r="A437" t="str">
            <v>TRK085-2016-2</v>
          </cell>
        </row>
        <row r="438">
          <cell r="A438" t="str">
            <v>TRK086-2016-1</v>
          </cell>
        </row>
        <row r="439">
          <cell r="A439" t="str">
            <v>TRK086-2016-2</v>
          </cell>
        </row>
        <row r="440">
          <cell r="A440" t="str">
            <v>TRK087-2016-1</v>
          </cell>
        </row>
        <row r="441">
          <cell r="A441" t="str">
            <v>TRK087-2016-2</v>
          </cell>
        </row>
        <row r="442">
          <cell r="A442" t="str">
            <v>TRK088-2016-1</v>
          </cell>
        </row>
        <row r="443">
          <cell r="A443" t="str">
            <v>TRK088-2016-2</v>
          </cell>
        </row>
        <row r="444">
          <cell r="A444" t="str">
            <v>TRK089-2016-1</v>
          </cell>
        </row>
        <row r="445">
          <cell r="A445" t="str">
            <v>TRK089-2016-2</v>
          </cell>
        </row>
        <row r="446">
          <cell r="A446" t="str">
            <v>TRK090-2016-1</v>
          </cell>
        </row>
        <row r="447">
          <cell r="A447" t="str">
            <v>TRK090-2016-2</v>
          </cell>
        </row>
        <row r="448">
          <cell r="A448" t="str">
            <v>TRK091-2016-1</v>
          </cell>
        </row>
        <row r="449">
          <cell r="A449" t="str">
            <v>TRK091-2016-2</v>
          </cell>
        </row>
        <row r="450">
          <cell r="A450" t="str">
            <v>TRK092-2016-1</v>
          </cell>
        </row>
        <row r="451">
          <cell r="A451" t="str">
            <v>TRK092-2016-2</v>
          </cell>
        </row>
        <row r="452">
          <cell r="A452" t="str">
            <v>TRK093-2016-1</v>
          </cell>
        </row>
        <row r="453">
          <cell r="A453" t="str">
            <v>TRK093-2016-2</v>
          </cell>
        </row>
        <row r="454">
          <cell r="A454" t="str">
            <v>TRK094-2016-1</v>
          </cell>
        </row>
        <row r="455">
          <cell r="A455" t="str">
            <v>TRK094-2016-2</v>
          </cell>
        </row>
        <row r="456">
          <cell r="A456" t="str">
            <v>TRK095-2016-1</v>
          </cell>
        </row>
        <row r="457">
          <cell r="A457" t="str">
            <v>TRK095-2016-2</v>
          </cell>
        </row>
        <row r="458">
          <cell r="A458" t="str">
            <v>TRK096-2016-1</v>
          </cell>
        </row>
        <row r="459">
          <cell r="A459" t="str">
            <v>TRK096-2016-2</v>
          </cell>
        </row>
        <row r="460">
          <cell r="A460" t="str">
            <v>TRK097-2016-1</v>
          </cell>
        </row>
        <row r="461">
          <cell r="A461" t="str">
            <v>TRK097-2016-2</v>
          </cell>
        </row>
        <row r="462">
          <cell r="A462" t="str">
            <v>TRK098-2016-1</v>
          </cell>
        </row>
        <row r="463">
          <cell r="A463" t="str">
            <v>TRK098-2016-2</v>
          </cell>
        </row>
        <row r="464">
          <cell r="A464" t="str">
            <v>TRK099-2016-1</v>
          </cell>
        </row>
        <row r="465">
          <cell r="A465" t="str">
            <v>TRK099-2016-2</v>
          </cell>
        </row>
        <row r="466">
          <cell r="A466" t="str">
            <v>TRK100-2016-1</v>
          </cell>
        </row>
        <row r="467">
          <cell r="A467" t="str">
            <v>TRK100-2016-2</v>
          </cell>
        </row>
        <row r="468">
          <cell r="A468" t="str">
            <v>TRK101-2016-1</v>
          </cell>
        </row>
        <row r="469">
          <cell r="A469" t="str">
            <v>TRK101-2016-2</v>
          </cell>
        </row>
        <row r="470">
          <cell r="A470" t="str">
            <v>TRK102-2016-1</v>
          </cell>
        </row>
        <row r="471">
          <cell r="A471" t="str">
            <v>TRK102-2016-2</v>
          </cell>
        </row>
        <row r="472">
          <cell r="A472" t="str">
            <v>TRK103-2016-1</v>
          </cell>
        </row>
        <row r="473">
          <cell r="A473" t="str">
            <v>TRK103-2016-2</v>
          </cell>
        </row>
        <row r="474">
          <cell r="A474" t="str">
            <v>TRK104-2016-1</v>
          </cell>
        </row>
        <row r="475">
          <cell r="A475" t="str">
            <v>TRK104-2016-2</v>
          </cell>
        </row>
        <row r="476">
          <cell r="A476" t="str">
            <v>TRK105-2016-1</v>
          </cell>
        </row>
        <row r="477">
          <cell r="A477" t="str">
            <v>TRK105-2016-2</v>
          </cell>
        </row>
        <row r="478">
          <cell r="A478" t="str">
            <v>TRK106-2016-1</v>
          </cell>
        </row>
        <row r="479">
          <cell r="A479" t="str">
            <v>TRK106-2016-2</v>
          </cell>
        </row>
        <row r="480">
          <cell r="A480" t="str">
            <v>TRK107-2016-1</v>
          </cell>
        </row>
        <row r="481">
          <cell r="A481" t="str">
            <v>TRK107-2016-2</v>
          </cell>
        </row>
        <row r="482">
          <cell r="A482" t="str">
            <v>TRK108-2016-1</v>
          </cell>
        </row>
        <row r="483">
          <cell r="A483" t="str">
            <v>TRK108-2016-2</v>
          </cell>
        </row>
        <row r="484">
          <cell r="A484" t="str">
            <v>TRK109-2016-1</v>
          </cell>
        </row>
        <row r="485">
          <cell r="A485" t="str">
            <v>TRK109-2016-2</v>
          </cell>
        </row>
        <row r="486">
          <cell r="A486" t="str">
            <v>TRK110-2016-1</v>
          </cell>
        </row>
        <row r="487">
          <cell r="A487" t="str">
            <v>TRK110-2016-2</v>
          </cell>
        </row>
        <row r="488">
          <cell r="A488" t="str">
            <v>TRK111-2016-1</v>
          </cell>
        </row>
        <row r="489">
          <cell r="A489" t="str">
            <v>TRK111-2016-2</v>
          </cell>
        </row>
        <row r="490">
          <cell r="A490" t="str">
            <v>TRK112-2016-1</v>
          </cell>
        </row>
        <row r="491">
          <cell r="A491" t="str">
            <v>TRK112-2016-2</v>
          </cell>
        </row>
        <row r="492">
          <cell r="A492" t="str">
            <v>TRK113-2016-1</v>
          </cell>
        </row>
        <row r="493">
          <cell r="A493" t="str">
            <v>TRK113-2016-2</v>
          </cell>
        </row>
        <row r="494">
          <cell r="A494" t="str">
            <v>TRK114-2016-1</v>
          </cell>
        </row>
        <row r="495">
          <cell r="A495" t="str">
            <v>TRK114-2016-2</v>
          </cell>
        </row>
        <row r="496">
          <cell r="A496" t="str">
            <v>TRK115-2016-1</v>
          </cell>
        </row>
        <row r="497">
          <cell r="A497" t="str">
            <v>TRK115-2016-2</v>
          </cell>
        </row>
        <row r="498">
          <cell r="A498" t="str">
            <v>TRK116-2016-1</v>
          </cell>
        </row>
        <row r="499">
          <cell r="A499" t="str">
            <v>TRK116-2016-2</v>
          </cell>
        </row>
        <row r="500">
          <cell r="A500" t="str">
            <v>TRK117-2016-1</v>
          </cell>
        </row>
        <row r="501">
          <cell r="A501" t="str">
            <v>TRK117-2016-2</v>
          </cell>
        </row>
        <row r="502">
          <cell r="A502" t="str">
            <v>TRK118-2016-1</v>
          </cell>
        </row>
        <row r="503">
          <cell r="A503" t="str">
            <v>TRK118-2016-2</v>
          </cell>
        </row>
        <row r="504">
          <cell r="A504" t="str">
            <v>TRK119-2016-1</v>
          </cell>
        </row>
        <row r="505">
          <cell r="A505" t="str">
            <v>TRK119-2016-2</v>
          </cell>
        </row>
        <row r="506">
          <cell r="A506" t="str">
            <v>TRK120-2016-1</v>
          </cell>
        </row>
        <row r="507">
          <cell r="A507" t="str">
            <v>TRK120-2016-2</v>
          </cell>
        </row>
        <row r="508">
          <cell r="A508" t="str">
            <v>TRK121-2016-1</v>
          </cell>
        </row>
        <row r="509">
          <cell r="A509" t="str">
            <v>TRK121-2016-2</v>
          </cell>
        </row>
        <row r="510">
          <cell r="A510" t="str">
            <v>TRK122-2016-1</v>
          </cell>
        </row>
        <row r="511">
          <cell r="A511" t="str">
            <v>TRK122-2016-2</v>
          </cell>
        </row>
        <row r="512">
          <cell r="A512" t="str">
            <v>TRK123-2016-1</v>
          </cell>
        </row>
        <row r="513">
          <cell r="A513" t="str">
            <v>TRK124-2016-1</v>
          </cell>
        </row>
        <row r="514">
          <cell r="A514" t="str">
            <v>TRK125-2016-1</v>
          </cell>
        </row>
        <row r="515">
          <cell r="A515" t="str">
            <v>TRK126-2016-1</v>
          </cell>
        </row>
        <row r="516">
          <cell r="A516" t="str">
            <v>TRK127-2016-1</v>
          </cell>
        </row>
        <row r="517">
          <cell r="A517" t="str">
            <v>TRK128-2016-1</v>
          </cell>
        </row>
        <row r="518">
          <cell r="A518" t="str">
            <v>TRK129-2016-1</v>
          </cell>
        </row>
        <row r="519">
          <cell r="A519" t="str">
            <v>TRK130-2016-1</v>
          </cell>
        </row>
        <row r="520">
          <cell r="A520" t="str">
            <v>TRK131-2016-1</v>
          </cell>
        </row>
        <row r="521">
          <cell r="A521" t="str">
            <v>TRK132-2016-1</v>
          </cell>
        </row>
        <row r="522">
          <cell r="A522" t="str">
            <v>TRK133-2016-1</v>
          </cell>
        </row>
        <row r="523">
          <cell r="A523" t="str">
            <v>TRK133-2016-2</v>
          </cell>
        </row>
        <row r="524">
          <cell r="A524" t="str">
            <v>TRK134-2016-1</v>
          </cell>
        </row>
        <row r="525">
          <cell r="A525" t="str">
            <v>TRK134-2016-2</v>
          </cell>
        </row>
        <row r="526">
          <cell r="A526" t="str">
            <v>TRK135-2016-1</v>
          </cell>
        </row>
        <row r="527">
          <cell r="A527" t="str">
            <v>TRK135-2016-2</v>
          </cell>
        </row>
        <row r="528">
          <cell r="A528" t="str">
            <v>TRK136-2016-1</v>
          </cell>
        </row>
        <row r="529">
          <cell r="A529" t="str">
            <v>TRK136-2016-2</v>
          </cell>
        </row>
        <row r="530">
          <cell r="A530" t="str">
            <v>TRK137-2016-1</v>
          </cell>
        </row>
        <row r="531">
          <cell r="A531" t="str">
            <v>TRK137-2016-2</v>
          </cell>
        </row>
        <row r="532">
          <cell r="A532" t="str">
            <v>TRK138-2016-1</v>
          </cell>
        </row>
        <row r="533">
          <cell r="A533" t="str">
            <v>TRK138-2016-2</v>
          </cell>
        </row>
        <row r="534">
          <cell r="A534" t="str">
            <v>TRK139-2016-1</v>
          </cell>
        </row>
        <row r="535">
          <cell r="A535" t="str">
            <v>TRK139-2016-2</v>
          </cell>
        </row>
        <row r="536">
          <cell r="A536" t="str">
            <v>TRK140-2016-1</v>
          </cell>
        </row>
        <row r="537">
          <cell r="A537" t="str">
            <v>TRK140-2016-2</v>
          </cell>
        </row>
        <row r="538">
          <cell r="A538" t="str">
            <v>TRK141-2016-1</v>
          </cell>
        </row>
        <row r="539">
          <cell r="A539" t="str">
            <v>TRK141-2016-2</v>
          </cell>
        </row>
        <row r="540">
          <cell r="A540" t="str">
            <v>TRK142-2016-1</v>
          </cell>
        </row>
        <row r="541">
          <cell r="A541" t="str">
            <v>TRK142-2016-2</v>
          </cell>
        </row>
        <row r="542">
          <cell r="A542" t="str">
            <v>TRK143-2016-1</v>
          </cell>
        </row>
        <row r="543">
          <cell r="A543" t="str">
            <v>TRK143-2016-2</v>
          </cell>
        </row>
        <row r="544">
          <cell r="A544" t="str">
            <v>TRK144-2016-1</v>
          </cell>
        </row>
        <row r="545">
          <cell r="A545" t="str">
            <v>TRK144-2016-2</v>
          </cell>
        </row>
        <row r="546">
          <cell r="A546" t="str">
            <v>TRK145-2016-1</v>
          </cell>
        </row>
        <row r="547">
          <cell r="A547" t="str">
            <v>TRK145-2016-2</v>
          </cell>
        </row>
        <row r="548">
          <cell r="A548" t="str">
            <v>TRK146-2016-1</v>
          </cell>
        </row>
        <row r="549">
          <cell r="A549" t="str">
            <v>TRK146-2016-2</v>
          </cell>
        </row>
        <row r="550">
          <cell r="A550" t="str">
            <v>TRK147-2016-1</v>
          </cell>
        </row>
        <row r="551">
          <cell r="A551" t="str">
            <v>TRK147-2016-2</v>
          </cell>
        </row>
        <row r="552">
          <cell r="A552" t="str">
            <v>TRK148-2016-1</v>
          </cell>
        </row>
        <row r="553">
          <cell r="A553" t="str">
            <v>TRK148-2016-2</v>
          </cell>
        </row>
        <row r="554">
          <cell r="A554" t="str">
            <v>TRK149-2016-1</v>
          </cell>
        </row>
        <row r="555">
          <cell r="A555" t="str">
            <v>TRK149-2016-2</v>
          </cell>
        </row>
        <row r="556">
          <cell r="A556" t="str">
            <v>TRK150-2016-1</v>
          </cell>
        </row>
        <row r="557">
          <cell r="A557" t="str">
            <v>TRK150-2016-2</v>
          </cell>
        </row>
        <row r="558">
          <cell r="A558" t="str">
            <v>TRK151-2016-1</v>
          </cell>
        </row>
        <row r="559">
          <cell r="A559" t="str">
            <v>TRK151-2016-2</v>
          </cell>
        </row>
        <row r="560">
          <cell r="A560" t="str">
            <v>TRK152-2016-1</v>
          </cell>
        </row>
        <row r="561">
          <cell r="A561" t="str">
            <v>TRK152-2016-2</v>
          </cell>
        </row>
        <row r="562">
          <cell r="A562" t="str">
            <v>TRK153-2016-1</v>
          </cell>
        </row>
        <row r="563">
          <cell r="A563" t="str">
            <v>TRK153-2016-2</v>
          </cell>
        </row>
        <row r="564">
          <cell r="A564" t="str">
            <v>TRK154-2016-1</v>
          </cell>
        </row>
        <row r="565">
          <cell r="A565" t="str">
            <v>TRK154-2016-2</v>
          </cell>
        </row>
        <row r="566">
          <cell r="A566" t="str">
            <v>TRK155-2016-1</v>
          </cell>
        </row>
        <row r="567">
          <cell r="A567" t="str">
            <v>TRK155-2016-2</v>
          </cell>
        </row>
        <row r="568">
          <cell r="A568" t="str">
            <v>TRK156-2016-1</v>
          </cell>
        </row>
        <row r="569">
          <cell r="A569" t="str">
            <v>TRK156-2016-2</v>
          </cell>
        </row>
        <row r="570">
          <cell r="A570" t="str">
            <v>TRK157-2016-1</v>
          </cell>
        </row>
        <row r="571">
          <cell r="A571" t="str">
            <v>TRK157-2016-2</v>
          </cell>
        </row>
        <row r="572">
          <cell r="A572" t="str">
            <v>TRK158-2016-1</v>
          </cell>
        </row>
        <row r="573">
          <cell r="A573" t="str">
            <v>TRK158-2016-2</v>
          </cell>
        </row>
        <row r="574">
          <cell r="A574" t="str">
            <v>TRK159-2016-1</v>
          </cell>
        </row>
        <row r="575">
          <cell r="A575" t="str">
            <v>TRK159-2016-2</v>
          </cell>
        </row>
        <row r="576">
          <cell r="A576" t="str">
            <v>TRK160-2016-1</v>
          </cell>
        </row>
        <row r="577">
          <cell r="A577" t="str">
            <v>TRK160-2016-2</v>
          </cell>
        </row>
        <row r="578">
          <cell r="A578" t="str">
            <v>TRK161-2016-1</v>
          </cell>
        </row>
        <row r="579">
          <cell r="A579" t="str">
            <v>TRK161-2016-2</v>
          </cell>
        </row>
        <row r="580">
          <cell r="A580" t="str">
            <v>TRK162-2016-1</v>
          </cell>
        </row>
        <row r="581">
          <cell r="A581" t="str">
            <v>TRK162-2016-2</v>
          </cell>
        </row>
        <row r="582">
          <cell r="A582" t="str">
            <v>TRK163-2016-1</v>
          </cell>
        </row>
        <row r="583">
          <cell r="A583" t="str">
            <v>TRK163-2016-2</v>
          </cell>
        </row>
        <row r="584">
          <cell r="A584" t="str">
            <v>TRK164-2016-1</v>
          </cell>
        </row>
        <row r="585">
          <cell r="A585" t="str">
            <v>TRK164-2016-2</v>
          </cell>
        </row>
        <row r="586">
          <cell r="A586" t="str">
            <v>TRK165-2016-1</v>
          </cell>
        </row>
        <row r="587">
          <cell r="A587" t="str">
            <v>TRK165-2016-2</v>
          </cell>
        </row>
        <row r="588">
          <cell r="A588" t="str">
            <v>TRK166-2016-1</v>
          </cell>
        </row>
        <row r="589">
          <cell r="A589" t="str">
            <v>TRK166-2016-2</v>
          </cell>
        </row>
        <row r="590">
          <cell r="A590" t="str">
            <v>TRK167-2016-1</v>
          </cell>
        </row>
        <row r="591">
          <cell r="A591" t="str">
            <v>TRK167-2016-2</v>
          </cell>
        </row>
        <row r="592">
          <cell r="A592" t="str">
            <v>TRK168-2016-1</v>
          </cell>
        </row>
        <row r="593">
          <cell r="A593" t="str">
            <v>TRK168-2016-2</v>
          </cell>
        </row>
        <row r="594">
          <cell r="A594" t="str">
            <v>TRK169-2016-1</v>
          </cell>
        </row>
        <row r="595">
          <cell r="A595" t="str">
            <v>TRK169-2016-2</v>
          </cell>
        </row>
        <row r="596">
          <cell r="A596" t="str">
            <v>TRK170-2016-1</v>
          </cell>
        </row>
        <row r="597">
          <cell r="A597" t="str">
            <v>TRK170-2016-2</v>
          </cell>
        </row>
        <row r="598">
          <cell r="A598" t="str">
            <v>TRK171-2016-1</v>
          </cell>
        </row>
        <row r="599">
          <cell r="A599" t="str">
            <v>TRK171-2016-2</v>
          </cell>
        </row>
        <row r="600">
          <cell r="A600" t="str">
            <v>TRK172-2016-1</v>
          </cell>
        </row>
        <row r="601">
          <cell r="A601" t="str">
            <v>TRK172-2016-2</v>
          </cell>
        </row>
        <row r="602">
          <cell r="A602" t="str">
            <v>TRK173-2016-1</v>
          </cell>
        </row>
        <row r="603">
          <cell r="A603" t="str">
            <v>TRK173-2016-2</v>
          </cell>
        </row>
        <row r="604">
          <cell r="A604" t="str">
            <v>TRK174-2016-1</v>
          </cell>
        </row>
        <row r="605">
          <cell r="A605" t="str">
            <v>TRK174-2016-2</v>
          </cell>
        </row>
        <row r="606">
          <cell r="A606" t="str">
            <v>TRK175-2016-1</v>
          </cell>
        </row>
        <row r="607">
          <cell r="A607" t="str">
            <v>TRK175-2016-2</v>
          </cell>
        </row>
        <row r="608">
          <cell r="A608" t="str">
            <v>TRK176-2016-1</v>
          </cell>
        </row>
        <row r="609">
          <cell r="A609" t="str">
            <v>TRK176-2016-2</v>
          </cell>
        </row>
        <row r="610">
          <cell r="A610" t="str">
            <v>TRK177-2016-1</v>
          </cell>
        </row>
        <row r="611">
          <cell r="A611" t="str">
            <v>TRK177-2016-2</v>
          </cell>
        </row>
        <row r="612">
          <cell r="A612" t="str">
            <v>TRK178-2016-1</v>
          </cell>
        </row>
        <row r="613">
          <cell r="A613" t="str">
            <v>TRK178-2016-2</v>
          </cell>
        </row>
        <row r="614">
          <cell r="A614" t="str">
            <v>TRK179-2016-1</v>
          </cell>
        </row>
        <row r="615">
          <cell r="A615" t="str">
            <v>TRK179-2016-2</v>
          </cell>
        </row>
        <row r="616">
          <cell r="A616" t="str">
            <v>TRK180-2016-1</v>
          </cell>
        </row>
        <row r="617">
          <cell r="A617" t="str">
            <v>TRK180-2016-2</v>
          </cell>
        </row>
        <row r="618">
          <cell r="A618" t="str">
            <v>TRK181-2016-1</v>
          </cell>
        </row>
        <row r="619">
          <cell r="A619" t="str">
            <v>TRK181-2016-2</v>
          </cell>
        </row>
        <row r="620">
          <cell r="A620" t="str">
            <v>TRK182-2016-1</v>
          </cell>
        </row>
        <row r="621">
          <cell r="A621" t="str">
            <v>TRK182-2016-2</v>
          </cell>
        </row>
        <row r="622">
          <cell r="A622" t="str">
            <v>TRK183-2016-1</v>
          </cell>
        </row>
        <row r="623">
          <cell r="A623" t="str">
            <v>TRK183-2016-2</v>
          </cell>
        </row>
        <row r="624">
          <cell r="A624" t="str">
            <v>TRK184-2016-1</v>
          </cell>
        </row>
        <row r="625">
          <cell r="A625" t="str">
            <v>TRK184-2016-2</v>
          </cell>
        </row>
        <row r="626">
          <cell r="A626" t="str">
            <v>TRK185-2016-1</v>
          </cell>
        </row>
        <row r="627">
          <cell r="A627" t="str">
            <v>TRK185-2016-2</v>
          </cell>
        </row>
        <row r="628">
          <cell r="A628" t="str">
            <v>TRK186-2016-1</v>
          </cell>
        </row>
        <row r="629">
          <cell r="A629" t="str">
            <v>TRK186-2016-2</v>
          </cell>
        </row>
        <row r="630">
          <cell r="A630" t="str">
            <v>TRK187-2016-1</v>
          </cell>
        </row>
        <row r="631">
          <cell r="A631" t="str">
            <v>TRK187-2016-2</v>
          </cell>
        </row>
        <row r="632">
          <cell r="A632" t="str">
            <v>TRK188-2016-1</v>
          </cell>
        </row>
        <row r="633">
          <cell r="A633" t="str">
            <v>TRK188-2016-2</v>
          </cell>
        </row>
        <row r="634">
          <cell r="A634" t="str">
            <v>TRK189-2016-1</v>
          </cell>
        </row>
        <row r="635">
          <cell r="A635" t="str">
            <v>TRK189-2016-2</v>
          </cell>
        </row>
        <row r="636">
          <cell r="A636" t="str">
            <v>TRK191-2016-1</v>
          </cell>
        </row>
        <row r="637">
          <cell r="A637" t="str">
            <v>TRK191-2016-2</v>
          </cell>
        </row>
        <row r="638">
          <cell r="A638" t="str">
            <v>TRK192-2016-1</v>
          </cell>
        </row>
        <row r="639">
          <cell r="A639" t="str">
            <v>TRK192-2016-2</v>
          </cell>
        </row>
        <row r="640">
          <cell r="A640" t="str">
            <v>TRK193-2016-1</v>
          </cell>
        </row>
        <row r="641">
          <cell r="A641" t="str">
            <v>TRK193-2016-2</v>
          </cell>
        </row>
        <row r="642">
          <cell r="A642" t="str">
            <v>TRK224-2016-1</v>
          </cell>
        </row>
        <row r="643">
          <cell r="A643" t="str">
            <v>TRK224-2016-2</v>
          </cell>
        </row>
        <row r="644">
          <cell r="A644" t="str">
            <v>TRK225-2016-1</v>
          </cell>
        </row>
        <row r="645">
          <cell r="A645" t="str">
            <v>TRK225-2016-2</v>
          </cell>
        </row>
        <row r="646">
          <cell r="A646" t="str">
            <v>TRK226-2016-1</v>
          </cell>
        </row>
        <row r="647">
          <cell r="A647" t="str">
            <v>TRK226-2016-2</v>
          </cell>
        </row>
        <row r="648">
          <cell r="A648" t="str">
            <v>TRK227-2016-1</v>
          </cell>
        </row>
        <row r="649">
          <cell r="A649" t="str">
            <v>TRK227-2016-2</v>
          </cell>
        </row>
        <row r="650">
          <cell r="A650" t="str">
            <v>TRK228-2016-1</v>
          </cell>
        </row>
        <row r="651">
          <cell r="A651" t="str">
            <v>TRK228-2016-2</v>
          </cell>
        </row>
        <row r="652">
          <cell r="A652" t="str">
            <v>TRK229-2016-1</v>
          </cell>
        </row>
        <row r="653">
          <cell r="A653" t="str">
            <v>TRK229-2016-2</v>
          </cell>
        </row>
        <row r="654">
          <cell r="A654" t="str">
            <v>TRK230-2016-1</v>
          </cell>
        </row>
        <row r="655">
          <cell r="A655" t="str">
            <v>TRK230-2016-2</v>
          </cell>
        </row>
        <row r="656">
          <cell r="A656" t="str">
            <v>TRK231-2016-1</v>
          </cell>
        </row>
        <row r="657">
          <cell r="A657" t="str">
            <v>TRK231-2016-2</v>
          </cell>
        </row>
        <row r="658">
          <cell r="A658" t="str">
            <v>TRK232-2016-1</v>
          </cell>
        </row>
        <row r="659">
          <cell r="A659" t="str">
            <v>TRK232-2016-2</v>
          </cell>
        </row>
        <row r="660">
          <cell r="A660" t="str">
            <v>TRK233-2016-1</v>
          </cell>
        </row>
        <row r="661">
          <cell r="A661" t="str">
            <v>TRK233-2016-2</v>
          </cell>
        </row>
        <row r="662">
          <cell r="A662" t="str">
            <v>TRK234-2016-1</v>
          </cell>
        </row>
        <row r="663">
          <cell r="A663" t="str">
            <v>TRK234-2016-2</v>
          </cell>
        </row>
        <row r="664">
          <cell r="A664" t="str">
            <v>TRK235-2016-1</v>
          </cell>
        </row>
        <row r="665">
          <cell r="A665" t="str">
            <v>TRK235-2016-2</v>
          </cell>
        </row>
        <row r="666">
          <cell r="A666" t="str">
            <v>TRK236-2016-1</v>
          </cell>
        </row>
        <row r="667">
          <cell r="A667" t="str">
            <v>TRK236-2016-2</v>
          </cell>
        </row>
        <row r="668">
          <cell r="A668" t="str">
            <v>TRK237-2016-1</v>
          </cell>
        </row>
        <row r="669">
          <cell r="A669" t="str">
            <v>TRK237-2016-2</v>
          </cell>
        </row>
        <row r="670">
          <cell r="A670" t="str">
            <v>TRK238-2016-1</v>
          </cell>
        </row>
        <row r="671">
          <cell r="A671" t="str">
            <v>TRK238-2016-2</v>
          </cell>
        </row>
        <row r="672">
          <cell r="A672" t="str">
            <v>TRK239-2016-1</v>
          </cell>
        </row>
        <row r="673">
          <cell r="A673" t="str">
            <v>TRK239-2016-2</v>
          </cell>
        </row>
        <row r="674">
          <cell r="A674" t="str">
            <v>TRK240-2016-1</v>
          </cell>
        </row>
        <row r="675">
          <cell r="A675" t="str">
            <v>TRK240-2016-2</v>
          </cell>
        </row>
        <row r="676">
          <cell r="A676" t="str">
            <v>TRK241-2016-1</v>
          </cell>
        </row>
        <row r="677">
          <cell r="A677" t="str">
            <v>TRK241-2016-2</v>
          </cell>
        </row>
        <row r="678">
          <cell r="A678" t="str">
            <v>TRK242-2016-1</v>
          </cell>
        </row>
        <row r="679">
          <cell r="A679" t="str">
            <v>TRK242-2016-2</v>
          </cell>
        </row>
        <row r="680">
          <cell r="A680" t="str">
            <v>TRK243-2016-1</v>
          </cell>
        </row>
        <row r="681">
          <cell r="A681" t="str">
            <v>TRK243-2016-2</v>
          </cell>
        </row>
        <row r="682">
          <cell r="A682" t="str">
            <v>TRK244-2016-1</v>
          </cell>
        </row>
        <row r="683">
          <cell r="A683" t="str">
            <v>TRK244-2016-2</v>
          </cell>
        </row>
        <row r="684">
          <cell r="A684" t="str">
            <v>TRK245-2016-1</v>
          </cell>
        </row>
        <row r="685">
          <cell r="A685" t="str">
            <v>TRK245-2016-2</v>
          </cell>
        </row>
        <row r="686">
          <cell r="A686" t="str">
            <v>TRK246-2016-1</v>
          </cell>
        </row>
        <row r="687">
          <cell r="A687" t="str">
            <v>TRK246-2016-2</v>
          </cell>
        </row>
        <row r="688">
          <cell r="A688" t="str">
            <v>TRK247-2016-1</v>
          </cell>
        </row>
        <row r="689">
          <cell r="A689" t="str">
            <v>TRK247-2016-2</v>
          </cell>
        </row>
        <row r="690">
          <cell r="A690" t="str">
            <v>TRK248-2016-1</v>
          </cell>
        </row>
        <row r="691">
          <cell r="A691" t="str">
            <v>TRK248-2016-2</v>
          </cell>
        </row>
        <row r="692">
          <cell r="A692" t="str">
            <v>TRK249-2016-1</v>
          </cell>
        </row>
        <row r="693">
          <cell r="A693" t="str">
            <v>TRK249-2016-2</v>
          </cell>
        </row>
        <row r="694">
          <cell r="A694" t="str">
            <v>TRK250-2016-1</v>
          </cell>
        </row>
        <row r="695">
          <cell r="A695" t="str">
            <v>TRK250-2016-2</v>
          </cell>
        </row>
        <row r="696">
          <cell r="A696" t="str">
            <v>TRK251-2016-1</v>
          </cell>
        </row>
        <row r="697">
          <cell r="A697" t="str">
            <v>TRK251-2016-2</v>
          </cell>
        </row>
        <row r="698">
          <cell r="A698" t="str">
            <v>TRK252-2016-1</v>
          </cell>
        </row>
        <row r="699">
          <cell r="A699" t="str">
            <v>TRK252-2016-2</v>
          </cell>
        </row>
        <row r="700">
          <cell r="A700" t="str">
            <v>TRK253-2016-1</v>
          </cell>
        </row>
        <row r="701">
          <cell r="A701" t="str">
            <v>TRK253-2016-2</v>
          </cell>
        </row>
        <row r="702">
          <cell r="A702" t="str">
            <v>TRK254-2016-1</v>
          </cell>
        </row>
        <row r="703">
          <cell r="A703" t="str">
            <v>TRK254-2016-2</v>
          </cell>
        </row>
        <row r="704">
          <cell r="A704" t="str">
            <v>TRK255-2016-1</v>
          </cell>
        </row>
        <row r="705">
          <cell r="A705" t="str">
            <v>TRK255-2016-2</v>
          </cell>
        </row>
        <row r="706">
          <cell r="A706" t="str">
            <v>TRK256-2016-1</v>
          </cell>
        </row>
        <row r="707">
          <cell r="A707" t="str">
            <v>TRK256-2016-2</v>
          </cell>
        </row>
        <row r="708">
          <cell r="A708" t="str">
            <v>TRK257-2016-1</v>
          </cell>
        </row>
        <row r="709">
          <cell r="A709" t="str">
            <v>TRK257-2016-2</v>
          </cell>
        </row>
        <row r="710">
          <cell r="A710" t="str">
            <v>TRK258-2016-1</v>
          </cell>
        </row>
        <row r="711">
          <cell r="A711" t="str">
            <v>TRK258-2016-2</v>
          </cell>
        </row>
        <row r="712">
          <cell r="A712" t="str">
            <v>TRK259-2016-1</v>
          </cell>
        </row>
        <row r="713">
          <cell r="A713" t="str">
            <v>TRK259-2016-2</v>
          </cell>
        </row>
        <row r="714">
          <cell r="A714" t="str">
            <v>TRK260-2016-1</v>
          </cell>
        </row>
        <row r="715">
          <cell r="A715" t="str">
            <v>TRK260-2016-2</v>
          </cell>
        </row>
        <row r="716">
          <cell r="A716" t="str">
            <v>TRK261-2016-1</v>
          </cell>
        </row>
        <row r="717">
          <cell r="A717" t="str">
            <v>TRK261-2016-2</v>
          </cell>
        </row>
        <row r="718">
          <cell r="A718" t="str">
            <v>TRK262-2016-1</v>
          </cell>
        </row>
        <row r="719">
          <cell r="A719" t="str">
            <v>TRK262-2016-2</v>
          </cell>
        </row>
        <row r="720">
          <cell r="A720" t="str">
            <v>TRK263-2016-1</v>
          </cell>
        </row>
        <row r="721">
          <cell r="A721" t="str">
            <v>TRK263-2016-2</v>
          </cell>
        </row>
        <row r="722">
          <cell r="A722" t="str">
            <v>TRK264-2016-1</v>
          </cell>
        </row>
        <row r="723">
          <cell r="A723" t="str">
            <v>TRK264-2016-2</v>
          </cell>
        </row>
        <row r="724">
          <cell r="A724" t="str">
            <v>TRK265-2016-1</v>
          </cell>
        </row>
        <row r="725">
          <cell r="A725" t="str">
            <v>TRK265-2016-2</v>
          </cell>
        </row>
        <row r="726">
          <cell r="A726" t="str">
            <v>TRK266-2016-1</v>
          </cell>
        </row>
        <row r="727">
          <cell r="A727" t="str">
            <v>TRK266-2016-2</v>
          </cell>
        </row>
        <row r="728">
          <cell r="A728" t="str">
            <v>TRK267-2016-1</v>
          </cell>
        </row>
        <row r="729">
          <cell r="A729" t="str">
            <v>TRK267-2016-2</v>
          </cell>
        </row>
        <row r="730">
          <cell r="A730" t="str">
            <v>TRK268-2016-1</v>
          </cell>
        </row>
        <row r="731">
          <cell r="A731" t="str">
            <v>TRK268-2016-2</v>
          </cell>
        </row>
        <row r="732">
          <cell r="A732" t="str">
            <v>TRK269-2016-1</v>
          </cell>
        </row>
        <row r="733">
          <cell r="A733" t="str">
            <v>TRK269-2016-2</v>
          </cell>
        </row>
        <row r="734">
          <cell r="A734" t="str">
            <v>TRK270-2016-1</v>
          </cell>
        </row>
        <row r="735">
          <cell r="A735" t="str">
            <v>TRK270-2016-2</v>
          </cell>
        </row>
        <row r="736">
          <cell r="A736" t="str">
            <v>TRK271-2016-1</v>
          </cell>
        </row>
        <row r="737">
          <cell r="A737" t="str">
            <v>TRK271-2016-2</v>
          </cell>
        </row>
        <row r="738">
          <cell r="A738" t="str">
            <v>TRK272-2016-1</v>
          </cell>
        </row>
        <row r="739">
          <cell r="A739" t="str">
            <v>TRK272-2016-2</v>
          </cell>
        </row>
        <row r="740">
          <cell r="A740" t="str">
            <v>TRK273-2016-1</v>
          </cell>
        </row>
        <row r="741">
          <cell r="A741" t="str">
            <v>TRK273-2016-2</v>
          </cell>
        </row>
        <row r="742">
          <cell r="A742" t="str">
            <v>TRK274-2016-1</v>
          </cell>
        </row>
        <row r="743">
          <cell r="A743" t="str">
            <v>TRK274-2016-2</v>
          </cell>
        </row>
        <row r="744">
          <cell r="A744" t="str">
            <v>TRK275-2016-1</v>
          </cell>
        </row>
        <row r="745">
          <cell r="A745" t="str">
            <v>TRK275-2016-2</v>
          </cell>
        </row>
        <row r="746">
          <cell r="A746" t="str">
            <v>TRK276-2016-1</v>
          </cell>
        </row>
        <row r="747">
          <cell r="A747" t="str">
            <v>TRK276-2016-2</v>
          </cell>
        </row>
        <row r="748">
          <cell r="A748" t="str">
            <v>TRK277-2016-1</v>
          </cell>
        </row>
        <row r="749">
          <cell r="A749" t="str">
            <v>TRK277-2016-2</v>
          </cell>
        </row>
        <row r="750">
          <cell r="A750" t="str">
            <v>TRK278-2016-1</v>
          </cell>
        </row>
        <row r="751">
          <cell r="A751" t="str">
            <v>TRK278-2016-2</v>
          </cell>
        </row>
        <row r="752">
          <cell r="A752" t="str">
            <v>TRK279-2016-1</v>
          </cell>
        </row>
        <row r="753">
          <cell r="A753" t="str">
            <v>TRK279-2016-2</v>
          </cell>
        </row>
        <row r="754">
          <cell r="A754" t="str">
            <v>TRK280-2016-1</v>
          </cell>
        </row>
        <row r="755">
          <cell r="A755" t="str">
            <v>TRK280-2016-2</v>
          </cell>
        </row>
        <row r="756">
          <cell r="A756" t="str">
            <v>TRK281-2016-1</v>
          </cell>
        </row>
        <row r="757">
          <cell r="A757" t="str">
            <v>TRK281-2016-2</v>
          </cell>
        </row>
        <row r="758">
          <cell r="A758" t="str">
            <v>TRK282-2016-1</v>
          </cell>
        </row>
        <row r="759">
          <cell r="A759" t="str">
            <v>TRK282-2016-2</v>
          </cell>
        </row>
        <row r="760">
          <cell r="A760" t="str">
            <v>TRK283-2016-1</v>
          </cell>
        </row>
        <row r="761">
          <cell r="A761" t="str">
            <v>TRK283-2016-2</v>
          </cell>
        </row>
        <row r="762">
          <cell r="A762" t="str">
            <v>TRK284-2016-1</v>
          </cell>
        </row>
        <row r="763">
          <cell r="A763" t="str">
            <v>TRK284-2016-2</v>
          </cell>
        </row>
        <row r="764">
          <cell r="A764" t="str">
            <v>TRK285-2016-1</v>
          </cell>
        </row>
        <row r="765">
          <cell r="A765" t="str">
            <v>TRK285-2016-2</v>
          </cell>
        </row>
        <row r="766">
          <cell r="A766" t="str">
            <v>TRK286-2016-1</v>
          </cell>
        </row>
        <row r="767">
          <cell r="A767" t="str">
            <v>TRK286-2016-2</v>
          </cell>
        </row>
        <row r="768">
          <cell r="A768" t="str">
            <v>TRK287-2016-1</v>
          </cell>
        </row>
        <row r="769">
          <cell r="A769" t="str">
            <v>TRK287-2016-2</v>
          </cell>
        </row>
        <row r="770">
          <cell r="A770" t="str">
            <v>TRK288-2016-1</v>
          </cell>
        </row>
        <row r="771">
          <cell r="A771" t="str">
            <v>TRK288-2016-2</v>
          </cell>
        </row>
        <row r="772">
          <cell r="A772" t="str">
            <v>TRK289-2016-1</v>
          </cell>
        </row>
        <row r="773">
          <cell r="A773" t="str">
            <v>TRK289-2016-2</v>
          </cell>
        </row>
        <row r="774">
          <cell r="A774" t="str">
            <v>TRK290-2016-1</v>
          </cell>
        </row>
        <row r="775">
          <cell r="A775" t="str">
            <v>TRK290-2016-2</v>
          </cell>
        </row>
        <row r="776">
          <cell r="A776" t="str">
            <v>TRK291-2016-1</v>
          </cell>
        </row>
        <row r="777">
          <cell r="A777" t="str">
            <v>TRK291-2016-2</v>
          </cell>
        </row>
        <row r="778">
          <cell r="A778" t="str">
            <v>TRK292-2016-1</v>
          </cell>
        </row>
        <row r="779">
          <cell r="A779" t="str">
            <v>TRK292-2016-2</v>
          </cell>
        </row>
        <row r="780">
          <cell r="A780" t="str">
            <v>TRK293-2016-1</v>
          </cell>
        </row>
        <row r="781">
          <cell r="A781" t="str">
            <v>TRK293-2016-2</v>
          </cell>
        </row>
        <row r="782">
          <cell r="A782" t="str">
            <v>TRK294-2016-1</v>
          </cell>
        </row>
        <row r="783">
          <cell r="A783" t="str">
            <v>TRK294-2016-2</v>
          </cell>
        </row>
        <row r="784">
          <cell r="A784" t="str">
            <v>TRK295-2016-1</v>
          </cell>
        </row>
        <row r="785">
          <cell r="A785" t="str">
            <v>TRK295-2016-2</v>
          </cell>
        </row>
        <row r="786">
          <cell r="A786" t="str">
            <v>TRK296-2016-1</v>
          </cell>
        </row>
        <row r="787">
          <cell r="A787" t="str">
            <v>TRK297-2016-2</v>
          </cell>
        </row>
        <row r="788">
          <cell r="A788" t="str">
            <v>TRK298-2016-1</v>
          </cell>
        </row>
        <row r="789">
          <cell r="A789" t="str">
            <v>TRK298-2016-2</v>
          </cell>
        </row>
        <row r="790">
          <cell r="A790" t="str">
            <v>TRK299-2016-1</v>
          </cell>
        </row>
        <row r="791">
          <cell r="A791" t="str">
            <v>TRK299-2016-2</v>
          </cell>
        </row>
        <row r="792">
          <cell r="A792" t="str">
            <v>TRK300-2016-1</v>
          </cell>
        </row>
        <row r="793">
          <cell r="A793" t="str">
            <v>TRK300-2016-2</v>
          </cell>
        </row>
        <row r="794">
          <cell r="A794" t="str">
            <v>TRK301-2016-1</v>
          </cell>
        </row>
        <row r="795">
          <cell r="A795" t="str">
            <v>TRK301-2016-2</v>
          </cell>
        </row>
        <row r="796">
          <cell r="A796" t="str">
            <v>TRK302-2016-1</v>
          </cell>
        </row>
        <row r="797">
          <cell r="A797" t="str">
            <v>TRK302-2016-2</v>
          </cell>
        </row>
        <row r="798">
          <cell r="A798" t="str">
            <v>TRK303-2016-1</v>
          </cell>
        </row>
        <row r="799">
          <cell r="A799" t="str">
            <v>TRK303-2016-2</v>
          </cell>
        </row>
        <row r="800">
          <cell r="A800" t="str">
            <v>TRK304-2016-1</v>
          </cell>
        </row>
        <row r="801">
          <cell r="A801" t="str">
            <v>TRK304-2016-2</v>
          </cell>
        </row>
        <row r="802">
          <cell r="A802" t="str">
            <v>TRK305-2016-1</v>
          </cell>
        </row>
        <row r="803">
          <cell r="A803" t="str">
            <v>TRK305-2016-2</v>
          </cell>
        </row>
        <row r="804">
          <cell r="A804" t="str">
            <v>TRK306-2016-1</v>
          </cell>
        </row>
        <row r="805">
          <cell r="A805" t="str">
            <v>TRK307-2016-1</v>
          </cell>
        </row>
        <row r="806">
          <cell r="A806" t="str">
            <v>TRK308-2016-1</v>
          </cell>
        </row>
        <row r="807">
          <cell r="A807" t="str">
            <v>TRK308-2016-2</v>
          </cell>
        </row>
        <row r="808">
          <cell r="A808" t="str">
            <v>TRK309-2016-1</v>
          </cell>
        </row>
        <row r="809">
          <cell r="A809" t="str">
            <v>TRK309-2016-2</v>
          </cell>
        </row>
        <row r="810">
          <cell r="A810" t="str">
            <v>TRK310-2016-1</v>
          </cell>
        </row>
        <row r="811">
          <cell r="A811" t="str">
            <v>TRK310-2016-2</v>
          </cell>
        </row>
        <row r="812">
          <cell r="A812" t="str">
            <v>TRK311-2016-1</v>
          </cell>
        </row>
        <row r="813">
          <cell r="A813" t="str">
            <v>TRK311-2016-2</v>
          </cell>
        </row>
        <row r="814">
          <cell r="A814" t="str">
            <v>TRK312-2016-1</v>
          </cell>
        </row>
        <row r="815">
          <cell r="A815" t="str">
            <v>TRK312-2016-2</v>
          </cell>
        </row>
        <row r="816">
          <cell r="A816" t="str">
            <v>TRK313-2016-1</v>
          </cell>
        </row>
        <row r="817">
          <cell r="A817" t="str">
            <v>TRK313-2016-2</v>
          </cell>
        </row>
        <row r="818">
          <cell r="A818" t="str">
            <v>TRK314-2016-1</v>
          </cell>
        </row>
        <row r="819">
          <cell r="A819" t="str">
            <v>TRK314-2016-2</v>
          </cell>
        </row>
        <row r="820">
          <cell r="A820" t="str">
            <v>TRK315-2016-1</v>
          </cell>
        </row>
        <row r="821">
          <cell r="A821" t="str">
            <v>TRK315-2016-2</v>
          </cell>
        </row>
        <row r="822">
          <cell r="A822" t="str">
            <v>SSV001-2016-1</v>
          </cell>
        </row>
        <row r="823">
          <cell r="A823" t="str">
            <v>SSV001-2016-2</v>
          </cell>
        </row>
        <row r="824">
          <cell r="A824" t="str">
            <v>SSV002-2016-1</v>
          </cell>
        </row>
        <row r="825">
          <cell r="A825" t="str">
            <v>SSV002-2016-2</v>
          </cell>
        </row>
        <row r="826">
          <cell r="A826" t="str">
            <v>SSV003-2016-1</v>
          </cell>
        </row>
        <row r="827">
          <cell r="A827" t="str">
            <v>SSV004-2016-1</v>
          </cell>
        </row>
        <row r="828">
          <cell r="A828" t="str">
            <v>SSV004-2016-2</v>
          </cell>
        </row>
        <row r="829">
          <cell r="A829" t="str">
            <v>SSV005-2016-1</v>
          </cell>
        </row>
        <row r="830">
          <cell r="A830" t="str">
            <v>SSV005-2016-2</v>
          </cell>
        </row>
        <row r="831">
          <cell r="A831" t="str">
            <v>SSV006-2016-1</v>
          </cell>
        </row>
        <row r="832">
          <cell r="A832" t="str">
            <v>SSV006-2016-2</v>
          </cell>
        </row>
        <row r="833">
          <cell r="A833" t="str">
            <v>SSV007-2016-1</v>
          </cell>
        </row>
        <row r="834">
          <cell r="A834" t="str">
            <v>SSV007-2016-2</v>
          </cell>
        </row>
        <row r="835">
          <cell r="A835" t="str">
            <v>SSV008-2016-1</v>
          </cell>
        </row>
        <row r="836">
          <cell r="A836" t="str">
            <v>SSV008-2016-2</v>
          </cell>
        </row>
        <row r="837">
          <cell r="A837" t="str">
            <v>SSV011-2016-1</v>
          </cell>
        </row>
        <row r="838">
          <cell r="A838" t="str">
            <v>SSV011-2016-2</v>
          </cell>
        </row>
        <row r="839">
          <cell r="A839" t="str">
            <v>SSV012-2016-1</v>
          </cell>
        </row>
        <row r="840">
          <cell r="A840" t="str">
            <v>SSV012-2016-2</v>
          </cell>
        </row>
        <row r="841">
          <cell r="A841" t="str">
            <v>SSV015-2016-1</v>
          </cell>
        </row>
        <row r="842">
          <cell r="A842" t="str">
            <v>SSV015-2016-2</v>
          </cell>
        </row>
        <row r="843">
          <cell r="A843" t="str">
            <v>SSV016-2016-1</v>
          </cell>
        </row>
        <row r="844">
          <cell r="A844" t="str">
            <v>SSV016-2016-2</v>
          </cell>
        </row>
        <row r="845">
          <cell r="A845" t="str">
            <v>PPV001-2016-1</v>
          </cell>
        </row>
        <row r="846">
          <cell r="A846" t="str">
            <v>PPV001-2016-2</v>
          </cell>
        </row>
        <row r="847">
          <cell r="A847" t="str">
            <v>PPV002-2016-1</v>
          </cell>
        </row>
        <row r="848">
          <cell r="A848" t="str">
            <v>PPV002-2016-2</v>
          </cell>
        </row>
        <row r="849">
          <cell r="A849" t="str">
            <v>PPV003-2016-1</v>
          </cell>
        </row>
        <row r="850">
          <cell r="A850" t="str">
            <v>PPV003-2016-2</v>
          </cell>
        </row>
        <row r="851">
          <cell r="A851" t="str">
            <v>PPV004-2016-1</v>
          </cell>
        </row>
        <row r="852">
          <cell r="A852" t="str">
            <v>PPV004-2016-2</v>
          </cell>
        </row>
        <row r="853">
          <cell r="A853" t="str">
            <v>PPV005-2016-1</v>
          </cell>
        </row>
        <row r="854">
          <cell r="A854" t="str">
            <v>PPV005-2016-2</v>
          </cell>
        </row>
        <row r="855">
          <cell r="A855" t="str">
            <v>PPV006-2016-1</v>
          </cell>
        </row>
        <row r="856">
          <cell r="A856" t="str">
            <v>PPV006-2016-2</v>
          </cell>
        </row>
        <row r="857">
          <cell r="A857" t="str">
            <v>PPV007-2016-1</v>
          </cell>
        </row>
        <row r="858">
          <cell r="A858" t="str">
            <v>PPV007-2016-2</v>
          </cell>
        </row>
        <row r="859">
          <cell r="A859" t="str">
            <v>PPV008-2016-1</v>
          </cell>
        </row>
        <row r="860">
          <cell r="A860" t="str">
            <v>PPV008-2016-2</v>
          </cell>
        </row>
        <row r="861">
          <cell r="A861" t="str">
            <v>PPV009-2016-1</v>
          </cell>
        </row>
        <row r="862">
          <cell r="A862" t="str">
            <v>PPV009-2016-2</v>
          </cell>
        </row>
        <row r="863">
          <cell r="A863" t="str">
            <v>PPV010-2016-1</v>
          </cell>
        </row>
        <row r="864">
          <cell r="A864" t="str">
            <v>PPV010-2016-2</v>
          </cell>
        </row>
        <row r="865">
          <cell r="A865" t="str">
            <v>PPV011-2016-1</v>
          </cell>
        </row>
        <row r="866">
          <cell r="A866" t="str">
            <v>PPV011-2016-2</v>
          </cell>
        </row>
        <row r="867">
          <cell r="A867" t="str">
            <v>PPV012-2016-1</v>
          </cell>
        </row>
        <row r="868">
          <cell r="A868" t="str">
            <v>PPV012-2016-2</v>
          </cell>
        </row>
        <row r="869">
          <cell r="A869" t="str">
            <v>PPV013-2016-1</v>
          </cell>
        </row>
        <row r="870">
          <cell r="A870" t="str">
            <v>PPV013-2016-2</v>
          </cell>
        </row>
        <row r="871">
          <cell r="A871" t="str">
            <v>PPV014-2016-1</v>
          </cell>
        </row>
        <row r="872">
          <cell r="A872" t="str">
            <v>PPV014-2016-2</v>
          </cell>
        </row>
        <row r="873">
          <cell r="A873" t="str">
            <v>PPV015-2016-1</v>
          </cell>
        </row>
        <row r="874">
          <cell r="A874" t="str">
            <v>PPV015-2016-2</v>
          </cell>
        </row>
        <row r="875">
          <cell r="A875" t="str">
            <v>PAC017-2017-1</v>
          </cell>
        </row>
        <row r="876">
          <cell r="A876" t="str">
            <v>PAC030-2017-1</v>
          </cell>
        </row>
        <row r="877">
          <cell r="A877" t="str">
            <v>PAC030-2017-2</v>
          </cell>
        </row>
        <row r="878">
          <cell r="A878" t="str">
            <v>PAC031-2017-1</v>
          </cell>
        </row>
        <row r="879">
          <cell r="A879" t="str">
            <v>PAC031-2017-2</v>
          </cell>
        </row>
        <row r="880">
          <cell r="A880" t="str">
            <v>PAC032-2017-1</v>
          </cell>
        </row>
        <row r="881">
          <cell r="A881" t="str">
            <v>PAC032-2017-2</v>
          </cell>
        </row>
        <row r="882">
          <cell r="A882" t="str">
            <v>PAC033-2017-1</v>
          </cell>
        </row>
        <row r="883">
          <cell r="A883" t="str">
            <v>PAC033-2017-2</v>
          </cell>
        </row>
        <row r="884">
          <cell r="A884" t="str">
            <v>SUV008-2017-1</v>
          </cell>
        </row>
        <row r="885">
          <cell r="A885" t="str">
            <v>SUV008-2017-2</v>
          </cell>
        </row>
        <row r="886">
          <cell r="A886" t="str">
            <v>SUV009-2017-1</v>
          </cell>
        </row>
        <row r="887">
          <cell r="A887" t="str">
            <v>SUV009-2017-2</v>
          </cell>
        </row>
        <row r="888">
          <cell r="A888" t="str">
            <v>SUV016-2017-1</v>
          </cell>
        </row>
        <row r="889">
          <cell r="A889" t="str">
            <v>SUV016-2017-2</v>
          </cell>
        </row>
        <row r="890">
          <cell r="A890" t="str">
            <v>SUV017-2017-1</v>
          </cell>
        </row>
        <row r="891">
          <cell r="A891" t="str">
            <v>SUV017-2017-2</v>
          </cell>
        </row>
        <row r="892">
          <cell r="A892" t="str">
            <v>SUV018-2017-1</v>
          </cell>
        </row>
        <row r="893">
          <cell r="A893" t="str">
            <v>SUV018-2017-2</v>
          </cell>
        </row>
        <row r="894">
          <cell r="A894" t="str">
            <v>SUV019-2017-1</v>
          </cell>
        </row>
        <row r="895">
          <cell r="A895" t="str">
            <v>SUV019-2017-2</v>
          </cell>
        </row>
        <row r="896">
          <cell r="A896" t="str">
            <v>SUV031-2017-1</v>
          </cell>
        </row>
        <row r="897">
          <cell r="A897" t="str">
            <v>SUV031-2017-2</v>
          </cell>
        </row>
        <row r="898">
          <cell r="A898" t="str">
            <v>SUV032-2017-1</v>
          </cell>
        </row>
        <row r="899">
          <cell r="A899" t="str">
            <v>SUV032-2017-2</v>
          </cell>
        </row>
        <row r="900">
          <cell r="A900" t="str">
            <v>SUV033-2017-1</v>
          </cell>
        </row>
        <row r="901">
          <cell r="A901" t="str">
            <v>SUV033-2017-2</v>
          </cell>
        </row>
        <row r="902">
          <cell r="A902" t="str">
            <v>SUV034-2017-1</v>
          </cell>
        </row>
        <row r="903">
          <cell r="A903" t="str">
            <v>SUV034-2017-2</v>
          </cell>
        </row>
        <row r="904">
          <cell r="A904" t="str">
            <v>CGV017-2017-1</v>
          </cell>
        </row>
        <row r="905">
          <cell r="A905" t="str">
            <v>CGV017-2017-2</v>
          </cell>
        </row>
        <row r="906">
          <cell r="A906" t="str">
            <v>CGV018-2017-1</v>
          </cell>
        </row>
        <row r="907">
          <cell r="A907" t="str">
            <v>CGV018-2017-2</v>
          </cell>
        </row>
        <row r="908">
          <cell r="A908" t="str">
            <v>CGV019-2017-1</v>
          </cell>
        </row>
        <row r="909">
          <cell r="A909" t="str">
            <v>CGV019-2017-2</v>
          </cell>
        </row>
        <row r="910">
          <cell r="A910" t="str">
            <v>CGV020-2017-1</v>
          </cell>
        </row>
        <row r="911">
          <cell r="A911" t="str">
            <v>CGV020-2017-2</v>
          </cell>
        </row>
        <row r="912">
          <cell r="A912" t="str">
            <v>CGV021-2017-1</v>
          </cell>
        </row>
        <row r="913">
          <cell r="A913" t="str">
            <v>CGV021-2017-2</v>
          </cell>
        </row>
        <row r="914">
          <cell r="A914" t="str">
            <v>CGV022-2017-1</v>
          </cell>
        </row>
        <row r="915">
          <cell r="A915" t="str">
            <v>CGV022-2017-2</v>
          </cell>
        </row>
        <row r="916">
          <cell r="A916" t="str">
            <v>CGV023-2017-1</v>
          </cell>
        </row>
        <row r="917">
          <cell r="A917" t="str">
            <v>CGV023-2017-2</v>
          </cell>
        </row>
        <row r="918">
          <cell r="A918" t="str">
            <v>CGV024-2017-1</v>
          </cell>
        </row>
        <row r="919">
          <cell r="A919" t="str">
            <v>CGV024-2017-2</v>
          </cell>
        </row>
        <row r="920">
          <cell r="A920" t="str">
            <v>CGV025-2017-1</v>
          </cell>
        </row>
        <row r="921">
          <cell r="A921" t="str">
            <v>CGV025-2017-2</v>
          </cell>
        </row>
        <row r="922">
          <cell r="A922" t="str">
            <v>CGV026-2017-1</v>
          </cell>
        </row>
        <row r="923">
          <cell r="A923" t="str">
            <v>CGV026-2017-2</v>
          </cell>
        </row>
        <row r="924">
          <cell r="A924" t="str">
            <v>CGV027-2017-1</v>
          </cell>
        </row>
        <row r="925">
          <cell r="A925" t="str">
            <v>CGV027-2017-2</v>
          </cell>
        </row>
        <row r="926">
          <cell r="A926" t="str">
            <v>CGV028-2017-1</v>
          </cell>
        </row>
        <row r="927">
          <cell r="A927" t="str">
            <v>CGV028-2017-2</v>
          </cell>
        </row>
        <row r="928">
          <cell r="A928" t="str">
            <v>CGV029-2017-1</v>
          </cell>
        </row>
        <row r="929">
          <cell r="A929" t="str">
            <v>CGV029-2017-2</v>
          </cell>
        </row>
        <row r="930">
          <cell r="A930" t="str">
            <v>CGV030-2017-1</v>
          </cell>
        </row>
        <row r="931">
          <cell r="A931" t="str">
            <v>CGV030-2017-2</v>
          </cell>
        </row>
        <row r="932">
          <cell r="A932" t="str">
            <v>CGV031-2017-1</v>
          </cell>
        </row>
        <row r="933">
          <cell r="A933" t="str">
            <v>CGV031-2017-2</v>
          </cell>
        </row>
        <row r="934">
          <cell r="A934" t="str">
            <v>CGV032-2017-1</v>
          </cell>
        </row>
        <row r="935">
          <cell r="A935" t="str">
            <v>CGV032-2017-2</v>
          </cell>
        </row>
        <row r="936">
          <cell r="A936" t="str">
            <v>CGV033-2017-1</v>
          </cell>
        </row>
        <row r="937">
          <cell r="A937" t="str">
            <v>CGV033-2017-2</v>
          </cell>
        </row>
        <row r="938">
          <cell r="A938" t="str">
            <v>CGV034-2017-1</v>
          </cell>
        </row>
        <row r="939">
          <cell r="A939" t="str">
            <v>CGV034-2017-2</v>
          </cell>
        </row>
        <row r="940">
          <cell r="A940" t="str">
            <v>CGV035-2017-1</v>
          </cell>
        </row>
        <row r="941">
          <cell r="A941" t="str">
            <v>CGV035-2017-2</v>
          </cell>
        </row>
        <row r="942">
          <cell r="A942" t="str">
            <v>CGV036-2017-1</v>
          </cell>
        </row>
        <row r="943">
          <cell r="A943" t="str">
            <v>CGV036-2017-2</v>
          </cell>
        </row>
        <row r="944">
          <cell r="A944" t="str">
            <v>CGV037-2017-1</v>
          </cell>
        </row>
        <row r="945">
          <cell r="A945" t="str">
            <v>CGV037-2017-2</v>
          </cell>
        </row>
        <row r="946">
          <cell r="A946" t="str">
            <v>CGV038-2017-1</v>
          </cell>
        </row>
        <row r="947">
          <cell r="A947" t="str">
            <v>CGV038-2017-2</v>
          </cell>
        </row>
        <row r="948">
          <cell r="A948" t="str">
            <v>CGV039-2017-1</v>
          </cell>
        </row>
        <row r="949">
          <cell r="A949" t="str">
            <v>CGV039-2017-2</v>
          </cell>
        </row>
        <row r="950">
          <cell r="A950" t="str">
            <v>CGV040-2017-1</v>
          </cell>
        </row>
        <row r="951">
          <cell r="A951" t="str">
            <v>CGV040-2017-2</v>
          </cell>
        </row>
        <row r="952">
          <cell r="A952" t="str">
            <v>CGV041-2017-1</v>
          </cell>
        </row>
        <row r="953">
          <cell r="A953" t="str">
            <v>CGV041-2017-2</v>
          </cell>
        </row>
        <row r="954">
          <cell r="A954" t="str">
            <v>CGV042-2017-1</v>
          </cell>
        </row>
        <row r="955">
          <cell r="A955" t="str">
            <v>CGV042-2017-2</v>
          </cell>
        </row>
        <row r="956">
          <cell r="A956" t="str">
            <v>CGV043-2017-1</v>
          </cell>
        </row>
        <row r="957">
          <cell r="A957" t="str">
            <v>CGV043-2017-2</v>
          </cell>
        </row>
        <row r="958">
          <cell r="A958" t="str">
            <v>CGV044-2017-1</v>
          </cell>
        </row>
        <row r="959">
          <cell r="A959" t="str">
            <v>CGV044-2017-2</v>
          </cell>
        </row>
        <row r="960">
          <cell r="A960" t="str">
            <v>CGV045-2017-1</v>
          </cell>
        </row>
        <row r="961">
          <cell r="A961" t="str">
            <v>CGV045-2017-2</v>
          </cell>
        </row>
        <row r="962">
          <cell r="A962" t="str">
            <v>CGV046-2017-1</v>
          </cell>
        </row>
        <row r="963">
          <cell r="A963" t="str">
            <v>CGV046-2017-2</v>
          </cell>
        </row>
        <row r="964">
          <cell r="A964" t="str">
            <v>CGV047-2017-1</v>
          </cell>
        </row>
        <row r="965">
          <cell r="A965" t="str">
            <v>CGV047-2017-2</v>
          </cell>
        </row>
        <row r="966">
          <cell r="A966" t="str">
            <v>CGV048-2017-1</v>
          </cell>
        </row>
        <row r="967">
          <cell r="A967" t="str">
            <v>CGV048-2017-2</v>
          </cell>
        </row>
        <row r="968">
          <cell r="A968" t="str">
            <v>CGV049-2017-1</v>
          </cell>
        </row>
        <row r="969">
          <cell r="A969" t="str">
            <v>CGV049-2017-2</v>
          </cell>
        </row>
        <row r="970">
          <cell r="A970" t="str">
            <v>CGV050-2017-1</v>
          </cell>
        </row>
        <row r="971">
          <cell r="A971" t="str">
            <v>CGV050-2017-2</v>
          </cell>
        </row>
        <row r="972">
          <cell r="A972" t="str">
            <v>CGV051-2017-1</v>
          </cell>
        </row>
        <row r="973">
          <cell r="A973" t="str">
            <v>CGV051-2017-2</v>
          </cell>
        </row>
        <row r="974">
          <cell r="A974" t="str">
            <v>CGV052-2017-1</v>
          </cell>
        </row>
        <row r="975">
          <cell r="A975" t="str">
            <v>CGV052-2017-2</v>
          </cell>
        </row>
        <row r="976">
          <cell r="A976" t="str">
            <v>CGV053-2017-1</v>
          </cell>
        </row>
        <row r="977">
          <cell r="A977" t="str">
            <v>CGV053-2017-2</v>
          </cell>
        </row>
        <row r="978">
          <cell r="A978" t="str">
            <v>CGV054-2017-1</v>
          </cell>
        </row>
        <row r="979">
          <cell r="A979" t="str">
            <v>CGV054-2017-2</v>
          </cell>
        </row>
        <row r="980">
          <cell r="A980" t="str">
            <v>CGV055-2017-1</v>
          </cell>
        </row>
        <row r="981">
          <cell r="A981" t="str">
            <v>CGV055-2017-2</v>
          </cell>
        </row>
        <row r="982">
          <cell r="A982" t="str">
            <v>CGV056-2017-1</v>
          </cell>
        </row>
        <row r="983">
          <cell r="A983" t="str">
            <v>CGV056-2017-2</v>
          </cell>
        </row>
        <row r="984">
          <cell r="A984" t="str">
            <v>CMV003-2017-1</v>
          </cell>
        </row>
        <row r="985">
          <cell r="A985" t="str">
            <v>CMV003-2017-2</v>
          </cell>
        </row>
        <row r="986">
          <cell r="A986" t="str">
            <v>CMV004-2017-1</v>
          </cell>
        </row>
        <row r="987">
          <cell r="A987" t="str">
            <v>CMV004-2017-2</v>
          </cell>
        </row>
        <row r="988">
          <cell r="A988" t="str">
            <v>CMV005-2017-1</v>
          </cell>
        </row>
        <row r="989">
          <cell r="A989" t="str">
            <v>CMV005-2017-2</v>
          </cell>
        </row>
        <row r="990">
          <cell r="A990" t="str">
            <v>CMV006-2017-1</v>
          </cell>
        </row>
        <row r="991">
          <cell r="A991" t="str">
            <v>CMV006-2017-2</v>
          </cell>
        </row>
        <row r="992">
          <cell r="A992" t="str">
            <v>CMV007-2017-1</v>
          </cell>
        </row>
        <row r="993">
          <cell r="A993" t="str">
            <v>CMV007-2017-2</v>
          </cell>
        </row>
        <row r="994">
          <cell r="A994" t="str">
            <v>CMV008-2017-1</v>
          </cell>
        </row>
        <row r="995">
          <cell r="A995" t="str">
            <v>CMV008-2017-2</v>
          </cell>
        </row>
        <row r="996">
          <cell r="A996" t="str">
            <v>CMV009-2017-1</v>
          </cell>
        </row>
        <row r="997">
          <cell r="A997" t="str">
            <v>CMV009-2017-2</v>
          </cell>
        </row>
        <row r="998">
          <cell r="A998" t="str">
            <v>CMV010-2017-1</v>
          </cell>
        </row>
        <row r="999">
          <cell r="A999" t="str">
            <v>CMV010-2017-2</v>
          </cell>
        </row>
        <row r="1000">
          <cell r="A1000" t="str">
            <v>LPV011-2017-1</v>
          </cell>
        </row>
        <row r="1001">
          <cell r="A1001" t="str">
            <v>LPV011-2017-2</v>
          </cell>
        </row>
        <row r="1002">
          <cell r="A1002" t="str">
            <v>LPV012-2017-1</v>
          </cell>
        </row>
        <row r="1003">
          <cell r="A1003" t="str">
            <v>LPV012-2017-2</v>
          </cell>
        </row>
        <row r="1004">
          <cell r="A1004" t="str">
            <v>LPV013-2017-1</v>
          </cell>
        </row>
        <row r="1005">
          <cell r="A1005" t="str">
            <v>LPV013-2017-2</v>
          </cell>
        </row>
        <row r="1006">
          <cell r="A1006" t="str">
            <v>LPV014-2017-1</v>
          </cell>
        </row>
        <row r="1007">
          <cell r="A1007" t="str">
            <v>LPV014-2017-2</v>
          </cell>
        </row>
        <row r="1008">
          <cell r="A1008" t="str">
            <v>LPV015-2017-1</v>
          </cell>
        </row>
        <row r="1009">
          <cell r="A1009" t="str">
            <v>LPV015-2017-2</v>
          </cell>
        </row>
        <row r="1010">
          <cell r="A1010" t="str">
            <v>LPV016-2017-1</v>
          </cell>
        </row>
        <row r="1011">
          <cell r="A1011" t="str">
            <v>LPV016-2017-2</v>
          </cell>
        </row>
        <row r="1012">
          <cell r="A1012" t="str">
            <v>LPV017-2017-1</v>
          </cell>
        </row>
        <row r="1013">
          <cell r="A1013" t="str">
            <v>LPV017-2017-2</v>
          </cell>
        </row>
        <row r="1014">
          <cell r="A1014" t="str">
            <v>LPV018-2017-1</v>
          </cell>
        </row>
        <row r="1015">
          <cell r="A1015" t="str">
            <v>LPV018-2017-2</v>
          </cell>
        </row>
        <row r="1016">
          <cell r="A1016" t="str">
            <v>LPV019-2017-1</v>
          </cell>
        </row>
        <row r="1017">
          <cell r="A1017" t="str">
            <v>LPV019-2017-2</v>
          </cell>
        </row>
        <row r="1018">
          <cell r="A1018" t="str">
            <v>LPV020-2017-1</v>
          </cell>
        </row>
        <row r="1019">
          <cell r="A1019" t="str">
            <v>LPV020-2017-2</v>
          </cell>
        </row>
        <row r="1020">
          <cell r="A1020" t="str">
            <v>LPV021-2017-1</v>
          </cell>
        </row>
        <row r="1021">
          <cell r="A1021" t="str">
            <v>LPV021-2017-2</v>
          </cell>
        </row>
        <row r="1022">
          <cell r="A1022" t="str">
            <v>LPV022-2017-1</v>
          </cell>
        </row>
        <row r="1023">
          <cell r="A1023" t="str">
            <v>LPV022-2017-2</v>
          </cell>
        </row>
        <row r="1024">
          <cell r="A1024" t="str">
            <v>LPV023-2017-1</v>
          </cell>
        </row>
        <row r="1025">
          <cell r="A1025" t="str">
            <v>LPV023-2017-2</v>
          </cell>
        </row>
        <row r="1026">
          <cell r="A1026" t="str">
            <v>LPV024-2017-1</v>
          </cell>
        </row>
        <row r="1027">
          <cell r="A1027" t="str">
            <v>LPV024-2017-2</v>
          </cell>
        </row>
        <row r="1028">
          <cell r="A1028" t="str">
            <v>LPV025-2017-1</v>
          </cell>
        </row>
        <row r="1029">
          <cell r="A1029" t="str">
            <v>LPV025-2017-2</v>
          </cell>
        </row>
        <row r="1030">
          <cell r="A1030" t="str">
            <v>LPV026-2017-1</v>
          </cell>
        </row>
        <row r="1031">
          <cell r="A1031" t="str">
            <v>LPV026-2017-2</v>
          </cell>
        </row>
        <row r="1032">
          <cell r="A1032" t="str">
            <v>LPV027-2017-1</v>
          </cell>
        </row>
        <row r="1033">
          <cell r="A1033" t="str">
            <v>LPV027-2017-2</v>
          </cell>
        </row>
        <row r="1034">
          <cell r="A1034" t="str">
            <v>LPV028-2017-1</v>
          </cell>
        </row>
        <row r="1035">
          <cell r="A1035" t="str">
            <v>LPV028-2017-2</v>
          </cell>
        </row>
        <row r="1036">
          <cell r="A1036" t="str">
            <v>LPV029-2017-1</v>
          </cell>
        </row>
        <row r="1037">
          <cell r="A1037" t="str">
            <v>LPV029-2017-2</v>
          </cell>
        </row>
        <row r="1038">
          <cell r="A1038" t="str">
            <v>LPV030-2017-1</v>
          </cell>
        </row>
        <row r="1039">
          <cell r="A1039" t="str">
            <v>LPV030-2017-2</v>
          </cell>
        </row>
        <row r="1040">
          <cell r="A1040" t="str">
            <v>LPV031-2017-1</v>
          </cell>
        </row>
        <row r="1041">
          <cell r="A1041" t="str">
            <v>LPV031-2017-2</v>
          </cell>
        </row>
        <row r="1042">
          <cell r="A1042" t="str">
            <v>LPV032-2017-1</v>
          </cell>
        </row>
        <row r="1043">
          <cell r="A1043" t="str">
            <v>LPV032-2017-2</v>
          </cell>
        </row>
        <row r="1044">
          <cell r="A1044" t="str">
            <v>LPV033-2017-1</v>
          </cell>
        </row>
        <row r="1045">
          <cell r="A1045" t="str">
            <v>LPV033-2017-2</v>
          </cell>
        </row>
        <row r="1046">
          <cell r="A1046" t="str">
            <v>LPV034-2017-1</v>
          </cell>
        </row>
        <row r="1047">
          <cell r="A1047" t="str">
            <v>LPV034-2017-2</v>
          </cell>
        </row>
        <row r="1048">
          <cell r="A1048" t="str">
            <v>LPV035-2017-1</v>
          </cell>
        </row>
        <row r="1049">
          <cell r="A1049" t="str">
            <v>LPV035-2017-2</v>
          </cell>
        </row>
        <row r="1050">
          <cell r="A1050" t="str">
            <v>LPV036-2017-1</v>
          </cell>
        </row>
        <row r="1051">
          <cell r="A1051" t="str">
            <v>LPV036-2017-2</v>
          </cell>
        </row>
        <row r="1052">
          <cell r="A1052" t="str">
            <v>LPV037-2017-1</v>
          </cell>
        </row>
        <row r="1053">
          <cell r="A1053" t="str">
            <v>LPV037-2017-2</v>
          </cell>
        </row>
        <row r="1054">
          <cell r="A1054" t="str">
            <v>LPV038-2017-1</v>
          </cell>
        </row>
        <row r="1055">
          <cell r="A1055" t="str">
            <v>LPV038-2017-2</v>
          </cell>
        </row>
        <row r="1056">
          <cell r="A1056" t="str">
            <v>LPV039-2017-1</v>
          </cell>
        </row>
        <row r="1057">
          <cell r="A1057" t="str">
            <v>LPV039-2017-2</v>
          </cell>
        </row>
        <row r="1058">
          <cell r="A1058" t="str">
            <v>LPV040-2017-1</v>
          </cell>
        </row>
        <row r="1059">
          <cell r="A1059" t="str">
            <v>LPV040-2017-2</v>
          </cell>
        </row>
        <row r="1060">
          <cell r="A1060" t="str">
            <v>LPV041-2017-1</v>
          </cell>
        </row>
        <row r="1061">
          <cell r="A1061" t="str">
            <v>LPV041-2017-2</v>
          </cell>
        </row>
        <row r="1062">
          <cell r="A1062" t="str">
            <v>LPV042-2017-1</v>
          </cell>
        </row>
        <row r="1063">
          <cell r="A1063" t="str">
            <v>LPV042-2017-2</v>
          </cell>
        </row>
        <row r="1064">
          <cell r="A1064" t="str">
            <v>LPV043-2017-1</v>
          </cell>
        </row>
        <row r="1065">
          <cell r="A1065" t="str">
            <v>LPV043-2017-2</v>
          </cell>
        </row>
        <row r="1066">
          <cell r="A1066" t="str">
            <v>LPV044-2017-1</v>
          </cell>
        </row>
        <row r="1067">
          <cell r="A1067" t="str">
            <v>LPV044-2017-2</v>
          </cell>
        </row>
        <row r="1068">
          <cell r="A1068" t="str">
            <v>LPV045-2017-1</v>
          </cell>
        </row>
        <row r="1069">
          <cell r="A1069" t="str">
            <v>LPV045-2017-2</v>
          </cell>
        </row>
        <row r="1070">
          <cell r="A1070" t="str">
            <v>LPV046-2017-1</v>
          </cell>
        </row>
        <row r="1071">
          <cell r="A1071" t="str">
            <v>LPV046-2017-2</v>
          </cell>
        </row>
        <row r="1072">
          <cell r="A1072" t="str">
            <v>LPV047-2017-1</v>
          </cell>
        </row>
        <row r="1073">
          <cell r="A1073" t="str">
            <v>LPV047-2017-2</v>
          </cell>
        </row>
        <row r="1074">
          <cell r="A1074" t="str">
            <v>LPV048-2017-1</v>
          </cell>
        </row>
        <row r="1075">
          <cell r="A1075" t="str">
            <v>LPV048-2017-2</v>
          </cell>
        </row>
        <row r="1076">
          <cell r="A1076" t="str">
            <v>LPV049-2017-1</v>
          </cell>
        </row>
        <row r="1077">
          <cell r="A1077" t="str">
            <v>LPV049-2017-2</v>
          </cell>
        </row>
        <row r="1078">
          <cell r="A1078" t="str">
            <v>LPV050-2017-1</v>
          </cell>
        </row>
        <row r="1079">
          <cell r="A1079" t="str">
            <v>LPV050-2017-2</v>
          </cell>
        </row>
        <row r="1080">
          <cell r="A1080" t="str">
            <v>LPV051-2017-1</v>
          </cell>
        </row>
        <row r="1081">
          <cell r="A1081" t="str">
            <v>LPV051-2017-2</v>
          </cell>
        </row>
        <row r="1082">
          <cell r="A1082" t="str">
            <v>LPV052-2017-1</v>
          </cell>
        </row>
        <row r="1083">
          <cell r="A1083" t="str">
            <v>LPV052-2017-2</v>
          </cell>
        </row>
        <row r="1084">
          <cell r="A1084" t="str">
            <v>LPV053-2017-1</v>
          </cell>
        </row>
        <row r="1085">
          <cell r="A1085" t="str">
            <v>LPV053-2017-2</v>
          </cell>
        </row>
        <row r="1086">
          <cell r="A1086" t="str">
            <v>LPV054-2017-1</v>
          </cell>
        </row>
        <row r="1087">
          <cell r="A1087" t="str">
            <v>LPV054-2017-2</v>
          </cell>
        </row>
        <row r="1088">
          <cell r="A1088" t="str">
            <v>LPV055-2017-1</v>
          </cell>
        </row>
        <row r="1089">
          <cell r="A1089" t="str">
            <v>LPV055-2017-2</v>
          </cell>
        </row>
        <row r="1090">
          <cell r="A1090" t="str">
            <v>LPV056-2017-1</v>
          </cell>
        </row>
        <row r="1091">
          <cell r="A1091" t="str">
            <v>LPV056-2017-2</v>
          </cell>
        </row>
        <row r="1092">
          <cell r="A1092" t="str">
            <v>LPV057-2017-1</v>
          </cell>
        </row>
        <row r="1093">
          <cell r="A1093" t="str">
            <v>LPV057-2017-2</v>
          </cell>
        </row>
        <row r="1094">
          <cell r="A1094" t="str">
            <v>LPV058-2017-1</v>
          </cell>
        </row>
        <row r="1095">
          <cell r="A1095" t="str">
            <v>LPV058-2017-2</v>
          </cell>
        </row>
        <row r="1096">
          <cell r="A1096" t="str">
            <v>LPV059-2017-1</v>
          </cell>
        </row>
        <row r="1097">
          <cell r="A1097" t="str">
            <v>LPV059-2017-2</v>
          </cell>
        </row>
        <row r="1098">
          <cell r="A1098" t="str">
            <v>LPV060-2017-1</v>
          </cell>
        </row>
        <row r="1099">
          <cell r="A1099" t="str">
            <v>LPV060-2017-2</v>
          </cell>
        </row>
        <row r="1100">
          <cell r="A1100" t="str">
            <v>LPV061-2017-1</v>
          </cell>
        </row>
        <row r="1101">
          <cell r="A1101" t="str">
            <v>LPV061-2017-2</v>
          </cell>
        </row>
        <row r="1102">
          <cell r="A1102" t="str">
            <v>LPV062-2017-1</v>
          </cell>
        </row>
        <row r="1103">
          <cell r="A1103" t="str">
            <v>LPV062-2017-2</v>
          </cell>
        </row>
        <row r="1104">
          <cell r="A1104" t="str">
            <v>TRK062-2017-1</v>
          </cell>
        </row>
        <row r="1105">
          <cell r="A1105" t="str">
            <v>TRK063-2017-1</v>
          </cell>
        </row>
        <row r="1106">
          <cell r="A1106" t="str">
            <v>TRK064-2017-1</v>
          </cell>
        </row>
        <row r="1107">
          <cell r="A1107" t="str">
            <v>TRK065-2017-1</v>
          </cell>
        </row>
        <row r="1108">
          <cell r="A1108" t="str">
            <v>TRK066-2017-1</v>
          </cell>
        </row>
        <row r="1109">
          <cell r="A1109" t="str">
            <v>TRK067-2017-1</v>
          </cell>
        </row>
        <row r="1110">
          <cell r="A1110" t="str">
            <v>TRK068-2017-1</v>
          </cell>
        </row>
        <row r="1111">
          <cell r="A1111" t="str">
            <v>TRK069-2017-1</v>
          </cell>
        </row>
        <row r="1112">
          <cell r="A1112" t="str">
            <v>TRK070-2017-1</v>
          </cell>
        </row>
        <row r="1113">
          <cell r="A1113" t="str">
            <v>TRK071-2017-1</v>
          </cell>
        </row>
        <row r="1114">
          <cell r="A1114" t="str">
            <v>TRK072-2017-1</v>
          </cell>
        </row>
        <row r="1115">
          <cell r="A1115" t="str">
            <v>TRK073-2017-1</v>
          </cell>
        </row>
        <row r="1116">
          <cell r="A1116" t="str">
            <v>TRK074-2017-1</v>
          </cell>
        </row>
        <row r="1117">
          <cell r="A1117" t="str">
            <v>TRK075-2017-1</v>
          </cell>
        </row>
        <row r="1118">
          <cell r="A1118" t="str">
            <v>TRK076-2017-1</v>
          </cell>
        </row>
        <row r="1119">
          <cell r="A1119" t="str">
            <v>TRK077-2017-1</v>
          </cell>
        </row>
        <row r="1120">
          <cell r="A1120" t="str">
            <v>TRK078-2017-1</v>
          </cell>
        </row>
        <row r="1121">
          <cell r="A1121" t="str">
            <v>TRK079-2017-1</v>
          </cell>
        </row>
        <row r="1122">
          <cell r="A1122" t="str">
            <v>TRK080-2017-1</v>
          </cell>
        </row>
        <row r="1123">
          <cell r="A1123" t="str">
            <v>TRK081-2017-1</v>
          </cell>
        </row>
        <row r="1124">
          <cell r="A1124" t="str">
            <v>TRK082-2017-1</v>
          </cell>
        </row>
        <row r="1125">
          <cell r="A1125" t="str">
            <v>TRK083-2017-1</v>
          </cell>
        </row>
        <row r="1126">
          <cell r="A1126" t="str">
            <v>TRK084-2017-1</v>
          </cell>
        </row>
        <row r="1127">
          <cell r="A1127" t="str">
            <v>TRK085-2017-1</v>
          </cell>
        </row>
        <row r="1128">
          <cell r="A1128" t="str">
            <v>TRK086-2017-1</v>
          </cell>
        </row>
        <row r="1129">
          <cell r="A1129" t="str">
            <v>TRK087-2017-1</v>
          </cell>
        </row>
        <row r="1130">
          <cell r="A1130" t="str">
            <v>TRK088-2017-1</v>
          </cell>
        </row>
        <row r="1131">
          <cell r="A1131" t="str">
            <v>TRK089-2017-1</v>
          </cell>
        </row>
        <row r="1132">
          <cell r="A1132" t="str">
            <v>TRK090-2017-1</v>
          </cell>
        </row>
        <row r="1133">
          <cell r="A1133" t="str">
            <v>TRK091-2017-1</v>
          </cell>
        </row>
        <row r="1134">
          <cell r="A1134" t="str">
            <v>TRK092-2017-1</v>
          </cell>
        </row>
        <row r="1135">
          <cell r="A1135" t="str">
            <v>TRK093-2017-1</v>
          </cell>
        </row>
        <row r="1136">
          <cell r="A1136" t="str">
            <v>TRK094-2017-1</v>
          </cell>
        </row>
        <row r="1137">
          <cell r="A1137" t="str">
            <v>TRK095-2017-1</v>
          </cell>
        </row>
        <row r="1138">
          <cell r="A1138" t="str">
            <v>TRK096-2017-1</v>
          </cell>
        </row>
        <row r="1139">
          <cell r="A1139" t="str">
            <v>TRK097-2017-1</v>
          </cell>
        </row>
        <row r="1140">
          <cell r="A1140" t="str">
            <v>TRK098-2017-1</v>
          </cell>
        </row>
        <row r="1141">
          <cell r="A1141" t="str">
            <v>TRK099-2017-1</v>
          </cell>
        </row>
        <row r="1142">
          <cell r="A1142" t="str">
            <v>TRK100-2017-1</v>
          </cell>
        </row>
        <row r="1143">
          <cell r="A1143" t="str">
            <v>TRK101-2017-1</v>
          </cell>
        </row>
        <row r="1144">
          <cell r="A1144" t="str">
            <v>TRK102-2017-1</v>
          </cell>
        </row>
        <row r="1145">
          <cell r="A1145" t="str">
            <v>TRK103-2017-1</v>
          </cell>
        </row>
        <row r="1146">
          <cell r="A1146" t="str">
            <v>TRK104-2017-1</v>
          </cell>
        </row>
        <row r="1147">
          <cell r="A1147" t="str">
            <v>TRK105-2017-1</v>
          </cell>
        </row>
        <row r="1148">
          <cell r="A1148" t="str">
            <v>TRK106-2017-1</v>
          </cell>
        </row>
        <row r="1149">
          <cell r="A1149" t="str">
            <v>TRK107-2017-1</v>
          </cell>
        </row>
        <row r="1150">
          <cell r="A1150" t="str">
            <v>TRK108-2017-1</v>
          </cell>
        </row>
        <row r="1151">
          <cell r="A1151" t="str">
            <v>TRK109-2017-1</v>
          </cell>
        </row>
        <row r="1152">
          <cell r="A1152" t="str">
            <v>TRK110-2017-1</v>
          </cell>
        </row>
        <row r="1153">
          <cell r="A1153" t="str">
            <v>TRK111-2017-1</v>
          </cell>
        </row>
        <row r="1154">
          <cell r="A1154" t="str">
            <v>TRK112-2017-1</v>
          </cell>
        </row>
        <row r="1155">
          <cell r="A1155" t="str">
            <v>TRK113-2017-1</v>
          </cell>
        </row>
        <row r="1156">
          <cell r="A1156" t="str">
            <v>TRK114-2017-1</v>
          </cell>
        </row>
        <row r="1157">
          <cell r="A1157" t="str">
            <v>TRK115-2017-1</v>
          </cell>
        </row>
        <row r="1158">
          <cell r="A1158" t="str">
            <v>TRK116-2017-1</v>
          </cell>
        </row>
        <row r="1159">
          <cell r="A1159" t="str">
            <v>TRK117-2017-1</v>
          </cell>
        </row>
        <row r="1160">
          <cell r="A1160" t="str">
            <v>TRK118-2017-1</v>
          </cell>
        </row>
        <row r="1161">
          <cell r="A1161" t="str">
            <v>TRK119-2017-1</v>
          </cell>
        </row>
        <row r="1162">
          <cell r="A1162" t="str">
            <v>TRK120-2017-1</v>
          </cell>
        </row>
        <row r="1163">
          <cell r="A1163" t="str">
            <v>TRK121-2017-1</v>
          </cell>
        </row>
        <row r="1164">
          <cell r="A1164" t="str">
            <v>TRK122-2017-1</v>
          </cell>
        </row>
        <row r="1165">
          <cell r="A1165" t="str">
            <v>TRK224-2017-2</v>
          </cell>
        </row>
        <row r="1166">
          <cell r="A1166" t="str">
            <v>TRK225-2017-2</v>
          </cell>
        </row>
        <row r="1167">
          <cell r="A1167" t="str">
            <v>TRK226-2017-2</v>
          </cell>
        </row>
        <row r="1168">
          <cell r="A1168" t="str">
            <v>TRK227-2017-2</v>
          </cell>
        </row>
        <row r="1169">
          <cell r="A1169" t="str">
            <v>TRK228-2017-2</v>
          </cell>
        </row>
        <row r="1170">
          <cell r="A1170" t="str">
            <v>TRK229-2017-2</v>
          </cell>
        </row>
        <row r="1171">
          <cell r="A1171" t="str">
            <v>TRK230-2017-2</v>
          </cell>
        </row>
        <row r="1172">
          <cell r="A1172" t="str">
            <v>TRK231-2017-2</v>
          </cell>
        </row>
        <row r="1173">
          <cell r="A1173" t="str">
            <v>TRK296-2017-1</v>
          </cell>
        </row>
        <row r="1174">
          <cell r="A1174" t="str">
            <v>TRK297-2017-2</v>
          </cell>
        </row>
        <row r="1175">
          <cell r="A1175" t="str">
            <v>TRK298-2017-2</v>
          </cell>
        </row>
        <row r="1176">
          <cell r="A1176" t="str">
            <v>TRK299-2017-2</v>
          </cell>
        </row>
        <row r="1177">
          <cell r="A1177" t="str">
            <v>TRK300-2017-2</v>
          </cell>
        </row>
        <row r="1178">
          <cell r="A1178" t="str">
            <v>TRK301-2017-2</v>
          </cell>
        </row>
        <row r="1179">
          <cell r="A1179" t="str">
            <v>TRK302-2017-2</v>
          </cell>
        </row>
        <row r="1180">
          <cell r="A1180" t="str">
            <v>TRK303-2017-2</v>
          </cell>
        </row>
        <row r="1181">
          <cell r="A1181" t="str">
            <v>TRK304-2017-2</v>
          </cell>
        </row>
        <row r="1182">
          <cell r="A1182" t="str">
            <v>TRK305-2017-2</v>
          </cell>
        </row>
        <row r="1183">
          <cell r="A1183" t="str">
            <v>TRK306-2017-1</v>
          </cell>
        </row>
        <row r="1184">
          <cell r="A1184" t="str">
            <v>TRK307-2017-1</v>
          </cell>
        </row>
        <row r="1185">
          <cell r="A1185" t="str">
            <v>TRK308-2017-2</v>
          </cell>
        </row>
        <row r="1186">
          <cell r="A1186" t="str">
            <v>TRK309-2017-2</v>
          </cell>
        </row>
        <row r="1187">
          <cell r="A1187" t="str">
            <v>TRK310-2017-2</v>
          </cell>
        </row>
        <row r="1188">
          <cell r="A1188" t="str">
            <v>TRK311-2017-2</v>
          </cell>
        </row>
        <row r="1189">
          <cell r="A1189" t="str">
            <v>TRK312-2017-2</v>
          </cell>
        </row>
        <row r="1190">
          <cell r="A1190" t="str">
            <v>TRK313-2017-2</v>
          </cell>
        </row>
        <row r="1191">
          <cell r="A1191" t="str">
            <v>TRK314-2017-2</v>
          </cell>
        </row>
        <row r="1192">
          <cell r="A1192" t="str">
            <v>TRK315-2017-2</v>
          </cell>
        </row>
        <row r="1193">
          <cell r="A1193" t="str">
            <v>SSV007-2017-1</v>
          </cell>
        </row>
        <row r="1194">
          <cell r="A1194" t="str">
            <v>SSV007-2017-2</v>
          </cell>
        </row>
        <row r="1195">
          <cell r="A1195" t="str">
            <v>SSV008-2017-1</v>
          </cell>
        </row>
        <row r="1196">
          <cell r="A1196" t="str">
            <v>SSV008-2017-2</v>
          </cell>
        </row>
        <row r="1197">
          <cell r="A1197" t="str">
            <v>SSV011-2017-1</v>
          </cell>
        </row>
        <row r="1198">
          <cell r="A1198" t="str">
            <v>SSV012-2017-1</v>
          </cell>
        </row>
        <row r="1199">
          <cell r="A1199" t="str">
            <v>SSV015-2017-1</v>
          </cell>
        </row>
        <row r="1200">
          <cell r="A1200" t="str">
            <v>SSV016-2017-1</v>
          </cell>
        </row>
        <row r="1201">
          <cell r="A1201" t="str">
            <v>PPV001-2017-1</v>
          </cell>
        </row>
        <row r="1202">
          <cell r="A1202" t="str">
            <v>PPV001-2017-2</v>
          </cell>
        </row>
        <row r="1203">
          <cell r="A1203" t="str">
            <v>PPV002-2017-1</v>
          </cell>
        </row>
        <row r="1204">
          <cell r="A1204" t="str">
            <v>PPV002-2017-2</v>
          </cell>
        </row>
        <row r="1205">
          <cell r="A1205" t="str">
            <v>OTHER</v>
          </cell>
        </row>
      </sheetData>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ndard - Review+Instructions"/>
      <sheetName val="Recommended Vehicles"/>
      <sheetName val="1. Category I Vehicles"/>
      <sheetName val="2. Category II Vehicles"/>
      <sheetName val="3. Credits"/>
      <sheetName val="Scoring"/>
      <sheetName val="4. Exemption Justification"/>
      <sheetName val="Dependent Lists - Cat I"/>
      <sheetName val="Cat I Vehicles"/>
      <sheetName val="Dependent Lists - Cat II"/>
      <sheetName val="Cat II Vehicles"/>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3">
          <cell r="B3" t="str">
            <v>Chevrolet</v>
          </cell>
        </row>
        <row r="4">
          <cell r="B4" t="str">
            <v>Ford</v>
          </cell>
        </row>
        <row r="5">
          <cell r="B5" t="str">
            <v>Honda</v>
          </cell>
        </row>
        <row r="6">
          <cell r="B6" t="str">
            <v>Hyundai</v>
          </cell>
        </row>
        <row r="7">
          <cell r="B7" t="str">
            <v>Nissan</v>
          </cell>
        </row>
      </sheetData>
      <sheetData sheetId="8" refreshError="1"/>
      <sheetData sheetId="9">
        <row r="3">
          <cell r="B3" t="str">
            <v>Chevrolet.</v>
          </cell>
        </row>
        <row r="4">
          <cell r="B4" t="str">
            <v>ChrysDodgeJeep.</v>
          </cell>
        </row>
        <row r="5">
          <cell r="B5" t="str">
            <v>Ford.</v>
          </cell>
        </row>
        <row r="6">
          <cell r="B6" t="str">
            <v>Honda.</v>
          </cell>
        </row>
        <row r="7">
          <cell r="B7" t="str">
            <v>Hyundai.</v>
          </cell>
        </row>
        <row r="8">
          <cell r="B8" t="str">
            <v>Nissan.</v>
          </cell>
        </row>
        <row r="9">
          <cell r="B9" t="str">
            <v>Ram.</v>
          </cell>
        </row>
      </sheetData>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8" Type="http://schemas.openxmlformats.org/officeDocument/2006/relationships/hyperlink" Target="http://www.afdc.energy.gov/conserve/system_efficiency.html" TargetMode="External"/><Relationship Id="rId13" Type="http://schemas.openxmlformats.org/officeDocument/2006/relationships/hyperlink" Target="https://www.fueleconomy.gov/feg/maintain.jsp" TargetMode="External"/><Relationship Id="rId3" Type="http://schemas.openxmlformats.org/officeDocument/2006/relationships/hyperlink" Target="http://www.afdc.energy.gov/fuels/" TargetMode="External"/><Relationship Id="rId7" Type="http://schemas.openxmlformats.org/officeDocument/2006/relationships/hyperlink" Target="http://www.afdc.energy.gov/conserve/behavior_techniques.html" TargetMode="External"/><Relationship Id="rId12" Type="http://schemas.openxmlformats.org/officeDocument/2006/relationships/hyperlink" Target="http://www.fueleconomy.gov/feg/hotweather.shtml" TargetMode="External"/><Relationship Id="rId2" Type="http://schemas.openxmlformats.org/officeDocument/2006/relationships/hyperlink" Target="http://www.fueleconomy.gov/feg/planning.shtml" TargetMode="External"/><Relationship Id="rId1" Type="http://schemas.openxmlformats.org/officeDocument/2006/relationships/hyperlink" Target="http://www.afdc.energy.gov/conserve/idle_reduction_light.html)" TargetMode="External"/><Relationship Id="rId6" Type="http://schemas.openxmlformats.org/officeDocument/2006/relationships/hyperlink" Target="http://www.afdc.energy.gov/conserve/equipment.html" TargetMode="External"/><Relationship Id="rId11" Type="http://schemas.openxmlformats.org/officeDocument/2006/relationships/hyperlink" Target="http://www.afdc.energy.gov/conserve/idle_reduction_light.html" TargetMode="External"/><Relationship Id="rId5" Type="http://schemas.openxmlformats.org/officeDocument/2006/relationships/hyperlink" Target="http://rscbio.com/products/category/envirologic?/products/envirologic" TargetMode="External"/><Relationship Id="rId15" Type="http://schemas.openxmlformats.org/officeDocument/2006/relationships/drawing" Target="../drawings/drawing10.xml"/><Relationship Id="rId10" Type="http://schemas.openxmlformats.org/officeDocument/2006/relationships/hyperlink" Target="http://www.fueleconomy.gov/feg/hotweather.shtml)" TargetMode="External"/><Relationship Id="rId4" Type="http://schemas.openxmlformats.org/officeDocument/2006/relationships/hyperlink" Target="http://www.afdc.energy.gov/fuels/biodiesel.html" TargetMode="External"/><Relationship Id="rId9" Type="http://schemas.openxmlformats.org/officeDocument/2006/relationships/hyperlink" Target="http://www.fueleconomy.gov/feg/coldweather.shtml" TargetMode="External"/><Relationship Id="rId14"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BF579"/>
    <pageSetUpPr fitToPage="1"/>
  </sheetPr>
  <dimension ref="A1:Z119"/>
  <sheetViews>
    <sheetView tabSelected="1" zoomScale="110" zoomScaleNormal="110" workbookViewId="0">
      <pane ySplit="1" topLeftCell="A2" activePane="bottomLeft" state="frozen"/>
      <selection pane="bottomLeft"/>
    </sheetView>
  </sheetViews>
  <sheetFormatPr defaultColWidth="0" defaultRowHeight="15" zeroHeight="1" x14ac:dyDescent="0.25"/>
  <cols>
    <col min="1" max="1" width="2.7109375" style="19" customWidth="1"/>
    <col min="2" max="2" width="1.5703125" style="19" customWidth="1"/>
    <col min="3" max="3" width="22.85546875" style="19" customWidth="1"/>
    <col min="4" max="4" width="95.7109375" style="19" customWidth="1"/>
    <col min="5" max="5" width="1.5703125" style="19" customWidth="1"/>
    <col min="6" max="6" width="2.7109375" style="19" customWidth="1"/>
    <col min="7" max="26" width="0" style="275" hidden="1" customWidth="1"/>
    <col min="27" max="16384" width="9.140625" style="19" hidden="1"/>
  </cols>
  <sheetData>
    <row r="1" spans="2:5" ht="24" thickBot="1" x14ac:dyDescent="0.4">
      <c r="B1" s="647" t="s">
        <v>1434</v>
      </c>
      <c r="C1" s="647"/>
      <c r="D1" s="647"/>
      <c r="E1" s="647"/>
    </row>
    <row r="2" spans="2:5" ht="15.75" thickBot="1" x14ac:dyDescent="0.3">
      <c r="B2" s="47"/>
      <c r="C2" s="651" t="s">
        <v>49</v>
      </c>
      <c r="D2" s="651"/>
      <c r="E2" s="48"/>
    </row>
    <row r="3" spans="2:5" ht="27" customHeight="1" x14ac:dyDescent="0.25">
      <c r="B3" s="4"/>
      <c r="C3" s="648" t="s">
        <v>1536</v>
      </c>
      <c r="D3" s="648"/>
      <c r="E3" s="6"/>
    </row>
    <row r="4" spans="2:5" ht="7.5" customHeight="1" x14ac:dyDescent="0.25">
      <c r="B4" s="4"/>
      <c r="C4" s="5"/>
      <c r="D4" s="40"/>
      <c r="E4" s="6"/>
    </row>
    <row r="5" spans="2:5" ht="39" customHeight="1" x14ac:dyDescent="0.25">
      <c r="B5" s="4"/>
      <c r="C5" s="649" t="s">
        <v>1537</v>
      </c>
      <c r="D5" s="649"/>
      <c r="E5" s="6"/>
    </row>
    <row r="6" spans="2:5" ht="7.5" customHeight="1" x14ac:dyDescent="0.25">
      <c r="B6" s="4"/>
      <c r="C6" s="5"/>
      <c r="D6" s="40"/>
      <c r="E6" s="6"/>
    </row>
    <row r="7" spans="2:5" ht="27" customHeight="1" x14ac:dyDescent="0.25">
      <c r="B7" s="4"/>
      <c r="C7" s="649" t="s">
        <v>1477</v>
      </c>
      <c r="D7" s="649"/>
      <c r="E7" s="6"/>
    </row>
    <row r="8" spans="2:5" ht="6.75" customHeight="1" x14ac:dyDescent="0.25">
      <c r="B8" s="4"/>
      <c r="C8" s="5"/>
      <c r="D8" s="5"/>
      <c r="E8" s="6"/>
    </row>
    <row r="9" spans="2:5" ht="27.75" customHeight="1" x14ac:dyDescent="0.25">
      <c r="B9" s="4"/>
      <c r="C9" s="649" t="s">
        <v>1462</v>
      </c>
      <c r="D9" s="649"/>
      <c r="E9" s="6"/>
    </row>
    <row r="10" spans="2:5" ht="6.75" customHeight="1" x14ac:dyDescent="0.25">
      <c r="B10" s="4"/>
      <c r="C10" s="5"/>
      <c r="D10" s="5"/>
      <c r="E10" s="6"/>
    </row>
    <row r="11" spans="2:5" x14ac:dyDescent="0.25">
      <c r="B11" s="4"/>
      <c r="C11" s="650" t="s">
        <v>1461</v>
      </c>
      <c r="D11" s="650"/>
      <c r="E11" s="6"/>
    </row>
    <row r="12" spans="2:5" x14ac:dyDescent="0.25">
      <c r="B12" s="4"/>
      <c r="C12" s="650" t="s">
        <v>1463</v>
      </c>
      <c r="D12" s="650"/>
      <c r="E12" s="6"/>
    </row>
    <row r="13" spans="2:5" ht="6.75" customHeight="1" x14ac:dyDescent="0.25">
      <c r="B13" s="4"/>
      <c r="C13" s="5"/>
      <c r="D13" s="44"/>
      <c r="E13" s="6"/>
    </row>
    <row r="14" spans="2:5" x14ac:dyDescent="0.25">
      <c r="B14" s="4"/>
      <c r="C14" s="652" t="s">
        <v>1538</v>
      </c>
      <c r="D14" s="652"/>
      <c r="E14" s="6"/>
    </row>
    <row r="15" spans="2:5" x14ac:dyDescent="0.25">
      <c r="B15" s="4"/>
      <c r="C15" s="357" t="s">
        <v>1452</v>
      </c>
      <c r="D15" s="265" t="s">
        <v>1469</v>
      </c>
      <c r="E15" s="6"/>
    </row>
    <row r="16" spans="2:5" ht="27" customHeight="1" x14ac:dyDescent="0.25">
      <c r="B16" s="4"/>
      <c r="C16" s="253" t="s">
        <v>1445</v>
      </c>
      <c r="D16" s="266" t="s">
        <v>1470</v>
      </c>
      <c r="E16" s="6"/>
    </row>
    <row r="17" spans="2:26" ht="27" customHeight="1" x14ac:dyDescent="0.25">
      <c r="B17" s="4"/>
      <c r="C17" s="552" t="s">
        <v>1803</v>
      </c>
      <c r="D17" s="266" t="s">
        <v>1804</v>
      </c>
      <c r="E17" s="6"/>
    </row>
    <row r="18" spans="2:26" x14ac:dyDescent="0.25">
      <c r="B18" s="4"/>
      <c r="C18" s="253" t="s">
        <v>1446</v>
      </c>
      <c r="D18" s="267" t="s">
        <v>1570</v>
      </c>
      <c r="E18" s="6"/>
    </row>
    <row r="19" spans="2:26" x14ac:dyDescent="0.25">
      <c r="B19" s="4"/>
      <c r="C19" s="253" t="s">
        <v>1475</v>
      </c>
      <c r="D19" s="267" t="s">
        <v>1476</v>
      </c>
      <c r="E19" s="6"/>
    </row>
    <row r="20" spans="2:26" x14ac:dyDescent="0.25">
      <c r="B20" s="4"/>
      <c r="C20" s="254" t="s">
        <v>1440</v>
      </c>
      <c r="D20" s="268" t="s">
        <v>1481</v>
      </c>
      <c r="E20" s="6"/>
    </row>
    <row r="21" spans="2:26" x14ac:dyDescent="0.25">
      <c r="B21" s="4"/>
      <c r="C21" s="254" t="s">
        <v>1441</v>
      </c>
      <c r="D21" s="269" t="s">
        <v>1482</v>
      </c>
      <c r="E21" s="6"/>
    </row>
    <row r="22" spans="2:26" ht="27" customHeight="1" x14ac:dyDescent="0.25">
      <c r="B22" s="4"/>
      <c r="C22" s="254" t="s">
        <v>1442</v>
      </c>
      <c r="D22" s="267" t="s">
        <v>1483</v>
      </c>
      <c r="E22" s="6"/>
    </row>
    <row r="23" spans="2:26" ht="27" customHeight="1" x14ac:dyDescent="0.25">
      <c r="B23" s="4"/>
      <c r="C23" s="360" t="s">
        <v>1443</v>
      </c>
      <c r="D23" s="267" t="s">
        <v>1484</v>
      </c>
      <c r="E23" s="6"/>
    </row>
    <row r="24" spans="2:26" ht="15" customHeight="1" x14ac:dyDescent="0.25">
      <c r="B24" s="4"/>
      <c r="C24" s="254" t="s">
        <v>1444</v>
      </c>
      <c r="D24" s="267" t="s">
        <v>1485</v>
      </c>
      <c r="E24" s="6"/>
    </row>
    <row r="25" spans="2:26" ht="27" customHeight="1" x14ac:dyDescent="0.25">
      <c r="B25" s="4"/>
      <c r="C25" s="255" t="s">
        <v>1451</v>
      </c>
      <c r="D25" s="267" t="s">
        <v>1486</v>
      </c>
      <c r="E25" s="6"/>
    </row>
    <row r="26" spans="2:26" ht="6" customHeight="1" x14ac:dyDescent="0.25">
      <c r="B26" s="4"/>
      <c r="C26" s="5"/>
      <c r="E26" s="6"/>
    </row>
    <row r="27" spans="2:26" s="264" customFormat="1" ht="13.5" customHeight="1" x14ac:dyDescent="0.25">
      <c r="B27" s="100"/>
      <c r="C27" s="658" t="s">
        <v>1459</v>
      </c>
      <c r="D27" s="659"/>
      <c r="E27" s="101"/>
      <c r="G27" s="305"/>
      <c r="H27" s="305"/>
      <c r="I27" s="305"/>
      <c r="J27" s="305"/>
      <c r="K27" s="305"/>
      <c r="L27" s="305"/>
      <c r="M27" s="305"/>
      <c r="N27" s="305"/>
      <c r="O27" s="305"/>
      <c r="P27" s="305"/>
      <c r="Q27" s="305"/>
      <c r="R27" s="305"/>
      <c r="S27" s="305"/>
      <c r="T27" s="305"/>
      <c r="U27" s="305"/>
      <c r="V27" s="305"/>
      <c r="W27" s="305"/>
      <c r="X27" s="305"/>
      <c r="Y27" s="305"/>
      <c r="Z27" s="305"/>
    </row>
    <row r="28" spans="2:26" ht="27" customHeight="1" x14ac:dyDescent="0.25">
      <c r="B28" s="4"/>
      <c r="C28" s="656" t="s">
        <v>1540</v>
      </c>
      <c r="D28" s="657"/>
      <c r="E28" s="6"/>
    </row>
    <row r="29" spans="2:26" x14ac:dyDescent="0.25">
      <c r="B29" s="4"/>
      <c r="C29" s="653" t="s">
        <v>1539</v>
      </c>
      <c r="D29" s="654"/>
      <c r="E29" s="6"/>
    </row>
    <row r="30" spans="2:26" ht="6" customHeight="1" thickBot="1" x14ac:dyDescent="0.3">
      <c r="B30" s="4"/>
      <c r="C30" s="5"/>
      <c r="D30" s="5"/>
      <c r="E30" s="6"/>
    </row>
    <row r="31" spans="2:26" ht="15.75" thickBot="1" x14ac:dyDescent="0.3">
      <c r="B31" s="45"/>
      <c r="C31" s="651" t="s">
        <v>50</v>
      </c>
      <c r="D31" s="651"/>
      <c r="E31" s="46"/>
    </row>
    <row r="32" spans="2:26" ht="27" customHeight="1" x14ac:dyDescent="0.25">
      <c r="B32" s="4"/>
      <c r="C32" s="660" t="s">
        <v>1464</v>
      </c>
      <c r="D32" s="660"/>
      <c r="E32" s="6"/>
    </row>
    <row r="33" spans="2:5" ht="15" customHeight="1" x14ac:dyDescent="0.25">
      <c r="B33" s="358"/>
      <c r="C33" s="655" t="s">
        <v>1453</v>
      </c>
      <c r="D33" s="655"/>
      <c r="E33" s="359"/>
    </row>
    <row r="34" spans="2:5" ht="27" customHeight="1" x14ac:dyDescent="0.25">
      <c r="B34" s="100"/>
      <c r="C34" s="637" t="s">
        <v>1487</v>
      </c>
      <c r="D34" s="637"/>
      <c r="E34" s="101"/>
    </row>
    <row r="35" spans="2:5" x14ac:dyDescent="0.25">
      <c r="B35" s="260"/>
      <c r="C35" s="636" t="s">
        <v>1454</v>
      </c>
      <c r="D35" s="636"/>
      <c r="E35" s="261"/>
    </row>
    <row r="36" spans="2:5" ht="39" customHeight="1" x14ac:dyDescent="0.25">
      <c r="B36" s="4"/>
      <c r="C36" s="637" t="s">
        <v>1571</v>
      </c>
      <c r="D36" s="637"/>
      <c r="E36" s="6"/>
    </row>
    <row r="37" spans="2:5" ht="27" customHeight="1" x14ac:dyDescent="0.25">
      <c r="B37" s="4"/>
      <c r="C37" s="634" t="s">
        <v>1488</v>
      </c>
      <c r="D37" s="634"/>
      <c r="E37" s="6"/>
    </row>
    <row r="38" spans="2:5" ht="39" customHeight="1" x14ac:dyDescent="0.25">
      <c r="B38" s="4"/>
      <c r="C38" s="634" t="s">
        <v>1489</v>
      </c>
      <c r="D38" s="634"/>
      <c r="E38" s="6"/>
    </row>
    <row r="39" spans="2:5" ht="51" customHeight="1" x14ac:dyDescent="0.25">
      <c r="B39" s="4"/>
      <c r="C39" s="634" t="s">
        <v>1567</v>
      </c>
      <c r="D39" s="639"/>
      <c r="E39" s="6"/>
    </row>
    <row r="40" spans="2:5" x14ac:dyDescent="0.25">
      <c r="B40" s="4"/>
      <c r="C40" s="634" t="s">
        <v>1572</v>
      </c>
      <c r="D40" s="634"/>
      <c r="E40" s="6"/>
    </row>
    <row r="41" spans="2:5" x14ac:dyDescent="0.25">
      <c r="B41" s="4"/>
      <c r="C41" s="634" t="s">
        <v>1573</v>
      </c>
      <c r="D41" s="634"/>
      <c r="E41" s="6"/>
    </row>
    <row r="42" spans="2:5" ht="27" customHeight="1" x14ac:dyDescent="0.25">
      <c r="B42" s="4"/>
      <c r="C42" s="634" t="s">
        <v>1490</v>
      </c>
      <c r="D42" s="639"/>
      <c r="E42" s="6"/>
    </row>
    <row r="43" spans="2:5" x14ac:dyDescent="0.25">
      <c r="B43" s="260"/>
      <c r="C43" s="636" t="s">
        <v>1805</v>
      </c>
      <c r="D43" s="636"/>
      <c r="E43" s="261"/>
    </row>
    <row r="44" spans="2:5" ht="44.25" customHeight="1" x14ac:dyDescent="0.25">
      <c r="B44" s="4"/>
      <c r="C44" s="641" t="s">
        <v>1806</v>
      </c>
      <c r="D44" s="641"/>
      <c r="E44" s="6"/>
    </row>
    <row r="45" spans="2:5" x14ac:dyDescent="0.25">
      <c r="B45" s="260"/>
      <c r="C45" s="636" t="s">
        <v>1455</v>
      </c>
      <c r="D45" s="636"/>
      <c r="E45" s="261"/>
    </row>
    <row r="46" spans="2:5" ht="39" customHeight="1" x14ac:dyDescent="0.25">
      <c r="B46" s="4"/>
      <c r="C46" s="637" t="s">
        <v>1564</v>
      </c>
      <c r="D46" s="637"/>
      <c r="E46" s="6"/>
    </row>
    <row r="47" spans="2:5" x14ac:dyDescent="0.25">
      <c r="B47" s="260"/>
      <c r="C47" s="636" t="s">
        <v>1568</v>
      </c>
      <c r="D47" s="640"/>
      <c r="E47" s="261"/>
    </row>
    <row r="48" spans="2:5" ht="38.25" customHeight="1" x14ac:dyDescent="0.25">
      <c r="B48" s="4"/>
      <c r="C48" s="637" t="s">
        <v>1575</v>
      </c>
      <c r="D48" s="638"/>
      <c r="E48" s="6"/>
    </row>
    <row r="49" spans="2:5" x14ac:dyDescent="0.25">
      <c r="B49" s="256"/>
      <c r="C49" s="635" t="s">
        <v>1494</v>
      </c>
      <c r="D49" s="635"/>
      <c r="E49" s="257"/>
    </row>
    <row r="50" spans="2:5" x14ac:dyDescent="0.25">
      <c r="B50" s="4"/>
      <c r="C50" s="637" t="s">
        <v>1466</v>
      </c>
      <c r="D50" s="637"/>
      <c r="E50" s="6"/>
    </row>
    <row r="51" spans="2:5" ht="27" customHeight="1" x14ac:dyDescent="0.25">
      <c r="B51" s="4"/>
      <c r="C51" s="634" t="s">
        <v>1465</v>
      </c>
      <c r="D51" s="634"/>
      <c r="E51" s="6"/>
    </row>
    <row r="52" spans="2:5" ht="27" customHeight="1" x14ac:dyDescent="0.25">
      <c r="B52" s="4"/>
      <c r="C52" s="637" t="s">
        <v>1500</v>
      </c>
      <c r="D52" s="637"/>
      <c r="E52" s="6"/>
    </row>
    <row r="53" spans="2:5" x14ac:dyDescent="0.25">
      <c r="B53" s="256"/>
      <c r="C53" s="635" t="s">
        <v>1495</v>
      </c>
      <c r="D53" s="635"/>
      <c r="E53" s="257"/>
    </row>
    <row r="54" spans="2:5" x14ac:dyDescent="0.25">
      <c r="B54" s="4"/>
      <c r="C54" s="637" t="s">
        <v>1467</v>
      </c>
      <c r="D54" s="637"/>
      <c r="E54" s="6"/>
    </row>
    <row r="55" spans="2:5" x14ac:dyDescent="0.25">
      <c r="B55" s="4"/>
      <c r="C55" s="634" t="s">
        <v>1493</v>
      </c>
      <c r="D55" s="665"/>
      <c r="E55" s="6"/>
    </row>
    <row r="56" spans="2:5" x14ac:dyDescent="0.25">
      <c r="B56" s="4"/>
      <c r="C56" s="643" t="s">
        <v>1496</v>
      </c>
      <c r="D56" s="644"/>
      <c r="E56" s="6"/>
    </row>
    <row r="57" spans="2:5" x14ac:dyDescent="0.25">
      <c r="B57" s="4"/>
      <c r="C57" s="643" t="s">
        <v>1498</v>
      </c>
      <c r="D57" s="644"/>
      <c r="E57" s="6"/>
    </row>
    <row r="58" spans="2:5" x14ac:dyDescent="0.25">
      <c r="B58" s="4"/>
      <c r="C58" s="645" t="s">
        <v>1497</v>
      </c>
      <c r="D58" s="646"/>
      <c r="E58" s="6"/>
    </row>
    <row r="59" spans="2:5" ht="27" customHeight="1" x14ac:dyDescent="0.25">
      <c r="B59" s="4"/>
      <c r="C59" s="645" t="s">
        <v>1471</v>
      </c>
      <c r="D59" s="646"/>
      <c r="E59" s="6"/>
    </row>
    <row r="60" spans="2:5" ht="27" customHeight="1" x14ac:dyDescent="0.25">
      <c r="B60" s="4"/>
      <c r="C60" s="637" t="s">
        <v>1499</v>
      </c>
      <c r="D60" s="637"/>
      <c r="E60" s="6"/>
    </row>
    <row r="61" spans="2:5" ht="15" customHeight="1" x14ac:dyDescent="0.25">
      <c r="B61" s="256"/>
      <c r="C61" s="635" t="s">
        <v>1501</v>
      </c>
      <c r="D61" s="635"/>
      <c r="E61" s="257"/>
    </row>
    <row r="62" spans="2:5" ht="27" customHeight="1" x14ac:dyDescent="0.25">
      <c r="B62" s="4"/>
      <c r="C62" s="637" t="s">
        <v>1502</v>
      </c>
      <c r="D62" s="637"/>
      <c r="E62" s="6"/>
    </row>
    <row r="63" spans="2:5" ht="6" customHeight="1" x14ac:dyDescent="0.25">
      <c r="B63" s="4"/>
      <c r="C63" s="296"/>
      <c r="D63" s="296"/>
      <c r="E63" s="6"/>
    </row>
    <row r="64" spans="2:5" ht="39" customHeight="1" x14ac:dyDescent="0.25">
      <c r="B64" s="4"/>
      <c r="C64" s="637" t="s">
        <v>1518</v>
      </c>
      <c r="D64" s="637"/>
      <c r="E64" s="6"/>
    </row>
    <row r="65" spans="2:5" ht="6" customHeight="1" x14ac:dyDescent="0.25">
      <c r="B65" s="4"/>
      <c r="C65" s="296"/>
      <c r="D65" s="296"/>
      <c r="E65" s="6"/>
    </row>
    <row r="66" spans="2:5" ht="51" customHeight="1" x14ac:dyDescent="0.25">
      <c r="B66" s="4"/>
      <c r="C66" s="637" t="s">
        <v>1516</v>
      </c>
      <c r="D66" s="637"/>
      <c r="E66" s="6"/>
    </row>
    <row r="67" spans="2:5" ht="39" customHeight="1" x14ac:dyDescent="0.25">
      <c r="B67" s="4"/>
      <c r="C67" s="637" t="s">
        <v>1515</v>
      </c>
      <c r="D67" s="642"/>
      <c r="E67" s="6"/>
    </row>
    <row r="68" spans="2:5" ht="27" customHeight="1" x14ac:dyDescent="0.25">
      <c r="B68" s="4"/>
      <c r="C68" s="637" t="s">
        <v>1517</v>
      </c>
      <c r="D68" s="642"/>
      <c r="E68" s="6"/>
    </row>
    <row r="69" spans="2:5" ht="6" customHeight="1" x14ac:dyDescent="0.25">
      <c r="B69" s="4"/>
      <c r="C69" s="296"/>
      <c r="D69" s="296"/>
      <c r="E69" s="6"/>
    </row>
    <row r="70" spans="2:5" ht="63" customHeight="1" x14ac:dyDescent="0.25">
      <c r="B70" s="4"/>
      <c r="C70" s="637" t="s">
        <v>1519</v>
      </c>
      <c r="D70" s="637"/>
      <c r="E70" s="6"/>
    </row>
    <row r="71" spans="2:5" ht="15" customHeight="1" x14ac:dyDescent="0.25">
      <c r="B71" s="258"/>
      <c r="C71" s="664" t="s">
        <v>1456</v>
      </c>
      <c r="D71" s="664"/>
      <c r="E71" s="259"/>
    </row>
    <row r="72" spans="2:5" ht="39" customHeight="1" x14ac:dyDescent="0.25">
      <c r="B72" s="4"/>
      <c r="C72" s="637" t="s">
        <v>1460</v>
      </c>
      <c r="D72" s="637"/>
      <c r="E72" s="6"/>
    </row>
    <row r="73" spans="2:5" x14ac:dyDescent="0.25">
      <c r="B73" s="256"/>
      <c r="C73" s="635" t="s">
        <v>1457</v>
      </c>
      <c r="D73" s="635"/>
      <c r="E73" s="257"/>
    </row>
    <row r="74" spans="2:5" ht="27" customHeight="1" x14ac:dyDescent="0.25">
      <c r="B74" s="4"/>
      <c r="C74" s="641" t="s">
        <v>1520</v>
      </c>
      <c r="D74" s="641"/>
      <c r="E74" s="6"/>
    </row>
    <row r="75" spans="2:5" x14ac:dyDescent="0.25">
      <c r="B75" s="4"/>
      <c r="C75" s="634" t="s">
        <v>1521</v>
      </c>
      <c r="D75" s="634"/>
      <c r="E75" s="6"/>
    </row>
    <row r="76" spans="2:5" ht="39" customHeight="1" x14ac:dyDescent="0.25">
      <c r="B76" s="4"/>
      <c r="C76" s="634" t="s">
        <v>1522</v>
      </c>
      <c r="D76" s="634"/>
      <c r="E76" s="6"/>
    </row>
    <row r="77" spans="2:5" ht="27" customHeight="1" x14ac:dyDescent="0.25">
      <c r="B77" s="4"/>
      <c r="C77" s="634" t="s">
        <v>1523</v>
      </c>
      <c r="D77" s="634"/>
      <c r="E77" s="6"/>
    </row>
    <row r="78" spans="2:5" x14ac:dyDescent="0.25">
      <c r="B78" s="4"/>
      <c r="C78" s="634" t="s">
        <v>1524</v>
      </c>
      <c r="D78" s="634"/>
      <c r="E78" s="6"/>
    </row>
    <row r="79" spans="2:5" ht="27" customHeight="1" x14ac:dyDescent="0.25">
      <c r="B79" s="4"/>
      <c r="C79" s="634" t="s">
        <v>1525</v>
      </c>
      <c r="D79" s="634"/>
      <c r="E79" s="6"/>
    </row>
    <row r="80" spans="2:5" ht="27" customHeight="1" x14ac:dyDescent="0.25">
      <c r="B80" s="4"/>
      <c r="C80" s="634" t="s">
        <v>1526</v>
      </c>
      <c r="D80" s="634"/>
      <c r="E80" s="6"/>
    </row>
    <row r="81" spans="1:10" ht="27" customHeight="1" x14ac:dyDescent="0.25">
      <c r="B81" s="4"/>
      <c r="C81" s="662" t="s">
        <v>1527</v>
      </c>
      <c r="D81" s="662"/>
      <c r="E81" s="6"/>
    </row>
    <row r="82" spans="1:10" x14ac:dyDescent="0.25">
      <c r="B82" s="262"/>
      <c r="C82" s="663" t="s">
        <v>1458</v>
      </c>
      <c r="D82" s="663"/>
      <c r="E82" s="263"/>
    </row>
    <row r="83" spans="1:10" ht="27" customHeight="1" x14ac:dyDescent="0.25">
      <c r="B83" s="4"/>
      <c r="C83" s="641" t="s">
        <v>1528</v>
      </c>
      <c r="D83" s="641"/>
      <c r="E83" s="6"/>
    </row>
    <row r="84" spans="1:10" ht="6" customHeight="1" thickBot="1" x14ac:dyDescent="0.3">
      <c r="A84" s="5"/>
      <c r="B84" s="7"/>
      <c r="C84" s="8"/>
      <c r="D84" s="8"/>
      <c r="E84" s="10"/>
      <c r="F84" s="5"/>
    </row>
    <row r="85" spans="1:10" x14ac:dyDescent="0.25">
      <c r="A85" s="5"/>
      <c r="B85" s="298" t="s">
        <v>67</v>
      </c>
      <c r="C85" s="298"/>
      <c r="D85" s="341"/>
      <c r="E85" s="5"/>
      <c r="F85" s="5"/>
    </row>
    <row r="86" spans="1:10" ht="27" customHeight="1" x14ac:dyDescent="0.25">
      <c r="A86" s="5"/>
      <c r="B86" s="5"/>
      <c r="C86" s="5"/>
      <c r="D86" s="661" t="s">
        <v>1574</v>
      </c>
      <c r="E86" s="302"/>
      <c r="F86" s="302"/>
      <c r="G86" s="302"/>
      <c r="H86" s="302"/>
      <c r="I86" s="302"/>
      <c r="J86" s="302"/>
    </row>
    <row r="87" spans="1:10" ht="75" customHeight="1" x14ac:dyDescent="0.25">
      <c r="A87" s="5"/>
      <c r="B87" s="5"/>
      <c r="C87"/>
      <c r="D87" s="661"/>
      <c r="E87" s="57"/>
      <c r="F87" s="57"/>
    </row>
    <row r="88" spans="1:10" x14ac:dyDescent="0.25">
      <c r="D88" s="54"/>
    </row>
    <row r="89" spans="1:10" s="275" customFormat="1" x14ac:dyDescent="0.25">
      <c r="A89" s="19"/>
      <c r="B89" s="19"/>
      <c r="C89" s="19"/>
      <c r="D89" s="19"/>
      <c r="E89" s="19"/>
      <c r="F89" s="19"/>
    </row>
    <row r="90" spans="1:10" s="275" customFormat="1" x14ac:dyDescent="0.25">
      <c r="A90" s="19"/>
      <c r="B90" s="19"/>
      <c r="C90" s="19"/>
      <c r="D90" s="53"/>
      <c r="E90" s="19"/>
      <c r="F90" s="19"/>
    </row>
    <row r="91" spans="1:10" s="275" customFormat="1" hidden="1" x14ac:dyDescent="0.25"/>
    <row r="92" spans="1:10" s="275" customFormat="1" hidden="1" x14ac:dyDescent="0.25"/>
    <row r="93" spans="1:10" s="275" customFormat="1" hidden="1" x14ac:dyDescent="0.25"/>
    <row r="94" spans="1:10" s="275" customFormat="1" hidden="1" x14ac:dyDescent="0.25"/>
    <row r="95" spans="1:10" s="275" customFormat="1" hidden="1" x14ac:dyDescent="0.25"/>
    <row r="96" spans="1:10" s="275" customFormat="1" hidden="1" x14ac:dyDescent="0.25"/>
    <row r="97" s="275" customFormat="1" hidden="1" x14ac:dyDescent="0.25"/>
    <row r="98" s="275" customFormat="1" hidden="1" x14ac:dyDescent="0.25"/>
    <row r="99" s="275" customFormat="1" hidden="1" x14ac:dyDescent="0.25"/>
    <row r="100" s="275" customFormat="1" hidden="1" x14ac:dyDescent="0.25"/>
    <row r="101" s="275" customFormat="1" hidden="1" x14ac:dyDescent="0.25"/>
    <row r="102" s="275" customFormat="1" hidden="1" x14ac:dyDescent="0.25"/>
    <row r="103" s="275" customFormat="1" hidden="1" x14ac:dyDescent="0.25"/>
    <row r="104" s="275" customFormat="1" hidden="1" x14ac:dyDescent="0.25"/>
    <row r="105" s="275" customFormat="1" hidden="1" x14ac:dyDescent="0.25"/>
    <row r="106" s="275" customFormat="1" hidden="1" x14ac:dyDescent="0.25"/>
    <row r="107" s="275" customFormat="1" hidden="1" x14ac:dyDescent="0.25"/>
    <row r="108" s="275" customFormat="1" hidden="1" x14ac:dyDescent="0.25"/>
    <row r="109" s="275" customFormat="1" hidden="1" x14ac:dyDescent="0.25"/>
    <row r="110" s="275" customFormat="1" hidden="1" x14ac:dyDescent="0.25"/>
    <row r="111" s="275" customFormat="1" hidden="1" x14ac:dyDescent="0.25"/>
    <row r="112" s="275" customFormat="1" hidden="1" x14ac:dyDescent="0.25"/>
    <row r="113" s="275" customFormat="1" hidden="1" x14ac:dyDescent="0.25"/>
    <row r="114" hidden="1" x14ac:dyDescent="0.25"/>
    <row r="115" x14ac:dyDescent="0.25"/>
    <row r="116" x14ac:dyDescent="0.25"/>
    <row r="117" x14ac:dyDescent="0.25"/>
    <row r="118" x14ac:dyDescent="0.25"/>
    <row r="119" x14ac:dyDescent="0.25"/>
  </sheetData>
  <sheetProtection password="CDF0" sheet="1" objects="1" scenarios="1"/>
  <mergeCells count="63">
    <mergeCell ref="C73:D73"/>
    <mergeCell ref="C74:D74"/>
    <mergeCell ref="C71:D71"/>
    <mergeCell ref="C72:D72"/>
    <mergeCell ref="C50:D50"/>
    <mergeCell ref="C68:D68"/>
    <mergeCell ref="C70:D70"/>
    <mergeCell ref="C56:D56"/>
    <mergeCell ref="C60:D60"/>
    <mergeCell ref="C52:D52"/>
    <mergeCell ref="C53:D53"/>
    <mergeCell ref="C54:D54"/>
    <mergeCell ref="C55:D55"/>
    <mergeCell ref="C58:D58"/>
    <mergeCell ref="C64:D64"/>
    <mergeCell ref="C66:D66"/>
    <mergeCell ref="D86:D87"/>
    <mergeCell ref="C81:D81"/>
    <mergeCell ref="C75:D75"/>
    <mergeCell ref="C76:D76"/>
    <mergeCell ref="C77:D77"/>
    <mergeCell ref="C78:D78"/>
    <mergeCell ref="C82:D82"/>
    <mergeCell ref="C83:D83"/>
    <mergeCell ref="C79:D79"/>
    <mergeCell ref="C80:D80"/>
    <mergeCell ref="C12:D12"/>
    <mergeCell ref="C14:D14"/>
    <mergeCell ref="C29:D29"/>
    <mergeCell ref="C33:D33"/>
    <mergeCell ref="C34:D34"/>
    <mergeCell ref="C28:D28"/>
    <mergeCell ref="C27:D27"/>
    <mergeCell ref="C31:D31"/>
    <mergeCell ref="C32:D32"/>
    <mergeCell ref="C35:D35"/>
    <mergeCell ref="C36:D36"/>
    <mergeCell ref="C37:D37"/>
    <mergeCell ref="C38:D38"/>
    <mergeCell ref="C39:D39"/>
    <mergeCell ref="B1:E1"/>
    <mergeCell ref="C3:D3"/>
    <mergeCell ref="C7:D7"/>
    <mergeCell ref="C9:D9"/>
    <mergeCell ref="C11:D11"/>
    <mergeCell ref="C2:D2"/>
    <mergeCell ref="C5:D5"/>
    <mergeCell ref="C67:D67"/>
    <mergeCell ref="C61:D61"/>
    <mergeCell ref="C62:D62"/>
    <mergeCell ref="C57:D57"/>
    <mergeCell ref="C59:D59"/>
    <mergeCell ref="C40:D40"/>
    <mergeCell ref="C41:D41"/>
    <mergeCell ref="C49:D49"/>
    <mergeCell ref="C51:D51"/>
    <mergeCell ref="C45:D45"/>
    <mergeCell ref="C48:D48"/>
    <mergeCell ref="C42:D42"/>
    <mergeCell ref="C46:D46"/>
    <mergeCell ref="C47:D47"/>
    <mergeCell ref="C43:D43"/>
    <mergeCell ref="C44:D44"/>
  </mergeCells>
  <hyperlinks>
    <hyperlink ref="B85" location="'Review &amp; Instructions '!A1" display="Top"/>
    <hyperlink ref="C15" location="'Recommended Vehicles'!A1" display="Recommended Vehicles:"/>
    <hyperlink ref="C20" location="'Category I Vehicles'!A1" display="Category I Vehicles:"/>
    <hyperlink ref="C21" location="'Category II Vehicles'!A1" display="Category II Vehicles:"/>
    <hyperlink ref="C22" location="Credits!A1" display="Credits:"/>
    <hyperlink ref="C23" location="Scoring!A1" display="5. Scoring:"/>
    <hyperlink ref="C16" location="'Vehicle Request'!A1" display="Vehicle Request:"/>
    <hyperlink ref="C18" location="'Vehicle Turn-In'!A1" display="Vehicle Turn-In:"/>
    <hyperlink ref="C24" location="'Exemption Justification'!A1" display="Exemption Justification:"/>
    <hyperlink ref="C25" location="'Electronic Signature'!A1" display="Electronic Signature:"/>
    <hyperlink ref="C19" location="'Upfit Calculations'!A1" display="Upfit Calculations:"/>
    <hyperlink ref="C17" location="'Vehicle Justification'!A1" display="Vehicle Justification"/>
  </hyperlinks>
  <printOptions horizontalCentered="1"/>
  <pageMargins left="0.5" right="0.5" top="0.5" bottom="0.5" header="0.25" footer="0.25"/>
  <pageSetup scale="78" fitToHeight="0" orientation="portrait" r:id="rId1"/>
  <headerFooter>
    <oddHeader>&amp;F</oddHeader>
    <oddFooter>&amp;L&amp;A&amp;CPage &amp;P of &amp;N</oddFooter>
  </headerFooter>
  <colBreaks count="1" manualBreakCount="1">
    <brk id="1"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6" tint="0.39997558519241921"/>
    <pageSetUpPr fitToPage="1"/>
  </sheetPr>
  <dimension ref="A1:K101"/>
  <sheetViews>
    <sheetView zoomScale="90" zoomScaleNormal="90" workbookViewId="0"/>
  </sheetViews>
  <sheetFormatPr defaultColWidth="0" defaultRowHeight="15" zeroHeight="1" x14ac:dyDescent="0.25"/>
  <cols>
    <col min="1" max="1" width="2.5703125" customWidth="1"/>
    <col min="2" max="2" width="24.140625" customWidth="1"/>
    <col min="3" max="3" width="15.5703125" customWidth="1"/>
    <col min="4" max="4" width="16.140625" bestFit="1" customWidth="1"/>
    <col min="5" max="5" width="15.28515625" customWidth="1"/>
    <col min="6" max="7" width="15.140625" customWidth="1"/>
    <col min="8" max="8" width="19.28515625" customWidth="1"/>
    <col min="9" max="9" width="12.42578125" bestFit="1" customWidth="1"/>
    <col min="10" max="10" width="15.42578125" bestFit="1" customWidth="1"/>
    <col min="11" max="11" width="2.5703125" customWidth="1"/>
    <col min="12" max="16384" width="9.140625" hidden="1"/>
  </cols>
  <sheetData>
    <row r="1" spans="1:11" ht="21" x14ac:dyDescent="0.35">
      <c r="A1" s="5"/>
      <c r="B1" s="299" t="s">
        <v>1533</v>
      </c>
      <c r="C1" s="299"/>
      <c r="D1" s="299"/>
      <c r="E1" s="299"/>
      <c r="F1" s="299"/>
      <c r="G1" s="299"/>
      <c r="H1" s="299"/>
      <c r="I1" s="299"/>
      <c r="J1" s="299"/>
      <c r="K1" s="19"/>
    </row>
    <row r="2" spans="1:11" ht="30" customHeight="1" x14ac:dyDescent="0.5">
      <c r="A2" s="5"/>
      <c r="B2" s="300" t="s">
        <v>54</v>
      </c>
      <c r="C2" s="300"/>
      <c r="D2" s="300"/>
      <c r="E2" s="300"/>
      <c r="F2" s="300"/>
      <c r="G2" s="300"/>
      <c r="H2" s="300"/>
      <c r="I2" s="300"/>
      <c r="J2" s="300"/>
      <c r="K2" s="19"/>
    </row>
    <row r="3" spans="1:11" ht="3.75" customHeight="1" x14ac:dyDescent="0.5">
      <c r="A3" s="5"/>
      <c r="B3" s="300"/>
      <c r="C3" s="300"/>
      <c r="D3" s="300"/>
      <c r="E3" s="300"/>
      <c r="F3" s="300"/>
      <c r="G3" s="300"/>
      <c r="H3" s="300"/>
      <c r="I3" s="300"/>
      <c r="J3" s="300"/>
      <c r="K3" s="19"/>
    </row>
    <row r="4" spans="1:11" x14ac:dyDescent="0.25">
      <c r="A4" s="5"/>
      <c r="B4" s="349" t="s">
        <v>53</v>
      </c>
      <c r="C4" s="323"/>
      <c r="D4" s="323"/>
      <c r="E4" s="323"/>
      <c r="F4" s="323"/>
      <c r="G4" s="323"/>
      <c r="H4" s="323"/>
      <c r="I4" s="323"/>
      <c r="J4" s="323"/>
      <c r="K4" s="19"/>
    </row>
    <row r="5" spans="1:11" x14ac:dyDescent="0.25">
      <c r="A5" s="5"/>
      <c r="B5" s="298" t="s">
        <v>28</v>
      </c>
      <c r="C5" s="323"/>
      <c r="D5" s="323"/>
      <c r="E5" s="323"/>
      <c r="F5" s="323"/>
      <c r="G5" s="323"/>
      <c r="H5" s="323"/>
      <c r="I5" s="323"/>
      <c r="J5" s="323"/>
      <c r="K5" s="19"/>
    </row>
    <row r="6" spans="1:11" ht="4.5" customHeight="1" thickBot="1" x14ac:dyDescent="0.3">
      <c r="A6" s="5"/>
      <c r="B6" s="19"/>
      <c r="C6" s="19"/>
      <c r="D6" s="19"/>
      <c r="E6" s="19"/>
      <c r="F6" s="19"/>
      <c r="G6" s="19"/>
      <c r="H6" s="19"/>
      <c r="I6" s="19"/>
      <c r="J6" s="19"/>
      <c r="K6" s="19"/>
    </row>
    <row r="7" spans="1:11" ht="23.25" x14ac:dyDescent="0.25">
      <c r="A7" s="5"/>
      <c r="B7" s="781" t="s">
        <v>1503</v>
      </c>
      <c r="C7" s="782"/>
      <c r="D7" s="782"/>
      <c r="E7" s="782"/>
      <c r="F7" s="782"/>
      <c r="G7" s="782"/>
      <c r="H7" s="782"/>
      <c r="I7" s="782"/>
      <c r="J7" s="783"/>
      <c r="K7" s="19"/>
    </row>
    <row r="8" spans="1:11" ht="31.5" customHeight="1" x14ac:dyDescent="0.25">
      <c r="A8" s="5"/>
      <c r="B8" s="784" t="s">
        <v>1504</v>
      </c>
      <c r="C8" s="764"/>
      <c r="D8" s="764"/>
      <c r="E8" s="764"/>
      <c r="F8" s="764"/>
      <c r="G8" s="764"/>
      <c r="H8" s="764"/>
      <c r="I8" s="764"/>
      <c r="J8" s="763"/>
      <c r="K8" s="19"/>
    </row>
    <row r="9" spans="1:11" x14ac:dyDescent="0.25">
      <c r="A9" s="5"/>
      <c r="B9" s="785" t="s">
        <v>79</v>
      </c>
      <c r="C9" s="764"/>
      <c r="D9" s="764"/>
      <c r="E9" s="764"/>
      <c r="F9" s="764"/>
      <c r="G9" s="764"/>
      <c r="H9" s="764"/>
      <c r="I9" s="764"/>
      <c r="J9" s="763"/>
      <c r="K9" s="19"/>
    </row>
    <row r="10" spans="1:11" ht="30.75" customHeight="1" x14ac:dyDescent="0.25">
      <c r="A10" s="5"/>
      <c r="B10" s="786" t="s">
        <v>78</v>
      </c>
      <c r="C10" s="764"/>
      <c r="D10" s="764"/>
      <c r="E10" s="764"/>
      <c r="F10" s="764"/>
      <c r="G10" s="764"/>
      <c r="H10" s="764"/>
      <c r="I10" s="764"/>
      <c r="J10" s="763"/>
      <c r="K10" s="19"/>
    </row>
    <row r="11" spans="1:11" ht="15" customHeight="1" thickBot="1" x14ac:dyDescent="0.3">
      <c r="A11" s="5"/>
      <c r="B11" s="4"/>
      <c r="C11" s="5"/>
      <c r="D11" s="5"/>
      <c r="E11" s="5"/>
      <c r="F11" s="5"/>
      <c r="G11" s="5"/>
      <c r="H11" s="5"/>
      <c r="I11" s="5"/>
      <c r="J11" s="6"/>
      <c r="K11" s="19"/>
    </row>
    <row r="12" spans="1:11" ht="18.75" x14ac:dyDescent="0.3">
      <c r="A12" s="5"/>
      <c r="B12" s="787" t="s">
        <v>62</v>
      </c>
      <c r="C12" s="788"/>
      <c r="D12" s="789"/>
      <c r="E12" s="5"/>
      <c r="F12" s="5"/>
      <c r="G12" s="5"/>
      <c r="H12" s="5"/>
      <c r="I12" s="5"/>
      <c r="J12" s="6"/>
      <c r="K12" s="19"/>
    </row>
    <row r="13" spans="1:11" ht="7.5" customHeight="1" x14ac:dyDescent="0.35">
      <c r="A13" s="5"/>
      <c r="B13" s="30"/>
      <c r="C13" s="28"/>
      <c r="D13" s="29"/>
      <c r="E13" s="1"/>
      <c r="F13" s="302"/>
      <c r="G13" s="302"/>
      <c r="H13" s="5"/>
      <c r="I13" s="5"/>
      <c r="J13" s="6"/>
      <c r="K13" s="19"/>
    </row>
    <row r="14" spans="1:11" ht="15" customHeight="1" x14ac:dyDescent="0.25">
      <c r="A14" s="5"/>
      <c r="B14" s="327" t="s">
        <v>27</v>
      </c>
      <c r="C14" s="64">
        <f>SUM(D18:D21)</f>
        <v>0</v>
      </c>
      <c r="D14" s="67"/>
      <c r="E14" s="301"/>
      <c r="F14" s="302"/>
      <c r="G14" s="302"/>
      <c r="H14" s="302"/>
      <c r="I14" s="302"/>
      <c r="J14" s="303"/>
      <c r="K14" s="19"/>
    </row>
    <row r="15" spans="1:11" ht="15" customHeight="1" x14ac:dyDescent="0.25">
      <c r="A15" s="5"/>
      <c r="B15" s="328" t="s">
        <v>18</v>
      </c>
      <c r="C15" s="65">
        <f>ROUND(IF((C14/450)&lt;1, 0, C14/450), 0)</f>
        <v>0</v>
      </c>
      <c r="D15" s="67"/>
      <c r="E15" s="301"/>
      <c r="F15" s="302"/>
      <c r="G15" s="302"/>
      <c r="H15" s="302"/>
      <c r="I15" s="302"/>
      <c r="J15" s="303"/>
      <c r="K15" s="19"/>
    </row>
    <row r="16" spans="1:11" ht="7.5" customHeight="1" x14ac:dyDescent="0.35">
      <c r="A16" s="5"/>
      <c r="B16" s="30"/>
      <c r="C16" s="28"/>
      <c r="D16" s="29"/>
      <c r="E16" s="301"/>
      <c r="F16" s="302"/>
      <c r="G16" s="302"/>
      <c r="H16" s="302"/>
      <c r="I16" s="302"/>
      <c r="J16" s="303"/>
      <c r="K16" s="19"/>
    </row>
    <row r="17" spans="1:11" ht="27" customHeight="1" x14ac:dyDescent="0.25">
      <c r="A17" s="5"/>
      <c r="B17" s="329" t="s">
        <v>17</v>
      </c>
      <c r="C17" s="326" t="s">
        <v>36</v>
      </c>
      <c r="D17" s="60" t="s">
        <v>37</v>
      </c>
      <c r="E17" s="5"/>
      <c r="F17" s="5"/>
      <c r="G17" s="5"/>
      <c r="H17" s="5"/>
      <c r="I17" s="5"/>
      <c r="J17" s="6"/>
      <c r="K17" s="19"/>
    </row>
    <row r="18" spans="1:11" x14ac:dyDescent="0.25">
      <c r="A18" s="5"/>
      <c r="B18" s="330" t="s">
        <v>20</v>
      </c>
      <c r="C18" s="68"/>
      <c r="D18" s="17">
        <f>C18</f>
        <v>0</v>
      </c>
      <c r="E18" s="5"/>
      <c r="F18" s="5"/>
      <c r="G18" s="5"/>
      <c r="H18" s="5"/>
      <c r="I18" s="5"/>
      <c r="J18" s="6"/>
      <c r="K18" s="19"/>
    </row>
    <row r="19" spans="1:11" x14ac:dyDescent="0.25">
      <c r="A19" s="5"/>
      <c r="B19" s="84" t="s">
        <v>24</v>
      </c>
      <c r="C19" s="68"/>
      <c r="D19" s="17">
        <f>C19/5</f>
        <v>0</v>
      </c>
      <c r="E19" s="5"/>
      <c r="F19" s="5"/>
      <c r="G19" s="5"/>
      <c r="H19" s="5"/>
      <c r="I19" s="5"/>
      <c r="J19" s="6"/>
      <c r="K19" s="19"/>
    </row>
    <row r="20" spans="1:11" x14ac:dyDescent="0.25">
      <c r="A20" s="5"/>
      <c r="B20" s="84" t="s">
        <v>25</v>
      </c>
      <c r="C20" s="68"/>
      <c r="D20" s="17">
        <f>C20/7</f>
        <v>0</v>
      </c>
      <c r="E20" s="5"/>
      <c r="F20" s="5"/>
      <c r="G20" s="5"/>
      <c r="H20" s="5"/>
      <c r="I20" s="5"/>
      <c r="J20" s="6"/>
      <c r="K20" s="19"/>
    </row>
    <row r="21" spans="1:11" ht="15.75" thickBot="1" x14ac:dyDescent="0.3">
      <c r="A21" s="5"/>
      <c r="B21" s="133" t="s">
        <v>26</v>
      </c>
      <c r="C21" s="109"/>
      <c r="D21" s="63">
        <f>C21/20</f>
        <v>0</v>
      </c>
      <c r="E21" s="5"/>
      <c r="F21" s="5"/>
      <c r="G21" s="5"/>
      <c r="H21" s="5"/>
      <c r="I21" s="5"/>
      <c r="J21" s="6"/>
      <c r="K21" s="19"/>
    </row>
    <row r="22" spans="1:11" x14ac:dyDescent="0.25">
      <c r="A22" s="5"/>
      <c r="B22" s="4"/>
      <c r="C22" s="5"/>
      <c r="D22" s="5"/>
      <c r="E22" s="5"/>
      <c r="F22" s="5"/>
      <c r="G22" s="5"/>
      <c r="H22" s="5"/>
      <c r="I22" s="5"/>
      <c r="J22" s="6"/>
      <c r="K22" s="19"/>
    </row>
    <row r="23" spans="1:11" ht="23.25" x14ac:dyDescent="0.25">
      <c r="A23" s="5"/>
      <c r="B23" s="774" t="s">
        <v>1505</v>
      </c>
      <c r="C23" s="775"/>
      <c r="D23" s="775"/>
      <c r="E23" s="775"/>
      <c r="F23" s="775"/>
      <c r="G23" s="775"/>
      <c r="H23" s="775"/>
      <c r="I23" s="775"/>
      <c r="J23" s="776"/>
      <c r="K23" s="19"/>
    </row>
    <row r="24" spans="1:11" ht="45" customHeight="1" x14ac:dyDescent="0.25">
      <c r="A24" s="5"/>
      <c r="B24" s="761" t="s">
        <v>1509</v>
      </c>
      <c r="C24" s="762"/>
      <c r="D24" s="762"/>
      <c r="E24" s="762"/>
      <c r="F24" s="762"/>
      <c r="G24" s="762"/>
      <c r="H24" s="762"/>
      <c r="I24" s="762"/>
      <c r="J24" s="763"/>
      <c r="K24" s="19"/>
    </row>
    <row r="25" spans="1:11" ht="15" customHeight="1" x14ac:dyDescent="0.25">
      <c r="A25" s="5"/>
      <c r="B25" s="768" t="s">
        <v>79</v>
      </c>
      <c r="C25" s="769"/>
      <c r="D25" s="769"/>
      <c r="E25" s="769"/>
      <c r="F25" s="769"/>
      <c r="G25" s="769"/>
      <c r="H25" s="769"/>
      <c r="I25" s="769"/>
      <c r="J25" s="770"/>
      <c r="K25" s="19"/>
    </row>
    <row r="26" spans="1:11" ht="45" customHeight="1" x14ac:dyDescent="0.25">
      <c r="A26" s="5"/>
      <c r="B26" s="761" t="s">
        <v>1510</v>
      </c>
      <c r="C26" s="764"/>
      <c r="D26" s="764"/>
      <c r="E26" s="762"/>
      <c r="F26" s="762"/>
      <c r="G26" s="762"/>
      <c r="H26" s="762"/>
      <c r="I26" s="762"/>
      <c r="J26" s="763"/>
      <c r="K26" s="19"/>
    </row>
    <row r="27" spans="1:11" ht="15" customHeight="1" thickBot="1" x14ac:dyDescent="0.3">
      <c r="A27" s="5"/>
      <c r="B27" s="4"/>
      <c r="C27" s="5"/>
      <c r="D27" s="5"/>
      <c r="E27" s="5"/>
      <c r="F27" s="5"/>
      <c r="G27" s="5"/>
      <c r="H27" s="5"/>
      <c r="I27" s="5"/>
      <c r="J27" s="6"/>
      <c r="K27" s="19"/>
    </row>
    <row r="28" spans="1:11" ht="22.5" customHeight="1" x14ac:dyDescent="0.25">
      <c r="A28" s="5"/>
      <c r="B28" s="765" t="s">
        <v>1506</v>
      </c>
      <c r="C28" s="766"/>
      <c r="D28" s="767"/>
      <c r="E28" s="5"/>
      <c r="F28" s="771" t="s">
        <v>1507</v>
      </c>
      <c r="G28" s="772"/>
      <c r="H28" s="772"/>
      <c r="I28" s="773"/>
      <c r="J28" s="6"/>
      <c r="K28" s="19"/>
    </row>
    <row r="29" spans="1:11" ht="7.5" customHeight="1" x14ac:dyDescent="0.25">
      <c r="A29" s="5"/>
      <c r="B29" s="22"/>
      <c r="C29" s="103"/>
      <c r="D29" s="23"/>
      <c r="E29" s="1"/>
      <c r="F29" s="22"/>
      <c r="G29" s="103"/>
      <c r="H29" s="103"/>
      <c r="I29" s="324"/>
      <c r="J29" s="6"/>
      <c r="K29" s="19"/>
    </row>
    <row r="30" spans="1:11" ht="15" customHeight="1" x14ac:dyDescent="0.25">
      <c r="A30" s="5"/>
      <c r="B30" s="790" t="s">
        <v>31</v>
      </c>
      <c r="C30" s="791"/>
      <c r="D30" s="26">
        <f>COUNTA(C33:C42)</f>
        <v>0</v>
      </c>
      <c r="E30" s="56"/>
      <c r="F30" s="790" t="s">
        <v>1508</v>
      </c>
      <c r="G30" s="791"/>
      <c r="H30" s="26">
        <f>COUNTA(G33:G42)</f>
        <v>0</v>
      </c>
      <c r="I30" s="96"/>
      <c r="J30" s="6"/>
      <c r="K30" s="19"/>
    </row>
    <row r="31" spans="1:11" ht="7.5" customHeight="1" x14ac:dyDescent="0.25">
      <c r="A31" s="5"/>
      <c r="B31" s="22"/>
      <c r="C31" s="24"/>
      <c r="D31" s="25"/>
      <c r="E31" s="56"/>
      <c r="F31" s="22"/>
      <c r="G31" s="24"/>
      <c r="H31" s="95"/>
      <c r="I31" s="96"/>
      <c r="J31" s="6"/>
      <c r="K31" s="19"/>
    </row>
    <row r="32" spans="1:11" ht="15" customHeight="1" x14ac:dyDescent="0.25">
      <c r="A32" s="5"/>
      <c r="B32" s="331" t="s">
        <v>30</v>
      </c>
      <c r="C32" s="31" t="s">
        <v>29</v>
      </c>
      <c r="D32" s="32" t="s">
        <v>38</v>
      </c>
      <c r="E32" s="381" t="s">
        <v>1550</v>
      </c>
      <c r="F32" s="331" t="s">
        <v>30</v>
      </c>
      <c r="G32" s="31" t="s">
        <v>29</v>
      </c>
      <c r="H32" s="94" t="s">
        <v>63</v>
      </c>
      <c r="I32" s="32" t="s">
        <v>38</v>
      </c>
      <c r="J32" s="332" t="s">
        <v>74</v>
      </c>
      <c r="K32" s="19"/>
    </row>
    <row r="33" spans="1:11" ht="15" customHeight="1" x14ac:dyDescent="0.25">
      <c r="A33" s="5"/>
      <c r="B33" s="333"/>
      <c r="C33" s="68"/>
      <c r="D33" s="21" t="str">
        <f>IF(C33="", "", IF(C33*2&lt;22, 22, C33*2))</f>
        <v/>
      </c>
      <c r="E33" s="5" t="str">
        <f>IF(D33="","", 1/D33)</f>
        <v/>
      </c>
      <c r="F33" s="333"/>
      <c r="G33" s="68"/>
      <c r="H33" s="437"/>
      <c r="I33" s="93" t="str">
        <f>IF(H33="","",IF(AND(H33="Dedicated", (G33*2)&gt;=22), G33*2, IF(AND(H33="Bifuel", (G33*1.5)&gt;=22), G33*1.5, 22)))</f>
        <v/>
      </c>
      <c r="J33" s="334" t="str">
        <f t="shared" ref="J33:J42" si="0">IF(I33="","", 1/I33)</f>
        <v/>
      </c>
      <c r="K33" s="19"/>
    </row>
    <row r="34" spans="1:11" x14ac:dyDescent="0.25">
      <c r="A34" s="5"/>
      <c r="B34" s="333"/>
      <c r="C34" s="68"/>
      <c r="D34" s="21" t="str">
        <f t="shared" ref="D34:D42" si="1">IF(C34="", "", IF(C34*2&lt;22, 22, C34*2))</f>
        <v/>
      </c>
      <c r="E34" s="5" t="str">
        <f t="shared" ref="E34:E42" si="2">IF(D34="","", 1/D34)</f>
        <v/>
      </c>
      <c r="F34" s="333"/>
      <c r="G34" s="68"/>
      <c r="H34" s="437"/>
      <c r="I34" s="93" t="str">
        <f t="shared" ref="I34:I42" si="3">IF(H34="","",IF(AND(H34="Dedicated", (G34*2)&gt;=22), G34*2, IF(AND(H34="Bifuel", (G34*1.5)&gt;=22), G34*1.5, 22)))</f>
        <v/>
      </c>
      <c r="J34" s="334" t="str">
        <f t="shared" si="0"/>
        <v/>
      </c>
      <c r="K34" s="19"/>
    </row>
    <row r="35" spans="1:11" x14ac:dyDescent="0.25">
      <c r="A35" s="5"/>
      <c r="B35" s="333"/>
      <c r="C35" s="68"/>
      <c r="D35" s="21" t="str">
        <f t="shared" si="1"/>
        <v/>
      </c>
      <c r="E35" s="5" t="str">
        <f t="shared" si="2"/>
        <v/>
      </c>
      <c r="F35" s="333"/>
      <c r="G35" s="68"/>
      <c r="H35" s="437"/>
      <c r="I35" s="93" t="str">
        <f t="shared" si="3"/>
        <v/>
      </c>
      <c r="J35" s="334" t="str">
        <f t="shared" si="0"/>
        <v/>
      </c>
      <c r="K35" s="19"/>
    </row>
    <row r="36" spans="1:11" x14ac:dyDescent="0.25">
      <c r="A36" s="5"/>
      <c r="B36" s="333"/>
      <c r="C36" s="68"/>
      <c r="D36" s="21" t="str">
        <f t="shared" si="1"/>
        <v/>
      </c>
      <c r="E36" s="5" t="str">
        <f t="shared" si="2"/>
        <v/>
      </c>
      <c r="F36" s="333"/>
      <c r="G36" s="68"/>
      <c r="H36" s="437"/>
      <c r="I36" s="93" t="str">
        <f t="shared" si="3"/>
        <v/>
      </c>
      <c r="J36" s="334" t="str">
        <f t="shared" si="0"/>
        <v/>
      </c>
      <c r="K36" s="19"/>
    </row>
    <row r="37" spans="1:11" x14ac:dyDescent="0.25">
      <c r="A37" s="5"/>
      <c r="B37" s="333"/>
      <c r="C37" s="68"/>
      <c r="D37" s="21" t="str">
        <f t="shared" si="1"/>
        <v/>
      </c>
      <c r="E37" s="5" t="str">
        <f t="shared" si="2"/>
        <v/>
      </c>
      <c r="F37" s="333"/>
      <c r="G37" s="68"/>
      <c r="H37" s="437"/>
      <c r="I37" s="93" t="str">
        <f t="shared" si="3"/>
        <v/>
      </c>
      <c r="J37" s="334" t="str">
        <f t="shared" si="0"/>
        <v/>
      </c>
      <c r="K37" s="19"/>
    </row>
    <row r="38" spans="1:11" x14ac:dyDescent="0.25">
      <c r="A38" s="5"/>
      <c r="B38" s="333"/>
      <c r="C38" s="68"/>
      <c r="D38" s="21" t="str">
        <f t="shared" si="1"/>
        <v/>
      </c>
      <c r="E38" s="5" t="str">
        <f t="shared" si="2"/>
        <v/>
      </c>
      <c r="F38" s="333"/>
      <c r="G38" s="68"/>
      <c r="H38" s="437"/>
      <c r="I38" s="93" t="str">
        <f t="shared" si="3"/>
        <v/>
      </c>
      <c r="J38" s="334" t="str">
        <f t="shared" si="0"/>
        <v/>
      </c>
      <c r="K38" s="19"/>
    </row>
    <row r="39" spans="1:11" x14ac:dyDescent="0.25">
      <c r="A39" s="5"/>
      <c r="B39" s="333"/>
      <c r="C39" s="68"/>
      <c r="D39" s="21" t="str">
        <f t="shared" si="1"/>
        <v/>
      </c>
      <c r="E39" s="5" t="str">
        <f t="shared" si="2"/>
        <v/>
      </c>
      <c r="F39" s="333"/>
      <c r="G39" s="68"/>
      <c r="H39" s="437"/>
      <c r="I39" s="93" t="str">
        <f t="shared" si="3"/>
        <v/>
      </c>
      <c r="J39" s="334" t="str">
        <f t="shared" si="0"/>
        <v/>
      </c>
      <c r="K39" s="19"/>
    </row>
    <row r="40" spans="1:11" x14ac:dyDescent="0.25">
      <c r="A40" s="5"/>
      <c r="B40" s="333"/>
      <c r="C40" s="68"/>
      <c r="D40" s="21" t="str">
        <f t="shared" si="1"/>
        <v/>
      </c>
      <c r="E40" s="5" t="str">
        <f t="shared" si="2"/>
        <v/>
      </c>
      <c r="F40" s="333"/>
      <c r="G40" s="68"/>
      <c r="H40" s="437"/>
      <c r="I40" s="93" t="str">
        <f t="shared" si="3"/>
        <v/>
      </c>
      <c r="J40" s="334" t="str">
        <f t="shared" si="0"/>
        <v/>
      </c>
      <c r="K40" s="19"/>
    </row>
    <row r="41" spans="1:11" x14ac:dyDescent="0.25">
      <c r="A41" s="5"/>
      <c r="B41" s="333"/>
      <c r="C41" s="68"/>
      <c r="D41" s="21" t="str">
        <f t="shared" si="1"/>
        <v/>
      </c>
      <c r="E41" s="5" t="str">
        <f t="shared" si="2"/>
        <v/>
      </c>
      <c r="F41" s="333"/>
      <c r="G41" s="68"/>
      <c r="H41" s="437"/>
      <c r="I41" s="93" t="str">
        <f t="shared" si="3"/>
        <v/>
      </c>
      <c r="J41" s="334" t="str">
        <f t="shared" si="0"/>
        <v/>
      </c>
      <c r="K41" s="19"/>
    </row>
    <row r="42" spans="1:11" ht="15.75" customHeight="1" thickBot="1" x14ac:dyDescent="0.3">
      <c r="A42" s="5"/>
      <c r="B42" s="335"/>
      <c r="C42" s="322"/>
      <c r="D42" s="185" t="str">
        <f t="shared" si="1"/>
        <v/>
      </c>
      <c r="E42" s="5" t="str">
        <f t="shared" si="2"/>
        <v/>
      </c>
      <c r="F42" s="335"/>
      <c r="G42" s="322"/>
      <c r="H42" s="438"/>
      <c r="I42" s="118" t="str">
        <f t="shared" si="3"/>
        <v/>
      </c>
      <c r="J42" s="336" t="str">
        <f t="shared" si="0"/>
        <v/>
      </c>
      <c r="K42" s="19"/>
    </row>
    <row r="43" spans="1:11" x14ac:dyDescent="0.25">
      <c r="A43" s="58"/>
      <c r="B43" s="4"/>
      <c r="C43" s="5"/>
      <c r="D43" s="5"/>
      <c r="E43" s="5"/>
      <c r="F43" s="5"/>
      <c r="G43" s="5"/>
      <c r="H43" s="5"/>
      <c r="I43" s="5"/>
      <c r="J43" s="6"/>
      <c r="K43" s="19"/>
    </row>
    <row r="44" spans="1:11" ht="23.25" x14ac:dyDescent="0.25">
      <c r="A44" s="5"/>
      <c r="B44" s="774" t="s">
        <v>1512</v>
      </c>
      <c r="C44" s="775"/>
      <c r="D44" s="775"/>
      <c r="E44" s="775"/>
      <c r="F44" s="775"/>
      <c r="G44" s="775"/>
      <c r="H44" s="775"/>
      <c r="I44" s="775"/>
      <c r="J44" s="776"/>
      <c r="K44" s="19"/>
    </row>
    <row r="45" spans="1:11" ht="60" customHeight="1" x14ac:dyDescent="0.25">
      <c r="A45" s="5"/>
      <c r="B45" s="761" t="s">
        <v>1511</v>
      </c>
      <c r="C45" s="792"/>
      <c r="D45" s="792"/>
      <c r="E45" s="792"/>
      <c r="F45" s="792"/>
      <c r="G45" s="792"/>
      <c r="H45" s="792"/>
      <c r="I45" s="792"/>
      <c r="J45" s="793"/>
      <c r="K45" s="19"/>
    </row>
    <row r="46" spans="1:11" ht="15" customHeight="1" x14ac:dyDescent="0.25">
      <c r="A46" s="5"/>
      <c r="B46" s="785" t="s">
        <v>79</v>
      </c>
      <c r="C46" s="792"/>
      <c r="D46" s="792"/>
      <c r="E46" s="792"/>
      <c r="F46" s="792"/>
      <c r="G46" s="792"/>
      <c r="H46" s="792"/>
      <c r="I46" s="792"/>
      <c r="J46" s="793"/>
      <c r="K46" s="19"/>
    </row>
    <row r="47" spans="1:11" ht="45" customHeight="1" x14ac:dyDescent="0.25">
      <c r="A47" s="5"/>
      <c r="B47" s="794" t="s">
        <v>76</v>
      </c>
      <c r="C47" s="792"/>
      <c r="D47" s="792"/>
      <c r="E47" s="792"/>
      <c r="F47" s="792"/>
      <c r="G47" s="792"/>
      <c r="H47" s="792"/>
      <c r="I47" s="792"/>
      <c r="J47" s="793"/>
      <c r="K47" s="19"/>
    </row>
    <row r="48" spans="1:11" ht="15" customHeight="1" thickBot="1" x14ac:dyDescent="0.3">
      <c r="A48" s="5"/>
      <c r="B48" s="4"/>
      <c r="C48" s="5"/>
      <c r="D48" s="5"/>
      <c r="E48" s="5"/>
      <c r="F48" s="5"/>
      <c r="G48" s="5"/>
      <c r="H48" s="5"/>
      <c r="I48" s="5"/>
      <c r="J48" s="6"/>
      <c r="K48" s="19"/>
    </row>
    <row r="49" spans="1:11" ht="30" customHeight="1" x14ac:dyDescent="0.25">
      <c r="A49" s="5"/>
      <c r="B49" s="771" t="s">
        <v>32</v>
      </c>
      <c r="C49" s="772"/>
      <c r="D49" s="772"/>
      <c r="E49" s="772"/>
      <c r="F49" s="772"/>
      <c r="G49" s="773"/>
      <c r="H49" s="108"/>
      <c r="I49" s="5"/>
      <c r="J49" s="6"/>
      <c r="K49" s="19"/>
    </row>
    <row r="50" spans="1:11" ht="7.5" customHeight="1" x14ac:dyDescent="0.25">
      <c r="A50" s="5"/>
      <c r="B50" s="22"/>
      <c r="C50" s="103"/>
      <c r="D50" s="27"/>
      <c r="E50" s="27"/>
      <c r="F50" s="27"/>
      <c r="G50" s="67"/>
      <c r="H50" s="5"/>
      <c r="I50" s="5"/>
      <c r="J50" s="6"/>
      <c r="K50" s="19"/>
    </row>
    <row r="51" spans="1:11" ht="15" customHeight="1" x14ac:dyDescent="0.25">
      <c r="A51" s="5"/>
      <c r="B51" s="327" t="s">
        <v>42</v>
      </c>
      <c r="C51" s="126">
        <f>COUNTIF(D55:D64, "I")</f>
        <v>0</v>
      </c>
      <c r="D51" s="27"/>
      <c r="E51" s="777" t="s">
        <v>33</v>
      </c>
      <c r="F51" s="779">
        <f>SUM(C51:C52)</f>
        <v>0</v>
      </c>
      <c r="G51" s="119"/>
      <c r="H51" s="5"/>
      <c r="I51" s="5"/>
      <c r="J51" s="6"/>
      <c r="K51" s="19"/>
    </row>
    <row r="52" spans="1:11" ht="15" customHeight="1" x14ac:dyDescent="0.25">
      <c r="A52" s="5"/>
      <c r="B52" s="328" t="s">
        <v>43</v>
      </c>
      <c r="C52" s="127">
        <f>COUNTIF(D55:D64, "II")</f>
        <v>0</v>
      </c>
      <c r="D52" s="27"/>
      <c r="E52" s="778"/>
      <c r="F52" s="780"/>
      <c r="G52" s="120"/>
      <c r="H52" s="5"/>
      <c r="I52" s="5"/>
      <c r="J52" s="6"/>
      <c r="K52" s="19"/>
    </row>
    <row r="53" spans="1:11" ht="7.5" customHeight="1" x14ac:dyDescent="0.25">
      <c r="A53" s="5"/>
      <c r="B53" s="22"/>
      <c r="C53" s="24"/>
      <c r="D53" s="27"/>
      <c r="E53" s="27"/>
      <c r="F53" s="27"/>
      <c r="G53" s="67"/>
      <c r="H53" s="5"/>
      <c r="I53" s="5"/>
      <c r="J53" s="6"/>
      <c r="K53" s="19"/>
    </row>
    <row r="54" spans="1:11" ht="30" x14ac:dyDescent="0.25">
      <c r="A54" s="5"/>
      <c r="B54" s="331" t="s">
        <v>30</v>
      </c>
      <c r="C54" s="78" t="s">
        <v>64</v>
      </c>
      <c r="D54" s="31" t="s">
        <v>34</v>
      </c>
      <c r="E54" s="31" t="s">
        <v>35</v>
      </c>
      <c r="F54" s="78" t="s">
        <v>57</v>
      </c>
      <c r="G54" s="106" t="s">
        <v>77</v>
      </c>
      <c r="H54" s="124" t="s">
        <v>75</v>
      </c>
      <c r="I54" s="5"/>
      <c r="J54" s="6"/>
      <c r="K54" s="128"/>
    </row>
    <row r="55" spans="1:11" ht="15" customHeight="1" x14ac:dyDescent="0.25">
      <c r="A55" s="5"/>
      <c r="B55" s="333"/>
      <c r="C55" s="548"/>
      <c r="D55" s="437"/>
      <c r="E55" s="2" t="str">
        <f>IF(D55="I", 32, IF(D55="II", 22, ""))</f>
        <v/>
      </c>
      <c r="F55" s="122" t="str">
        <f>IF(OR(C55="",D55=""), "", IF(C55&lt;1985, 3, IF(C55&lt;2000, 2, IF(C55&lt;2005, 1, "N/A"))))</f>
        <v/>
      </c>
      <c r="G55" s="121" t="str">
        <f>IF(OR(E55="",F55=""), "", (F55*E55))</f>
        <v/>
      </c>
      <c r="H55" s="125" t="str">
        <f>IF(OR(F55="",F55="N/A"),"",(1/G55))</f>
        <v/>
      </c>
      <c r="I55" s="5"/>
      <c r="J55" s="6"/>
      <c r="K55" s="128"/>
    </row>
    <row r="56" spans="1:11" x14ac:dyDescent="0.25">
      <c r="A56" s="5"/>
      <c r="B56" s="333"/>
      <c r="C56" s="548"/>
      <c r="D56" s="437"/>
      <c r="E56" s="2" t="str">
        <f t="shared" ref="E56:E64" si="4">IF(D56="I", 32, IF(D56="II", 22, ""))</f>
        <v/>
      </c>
      <c r="F56" s="122" t="str">
        <f>IF(OR(C56="",D56=""), "", IF(C56&lt;1985, 3, IF(C56&lt;2000, 2, IF(C56&lt;2005, 1, "N/A"))))</f>
        <v/>
      </c>
      <c r="G56" s="121" t="str">
        <f t="shared" ref="G56:G64" si="5">IF(OR(E56="",F56=""), "", (F56*E56))</f>
        <v/>
      </c>
      <c r="H56" s="125" t="str">
        <f t="shared" ref="H56:H64" si="6">IF(OR(F56="",F56="N/A"),"",(1/G56))</f>
        <v/>
      </c>
      <c r="I56" s="5"/>
      <c r="J56" s="6"/>
      <c r="K56" s="128"/>
    </row>
    <row r="57" spans="1:11" x14ac:dyDescent="0.25">
      <c r="A57" s="5"/>
      <c r="B57" s="333"/>
      <c r="C57" s="548"/>
      <c r="D57" s="437"/>
      <c r="E57" s="2" t="str">
        <f t="shared" si="4"/>
        <v/>
      </c>
      <c r="F57" s="122" t="str">
        <f>IF(OR(C57="",D57=""), "", IF(C57&lt;1985, 3, IF(C57&lt;2000, 2, IF(C57&lt;2005, 1, "N/A"))))</f>
        <v/>
      </c>
      <c r="G57" s="121" t="str">
        <f t="shared" si="5"/>
        <v/>
      </c>
      <c r="H57" s="125" t="str">
        <f t="shared" si="6"/>
        <v/>
      </c>
      <c r="I57" s="5"/>
      <c r="J57" s="6"/>
      <c r="K57" s="128"/>
    </row>
    <row r="58" spans="1:11" x14ac:dyDescent="0.25">
      <c r="A58" s="5"/>
      <c r="B58" s="333"/>
      <c r="C58" s="548"/>
      <c r="D58" s="437"/>
      <c r="E58" s="2" t="str">
        <f t="shared" si="4"/>
        <v/>
      </c>
      <c r="F58" s="122" t="str">
        <f>IF(OR(C58="",D58=""), "", IF(C58&lt;1985, 3, IF(C58&lt;2000, 2, IF(C58&lt;2005, 1, "N/A"))))</f>
        <v/>
      </c>
      <c r="G58" s="121" t="str">
        <f t="shared" si="5"/>
        <v/>
      </c>
      <c r="H58" s="125" t="str">
        <f t="shared" si="6"/>
        <v/>
      </c>
      <c r="I58" s="5"/>
      <c r="J58" s="6"/>
      <c r="K58" s="128"/>
    </row>
    <row r="59" spans="1:11" x14ac:dyDescent="0.25">
      <c r="A59" s="5"/>
      <c r="B59" s="333"/>
      <c r="C59" s="548"/>
      <c r="D59" s="437"/>
      <c r="E59" s="2" t="str">
        <f t="shared" si="4"/>
        <v/>
      </c>
      <c r="F59" s="122"/>
      <c r="G59" s="121" t="str">
        <f t="shared" si="5"/>
        <v/>
      </c>
      <c r="H59" s="125" t="str">
        <f t="shared" si="6"/>
        <v/>
      </c>
      <c r="I59" s="5"/>
      <c r="J59" s="6"/>
      <c r="K59" s="128"/>
    </row>
    <row r="60" spans="1:11" x14ac:dyDescent="0.25">
      <c r="A60" s="5"/>
      <c r="B60" s="333"/>
      <c r="C60" s="548"/>
      <c r="D60" s="437"/>
      <c r="E60" s="2" t="str">
        <f t="shared" si="4"/>
        <v/>
      </c>
      <c r="F60" s="122"/>
      <c r="G60" s="121" t="str">
        <f t="shared" si="5"/>
        <v/>
      </c>
      <c r="H60" s="125" t="str">
        <f t="shared" si="6"/>
        <v/>
      </c>
      <c r="I60" s="5"/>
      <c r="J60" s="6"/>
      <c r="K60" s="128"/>
    </row>
    <row r="61" spans="1:11" x14ac:dyDescent="0.25">
      <c r="A61" s="5"/>
      <c r="B61" s="333"/>
      <c r="C61" s="548"/>
      <c r="D61" s="437"/>
      <c r="E61" s="2" t="str">
        <f t="shared" si="4"/>
        <v/>
      </c>
      <c r="F61" s="122"/>
      <c r="G61" s="121" t="str">
        <f t="shared" si="5"/>
        <v/>
      </c>
      <c r="H61" s="125" t="str">
        <f t="shared" si="6"/>
        <v/>
      </c>
      <c r="I61" s="5"/>
      <c r="J61" s="6"/>
      <c r="K61" s="128"/>
    </row>
    <row r="62" spans="1:11" x14ac:dyDescent="0.25">
      <c r="A62" s="5"/>
      <c r="B62" s="333"/>
      <c r="C62" s="548"/>
      <c r="D62" s="437"/>
      <c r="E62" s="2" t="str">
        <f t="shared" si="4"/>
        <v/>
      </c>
      <c r="F62" s="122"/>
      <c r="G62" s="121" t="str">
        <f t="shared" si="5"/>
        <v/>
      </c>
      <c r="H62" s="125" t="str">
        <f t="shared" si="6"/>
        <v/>
      </c>
      <c r="I62" s="5"/>
      <c r="J62" s="6"/>
      <c r="K62" s="128"/>
    </row>
    <row r="63" spans="1:11" x14ac:dyDescent="0.25">
      <c r="A63" s="5"/>
      <c r="B63" s="333"/>
      <c r="C63" s="548"/>
      <c r="D63" s="437"/>
      <c r="E63" s="2" t="str">
        <f t="shared" si="4"/>
        <v/>
      </c>
      <c r="F63" s="122"/>
      <c r="G63" s="121" t="str">
        <f t="shared" si="5"/>
        <v/>
      </c>
      <c r="H63" s="125" t="str">
        <f t="shared" si="6"/>
        <v/>
      </c>
      <c r="I63" s="5"/>
      <c r="J63" s="6"/>
      <c r="K63" s="19"/>
    </row>
    <row r="64" spans="1:11" ht="15.75" thickBot="1" x14ac:dyDescent="0.3">
      <c r="A64" s="5"/>
      <c r="B64" s="335"/>
      <c r="C64" s="549"/>
      <c r="D64" s="438"/>
      <c r="E64" s="15" t="str">
        <f t="shared" si="4"/>
        <v/>
      </c>
      <c r="F64" s="123" t="str">
        <f>IF(OR(C64="",D64=""), "", IF(C64&lt;1985, 3, IF(C64&lt;2000, 2, IF(C64&lt;2005, 1, "N/A"))))</f>
        <v/>
      </c>
      <c r="G64" s="107" t="str">
        <f t="shared" si="5"/>
        <v/>
      </c>
      <c r="H64" s="337" t="str">
        <f t="shared" si="6"/>
        <v/>
      </c>
      <c r="I64" s="8"/>
      <c r="J64" s="10"/>
      <c r="K64" s="19"/>
    </row>
    <row r="65" spans="1:11" x14ac:dyDescent="0.25">
      <c r="A65" s="5"/>
      <c r="B65" s="66" t="s">
        <v>67</v>
      </c>
      <c r="C65" s="5"/>
      <c r="D65" s="5"/>
      <c r="E65" s="5"/>
      <c r="F65" s="5"/>
      <c r="G65" s="5"/>
      <c r="H65" s="5"/>
      <c r="I65" s="5"/>
      <c r="J65" s="5"/>
      <c r="K65" s="19"/>
    </row>
    <row r="66" spans="1:11" x14ac:dyDescent="0.25">
      <c r="A66" s="5"/>
      <c r="B66" s="51" t="s">
        <v>53</v>
      </c>
      <c r="C66" s="5"/>
      <c r="D66" s="5"/>
      <c r="E66" s="5"/>
      <c r="F66" s="5"/>
      <c r="G66" s="5"/>
      <c r="H66" s="5"/>
      <c r="I66" s="5"/>
      <c r="J66" s="5"/>
      <c r="K66" s="19"/>
    </row>
    <row r="67" spans="1:11" x14ac:dyDescent="0.25">
      <c r="A67" s="5"/>
      <c r="B67" s="51" t="s">
        <v>28</v>
      </c>
      <c r="C67" s="5"/>
      <c r="D67" s="5"/>
      <c r="E67" s="5"/>
      <c r="F67" s="5"/>
      <c r="G67" s="5"/>
      <c r="H67" s="5"/>
      <c r="I67" s="5"/>
      <c r="J67" s="5"/>
      <c r="K67" s="19"/>
    </row>
    <row r="68" spans="1:11" x14ac:dyDescent="0.25">
      <c r="A68" s="5"/>
      <c r="B68" s="5"/>
      <c r="C68" s="5"/>
      <c r="D68" s="5"/>
      <c r="E68" s="5"/>
      <c r="F68" s="5"/>
      <c r="G68" s="5"/>
      <c r="H68" s="5"/>
      <c r="I68" s="5"/>
      <c r="J68" s="5"/>
      <c r="K68" s="19"/>
    </row>
    <row r="69" spans="1:11" x14ac:dyDescent="0.25">
      <c r="A69" s="5"/>
      <c r="B69" s="5"/>
      <c r="C69" s="5"/>
      <c r="D69" s="5"/>
      <c r="E69" s="5"/>
      <c r="F69" s="5"/>
      <c r="G69" s="5"/>
      <c r="H69" s="5"/>
      <c r="I69" s="5"/>
      <c r="J69" s="5"/>
      <c r="K69" s="19"/>
    </row>
    <row r="70" spans="1:11" ht="15" customHeight="1" x14ac:dyDescent="0.25">
      <c r="A70" s="5"/>
      <c r="B70" s="5"/>
      <c r="C70" s="661" t="s">
        <v>1535</v>
      </c>
      <c r="D70" s="661"/>
      <c r="E70" s="661"/>
      <c r="F70" s="661"/>
      <c r="G70" s="661"/>
      <c r="H70" s="19"/>
      <c r="I70" s="19"/>
      <c r="J70" s="19"/>
      <c r="K70" s="19"/>
    </row>
    <row r="71" spans="1:11" x14ac:dyDescent="0.25">
      <c r="A71" s="5"/>
      <c r="B71" s="5"/>
      <c r="C71" s="661"/>
      <c r="D71" s="661"/>
      <c r="E71" s="661"/>
      <c r="F71" s="661"/>
      <c r="G71" s="661"/>
      <c r="H71" s="19"/>
      <c r="I71" s="19"/>
      <c r="J71" s="19"/>
      <c r="K71" s="19"/>
    </row>
    <row r="72" spans="1:11" x14ac:dyDescent="0.25">
      <c r="A72" s="5"/>
      <c r="B72" s="5"/>
      <c r="C72" s="661"/>
      <c r="D72" s="661"/>
      <c r="E72" s="661"/>
      <c r="F72" s="661"/>
      <c r="G72" s="661"/>
      <c r="H72" s="19"/>
      <c r="I72" s="19"/>
      <c r="J72" s="19"/>
      <c r="K72" s="19"/>
    </row>
    <row r="73" spans="1:11" ht="15" customHeight="1" x14ac:dyDescent="0.25">
      <c r="A73" s="5"/>
      <c r="B73" s="5"/>
      <c r="C73" s="661"/>
      <c r="D73" s="661"/>
      <c r="E73" s="661"/>
      <c r="F73" s="661"/>
      <c r="G73" s="661"/>
      <c r="H73" s="19"/>
      <c r="I73" s="19"/>
      <c r="J73" s="19"/>
      <c r="K73" s="19"/>
    </row>
    <row r="74" spans="1:11" ht="20.25" customHeight="1" x14ac:dyDescent="0.25">
      <c r="A74" s="5"/>
      <c r="B74" s="5"/>
      <c r="C74" s="661"/>
      <c r="D74" s="661"/>
      <c r="E74" s="661"/>
      <c r="F74" s="661"/>
      <c r="G74" s="661"/>
      <c r="H74" s="302"/>
      <c r="I74" s="5"/>
      <c r="J74" s="5"/>
      <c r="K74" s="19"/>
    </row>
    <row r="75" spans="1:11" ht="23.25" customHeight="1" x14ac:dyDescent="0.25">
      <c r="A75" s="5"/>
      <c r="B75" s="19"/>
      <c r="C75" s="661"/>
      <c r="D75" s="661"/>
      <c r="E75" s="661"/>
      <c r="F75" s="661"/>
      <c r="G75" s="661"/>
      <c r="H75" s="34"/>
      <c r="I75" s="19"/>
      <c r="J75" s="19"/>
      <c r="K75" s="19"/>
    </row>
    <row r="76" spans="1:11" x14ac:dyDescent="0.25">
      <c r="A76" s="5"/>
      <c r="B76" s="19"/>
      <c r="C76" s="19"/>
      <c r="D76" s="19"/>
      <c r="E76" s="19"/>
      <c r="F76" s="19"/>
      <c r="G76" s="19"/>
      <c r="H76" s="19"/>
      <c r="I76" s="19"/>
      <c r="J76" s="19"/>
      <c r="K76" s="19"/>
    </row>
    <row r="77" spans="1:11" hidden="1" x14ac:dyDescent="0.25"/>
    <row r="78" spans="1:11" hidden="1" x14ac:dyDescent="0.25"/>
    <row r="79" spans="1:11" hidden="1" x14ac:dyDescent="0.25"/>
    <row r="80" spans="1:11"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sheetData>
  <sheetProtection password="CDF0" sheet="1" objects="1" scenarios="1"/>
  <mergeCells count="21">
    <mergeCell ref="C70:G75"/>
    <mergeCell ref="B23:J23"/>
    <mergeCell ref="E51:E52"/>
    <mergeCell ref="F51:F52"/>
    <mergeCell ref="B7:J7"/>
    <mergeCell ref="B8:J8"/>
    <mergeCell ref="B9:J9"/>
    <mergeCell ref="B10:J10"/>
    <mergeCell ref="B12:D12"/>
    <mergeCell ref="B30:C30"/>
    <mergeCell ref="F30:G30"/>
    <mergeCell ref="F28:I28"/>
    <mergeCell ref="B44:J44"/>
    <mergeCell ref="B45:J45"/>
    <mergeCell ref="B46:J46"/>
    <mergeCell ref="B47:J47"/>
    <mergeCell ref="B24:J24"/>
    <mergeCell ref="B26:J26"/>
    <mergeCell ref="B28:D28"/>
    <mergeCell ref="B25:J25"/>
    <mergeCell ref="B49:G49"/>
  </mergeCells>
  <conditionalFormatting sqref="C18:C21 B33:C42 F33:H42 B55:D64">
    <cfRule type="containsBlanks" dxfId="18" priority="7">
      <formula>LEN(TRIM(B18))=0</formula>
    </cfRule>
  </conditionalFormatting>
  <dataValidations count="4">
    <dataValidation type="list" errorStyle="warning" allowBlank="1" showInputMessage="1" showErrorMessage="1" error="Please pick a value from the drop-down menu." sqref="D57 D55">
      <formula1>"I, II"</formula1>
    </dataValidation>
    <dataValidation type="list" errorStyle="warning" showInputMessage="1" showErrorMessage="1" error="Please pick a value from the drop down menu." sqref="D58:D64">
      <formula1>"I, II"</formula1>
    </dataValidation>
    <dataValidation type="list" errorStyle="warning" allowBlank="1" showInputMessage="1" showErrorMessage="1" error="Please pick a value from the drop down menu." sqref="D56">
      <formula1>"I, II"</formula1>
    </dataValidation>
    <dataValidation type="list" errorStyle="warning" allowBlank="1" showInputMessage="1" showErrorMessage="1" error="Please choose either &quot;Dedicated&quot; or &quot;BiFuel&quot; from the drop down menu." sqref="H33:H42">
      <formula1>"Dedicated, BiFuel"</formula1>
    </dataValidation>
  </dataValidations>
  <hyperlinks>
    <hyperlink ref="B4" location="'Review &amp; Instructions '!A1" display="Instructions"/>
    <hyperlink ref="B5" location="Scoring!A1" display="Score"/>
    <hyperlink ref="B66" location="'Review &amp; Instructions '!A1" display="Instructions"/>
    <hyperlink ref="B67" location="Scoring!A1" display="Score"/>
    <hyperlink ref="B65" location="Credits!A1" display="Top"/>
  </hyperlinks>
  <printOptions horizontalCentered="1"/>
  <pageMargins left="0.5" right="0.5" top="0.5" bottom="0.5" header="0.25" footer="0.25"/>
  <pageSetup scale="64" fitToHeight="0" orientation="portrait" r:id="rId1"/>
  <headerFooter>
    <oddHeader>&amp;F</oddHeader>
    <oddFooter>&amp;L&amp;A&amp;CPage &amp;P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sheetPr>
  <dimension ref="A1:AD70"/>
  <sheetViews>
    <sheetView zoomScale="90" zoomScaleNormal="90" workbookViewId="0"/>
  </sheetViews>
  <sheetFormatPr defaultColWidth="0" defaultRowHeight="15" zeroHeight="1" x14ac:dyDescent="0.25"/>
  <cols>
    <col min="1" max="1" width="2.7109375" customWidth="1"/>
    <col min="2" max="2" width="45.85546875" customWidth="1"/>
    <col min="3" max="3" width="10.140625" customWidth="1"/>
    <col min="4" max="4" width="2.7109375" customWidth="1"/>
    <col min="5" max="5" width="33.85546875" customWidth="1"/>
    <col min="6" max="6" width="8.85546875" customWidth="1"/>
    <col min="7" max="7" width="6" customWidth="1"/>
    <col min="8" max="9" width="14.28515625" customWidth="1"/>
    <col min="10" max="10" width="2.5703125" customWidth="1"/>
    <col min="11" max="14" width="9.140625" hidden="1" customWidth="1"/>
    <col min="15" max="30" width="0" hidden="1" customWidth="1"/>
    <col min="31" max="16384" width="9.140625" hidden="1"/>
  </cols>
  <sheetData>
    <row r="1" spans="1:10" ht="21" x14ac:dyDescent="0.35">
      <c r="A1" s="19"/>
      <c r="B1" s="795" t="s">
        <v>1533</v>
      </c>
      <c r="C1" s="795"/>
      <c r="D1" s="795"/>
      <c r="E1" s="795"/>
      <c r="F1" s="795"/>
      <c r="G1" s="795"/>
      <c r="H1" s="795"/>
      <c r="I1" s="19"/>
      <c r="J1" s="19"/>
    </row>
    <row r="2" spans="1:10" ht="28.5" customHeight="1" x14ac:dyDescent="0.5">
      <c r="A2" s="19"/>
      <c r="B2" s="748" t="s">
        <v>55</v>
      </c>
      <c r="C2" s="748"/>
      <c r="D2" s="748"/>
      <c r="E2" s="748"/>
      <c r="F2" s="748"/>
      <c r="G2" s="748"/>
      <c r="H2" s="748"/>
      <c r="I2" s="19"/>
      <c r="J2" s="19"/>
    </row>
    <row r="3" spans="1:10" ht="13.5" customHeight="1" x14ac:dyDescent="0.25">
      <c r="A3" s="264"/>
      <c r="B3" s="800" t="s">
        <v>1514</v>
      </c>
      <c r="C3" s="801"/>
      <c r="D3" s="801"/>
      <c r="E3" s="802"/>
      <c r="F3" s="44"/>
      <c r="G3" s="44"/>
      <c r="H3" s="44"/>
      <c r="I3" s="44"/>
      <c r="J3" s="264"/>
    </row>
    <row r="4" spans="1:10" x14ac:dyDescent="0.25">
      <c r="A4" s="19"/>
      <c r="B4" s="803" t="s">
        <v>51</v>
      </c>
      <c r="C4" s="804"/>
      <c r="D4" s="805"/>
      <c r="E4" s="806"/>
      <c r="F4" s="5"/>
      <c r="G4" s="5"/>
      <c r="H4" s="5"/>
      <c r="I4" s="5"/>
      <c r="J4" s="19"/>
    </row>
    <row r="5" spans="1:10" x14ac:dyDescent="0.25">
      <c r="A5" s="19"/>
      <c r="B5" s="807" t="s">
        <v>52</v>
      </c>
      <c r="C5" s="808"/>
      <c r="D5" s="659"/>
      <c r="E5" s="809"/>
      <c r="F5" s="401"/>
      <c r="G5" s="5"/>
      <c r="H5" s="5"/>
      <c r="I5" s="5"/>
      <c r="J5" s="19"/>
    </row>
    <row r="6" spans="1:10" ht="67.5" customHeight="1" x14ac:dyDescent="0.5">
      <c r="A6" s="19"/>
      <c r="B6" s="633" t="s">
        <v>1840</v>
      </c>
      <c r="C6" s="610"/>
      <c r="D6" s="610"/>
      <c r="E6" s="610"/>
      <c r="F6" s="197"/>
      <c r="G6" s="197"/>
      <c r="H6" s="197"/>
      <c r="I6" s="19"/>
      <c r="J6" s="19"/>
    </row>
    <row r="7" spans="1:10" x14ac:dyDescent="0.25">
      <c r="A7" s="19"/>
      <c r="B7" s="66" t="s">
        <v>53</v>
      </c>
      <c r="C7" s="5"/>
      <c r="D7" s="5"/>
      <c r="E7" s="5"/>
      <c r="F7" s="5"/>
      <c r="G7" s="5"/>
      <c r="H7" s="19"/>
      <c r="I7" s="19"/>
      <c r="J7" s="19"/>
    </row>
    <row r="8" spans="1:10" ht="8.25" customHeight="1" thickBot="1" x14ac:dyDescent="0.3">
      <c r="A8" s="19"/>
      <c r="C8" s="5"/>
      <c r="D8" s="5"/>
      <c r="E8" s="5"/>
      <c r="F8" s="5"/>
      <c r="G8" s="5"/>
      <c r="H8" s="19"/>
      <c r="I8" s="19"/>
      <c r="J8" s="19"/>
    </row>
    <row r="9" spans="1:10" ht="24" thickBot="1" x14ac:dyDescent="0.4">
      <c r="A9" s="19"/>
      <c r="B9" s="810" t="s">
        <v>80</v>
      </c>
      <c r="C9" s="811"/>
      <c r="D9" s="811"/>
      <c r="E9" s="811"/>
      <c r="F9" s="811"/>
      <c r="G9" s="811"/>
      <c r="H9" s="811"/>
      <c r="I9" s="812"/>
      <c r="J9" s="19"/>
    </row>
    <row r="10" spans="1:10" ht="15.75" thickBot="1" x14ac:dyDescent="0.3">
      <c r="A10" s="19"/>
      <c r="C10" s="5"/>
      <c r="D10" s="5"/>
      <c r="E10" s="5"/>
      <c r="F10" s="5"/>
      <c r="G10" s="5"/>
      <c r="H10" s="19"/>
      <c r="I10" s="19"/>
      <c r="J10" s="19"/>
    </row>
    <row r="11" spans="1:10" ht="20.25" customHeight="1" x14ac:dyDescent="0.4">
      <c r="A11" s="19"/>
      <c r="B11" s="755" t="s">
        <v>5</v>
      </c>
      <c r="C11" s="813"/>
      <c r="D11" s="14"/>
      <c r="E11" s="814" t="s">
        <v>7</v>
      </c>
      <c r="F11" s="756"/>
      <c r="G11" s="757"/>
      <c r="H11" s="41"/>
      <c r="I11" s="19"/>
      <c r="J11" s="19"/>
    </row>
    <row r="12" spans="1:10" ht="9" customHeight="1" x14ac:dyDescent="0.35">
      <c r="A12" s="19"/>
      <c r="B12" s="9"/>
      <c r="C12" s="286"/>
      <c r="D12" s="5"/>
      <c r="E12" s="12"/>
      <c r="F12" s="11"/>
      <c r="G12" s="13"/>
      <c r="H12" s="829" t="s">
        <v>58</v>
      </c>
      <c r="I12" s="830"/>
      <c r="J12" s="19"/>
    </row>
    <row r="13" spans="1:10" ht="15" customHeight="1" x14ac:dyDescent="0.25">
      <c r="A13" s="19"/>
      <c r="B13" s="276" t="s">
        <v>44</v>
      </c>
      <c r="C13" s="272">
        <f>TotalVehicles_CatI</f>
        <v>0</v>
      </c>
      <c r="D13" s="5"/>
      <c r="E13" s="281" t="s">
        <v>44</v>
      </c>
      <c r="F13" s="820">
        <f>TotalVehicles_CatII</f>
        <v>0</v>
      </c>
      <c r="G13" s="821"/>
      <c r="H13" s="829"/>
      <c r="I13" s="830"/>
      <c r="J13" s="19"/>
    </row>
    <row r="14" spans="1:10" ht="15" customHeight="1" x14ac:dyDescent="0.25">
      <c r="A14" s="19"/>
      <c r="B14" s="277" t="s">
        <v>3</v>
      </c>
      <c r="C14" s="271">
        <f>AvgCombinedMPG_CatI</f>
        <v>0</v>
      </c>
      <c r="D14" s="5"/>
      <c r="E14" s="282" t="s">
        <v>3</v>
      </c>
      <c r="F14" s="822">
        <f>'Category II Vehicles'!M8</f>
        <v>0</v>
      </c>
      <c r="G14" s="797"/>
      <c r="H14" s="829"/>
      <c r="I14" s="830"/>
      <c r="J14" s="19"/>
    </row>
    <row r="15" spans="1:10" ht="15" customHeight="1" x14ac:dyDescent="0.25">
      <c r="A15" s="19"/>
      <c r="B15" s="277" t="s">
        <v>41</v>
      </c>
      <c r="C15" s="287">
        <f>IFERROR((SUM('Category I Vehicles'!L14:L30)+SUMIF(Credits!D55:D64, "I", Credits!G55:G64))/(Credits!C51 + TotalVehicles_CatI), 0)</f>
        <v>0</v>
      </c>
      <c r="D15" s="5"/>
      <c r="E15" s="282" t="s">
        <v>41</v>
      </c>
      <c r="F15" s="796">
        <f>IFERROR((SUM('Category II Vehicles'!O14:O30)+SUM(Credits!D33:D42)+SUM(Credits!I33:I42)+SUMIF(Credits!D55:D64, "II", Credits!G55:G64))/('Category II Vehicles'!M4+Credits!H30+Credits!C52), 0)</f>
        <v>0</v>
      </c>
      <c r="G15" s="797"/>
      <c r="H15" s="829"/>
      <c r="I15" s="830"/>
      <c r="J15" s="19"/>
    </row>
    <row r="16" spans="1:10" ht="15" customHeight="1" x14ac:dyDescent="0.25">
      <c r="A16" s="19"/>
      <c r="B16" s="278" t="s">
        <v>6</v>
      </c>
      <c r="C16" s="288">
        <v>32</v>
      </c>
      <c r="D16" s="5"/>
      <c r="E16" s="283" t="s">
        <v>6</v>
      </c>
      <c r="F16" s="823">
        <v>22</v>
      </c>
      <c r="G16" s="824"/>
      <c r="H16" s="829"/>
      <c r="I16" s="830"/>
      <c r="J16" s="19"/>
    </row>
    <row r="17" spans="1:10" ht="7.5" customHeight="1" x14ac:dyDescent="0.25">
      <c r="A17" s="19"/>
      <c r="B17" s="62"/>
      <c r="C17" s="289"/>
      <c r="D17" s="5"/>
      <c r="E17" s="61"/>
      <c r="F17" s="24"/>
      <c r="G17" s="67"/>
      <c r="H17" s="829"/>
      <c r="I17" s="830"/>
      <c r="J17" s="19"/>
    </row>
    <row r="18" spans="1:10" ht="24" customHeight="1" x14ac:dyDescent="0.35">
      <c r="A18" s="19"/>
      <c r="B18" s="279" t="s">
        <v>9</v>
      </c>
      <c r="C18" s="290" t="str">
        <f>IF(OR(C15=0, C14=0), "N/A", IFERROR(IF(OR(C15&gt;31.45,C14&gt;31.45), "Pass", "Fail"), ""))</f>
        <v>N/A</v>
      </c>
      <c r="D18" s="5"/>
      <c r="E18" s="284" t="s">
        <v>10</v>
      </c>
      <c r="F18" s="818" t="str">
        <f>IF(OR(F15=0, F14=0), "N/A", IFERROR(IF(OR(F15&gt;21.95, F14&gt;21.95), "Pass", "Fail"), ""))</f>
        <v>N/A</v>
      </c>
      <c r="G18" s="819"/>
      <c r="H18" s="829"/>
      <c r="I18" s="830"/>
      <c r="J18" s="19"/>
    </row>
    <row r="19" spans="1:10" ht="9" customHeight="1" x14ac:dyDescent="0.25">
      <c r="A19" s="19"/>
      <c r="B19" s="72"/>
      <c r="C19" s="73"/>
      <c r="D19" s="74"/>
      <c r="E19" s="280"/>
      <c r="F19" s="75"/>
      <c r="G19" s="76"/>
      <c r="H19" s="829"/>
      <c r="I19" s="830"/>
      <c r="J19" s="19"/>
    </row>
    <row r="20" spans="1:10" ht="29.25" thickBot="1" x14ac:dyDescent="0.3">
      <c r="A20" s="19"/>
      <c r="B20" s="798" t="s">
        <v>56</v>
      </c>
      <c r="C20" s="799"/>
      <c r="D20" s="799"/>
      <c r="E20" s="815" t="str">
        <f>IF(AND(C18="N/A",F18="N/A"),"N/A",IF(AND(C18="N/A",F18="Fail"),"Fail",IF(AND(C18="Fail",F18="N/A"),"Fail",IFERROR(IF(F21&gt;-0.0001,"Pass","Fail"),""))))</f>
        <v>N/A</v>
      </c>
      <c r="F20" s="816"/>
      <c r="G20" s="817"/>
      <c r="H20" s="829"/>
      <c r="I20" s="830"/>
      <c r="J20" s="19"/>
    </row>
    <row r="21" spans="1:10" ht="15" customHeight="1" thickBot="1" x14ac:dyDescent="0.3">
      <c r="A21" s="19"/>
      <c r="B21" s="70"/>
      <c r="C21" s="71"/>
      <c r="D21" s="69"/>
      <c r="E21" s="285" t="s">
        <v>11</v>
      </c>
      <c r="F21" s="611">
        <f>IFERROR((((F15*F13)+(C15*C13))/(C13+F13))-(((StandardMPG_CatII*F13)+(StandardMPG_CatI*C13))/(C13+F13)), 0)</f>
        <v>0</v>
      </c>
      <c r="G21" s="77" t="s">
        <v>0</v>
      </c>
      <c r="H21" s="79"/>
      <c r="I21" s="19"/>
      <c r="J21" s="19"/>
    </row>
    <row r="22" spans="1:10" x14ac:dyDescent="0.25">
      <c r="A22" s="19"/>
      <c r="B22" s="19"/>
      <c r="C22" s="19"/>
      <c r="D22" s="19"/>
      <c r="E22" s="19"/>
      <c r="F22" s="19"/>
      <c r="G22" s="19"/>
      <c r="H22" s="5"/>
      <c r="I22" s="19"/>
      <c r="J22" s="19"/>
    </row>
    <row r="23" spans="1:10" ht="15.75" thickBot="1" x14ac:dyDescent="0.3">
      <c r="A23" s="19"/>
      <c r="B23" s="19"/>
      <c r="C23" s="19"/>
      <c r="D23" s="19"/>
      <c r="E23" s="5"/>
      <c r="F23" s="5"/>
      <c r="G23" s="5"/>
      <c r="H23" s="5"/>
      <c r="I23" s="43"/>
      <c r="J23" s="43"/>
    </row>
    <row r="24" spans="1:10" ht="24" thickBot="1" x14ac:dyDescent="0.4">
      <c r="A24" s="19"/>
      <c r="B24" s="810" t="s">
        <v>375</v>
      </c>
      <c r="C24" s="811"/>
      <c r="D24" s="811"/>
      <c r="E24" s="811"/>
      <c r="F24" s="811"/>
      <c r="G24" s="811"/>
      <c r="H24" s="811"/>
      <c r="I24" s="812"/>
      <c r="J24" s="43"/>
    </row>
    <row r="25" spans="1:10" ht="15.75" thickBot="1" x14ac:dyDescent="0.3">
      <c r="A25" s="19"/>
      <c r="B25" s="19"/>
      <c r="C25" s="19"/>
      <c r="D25" s="19"/>
      <c r="E25" s="5"/>
      <c r="F25" s="5"/>
      <c r="G25" s="5"/>
      <c r="H25" s="5"/>
      <c r="I25" s="43"/>
      <c r="J25" s="43"/>
    </row>
    <row r="26" spans="1:10" ht="21" x14ac:dyDescent="0.35">
      <c r="A26" s="19"/>
      <c r="B26" s="755" t="s">
        <v>376</v>
      </c>
      <c r="C26" s="756"/>
      <c r="D26" s="756"/>
      <c r="E26" s="756"/>
      <c r="F26" s="757"/>
      <c r="G26" s="5"/>
      <c r="H26" s="5"/>
      <c r="I26" s="43"/>
      <c r="J26" s="43"/>
    </row>
    <row r="27" spans="1:10" ht="7.5" customHeight="1" x14ac:dyDescent="0.25">
      <c r="A27" s="19"/>
      <c r="B27" s="831"/>
      <c r="C27" s="832"/>
      <c r="D27" s="832"/>
      <c r="E27" s="832"/>
      <c r="F27" s="833"/>
      <c r="G27" s="5"/>
      <c r="H27" s="5"/>
      <c r="I27" s="43"/>
      <c r="J27" s="43"/>
    </row>
    <row r="28" spans="1:10" x14ac:dyDescent="0.25">
      <c r="A28" s="19"/>
      <c r="B28" s="190" t="s">
        <v>372</v>
      </c>
      <c r="C28" s="192">
        <f>'Category I Vehicles'!L4+'Category II Vehicles'!M4</f>
        <v>0</v>
      </c>
      <c r="D28" s="24"/>
      <c r="E28" s="27"/>
      <c r="F28" s="67"/>
      <c r="G28" s="5"/>
      <c r="H28" s="5"/>
      <c r="I28" s="43"/>
      <c r="J28" s="43"/>
    </row>
    <row r="29" spans="1:10" ht="27.75" x14ac:dyDescent="0.25">
      <c r="A29" s="19"/>
      <c r="B29" s="190" t="s">
        <v>377</v>
      </c>
      <c r="C29" s="192">
        <f>ROUND(IF(AND(C28&gt;10,C28&lt;20),1,C28*0.05), 0)</f>
        <v>0</v>
      </c>
      <c r="D29" s="24"/>
      <c r="E29" s="130" t="s">
        <v>21</v>
      </c>
      <c r="F29" s="131">
        <f>ROUND((C29*0.5), 0)</f>
        <v>0</v>
      </c>
      <c r="G29" s="5"/>
      <c r="H29" s="5"/>
      <c r="I29" s="43"/>
      <c r="J29" s="43"/>
    </row>
    <row r="30" spans="1:10" x14ac:dyDescent="0.25">
      <c r="A30" s="19"/>
      <c r="B30" s="193" t="s">
        <v>15</v>
      </c>
      <c r="C30" s="192">
        <f>'Category I Vehicles'!L6</f>
        <v>0</v>
      </c>
      <c r="D30" s="24"/>
      <c r="E30" s="132" t="s">
        <v>19</v>
      </c>
      <c r="F30" s="188">
        <f>Credits!C15</f>
        <v>0</v>
      </c>
      <c r="G30" s="5"/>
      <c r="H30" s="5"/>
      <c r="I30" s="187"/>
      <c r="J30" s="187"/>
    </row>
    <row r="31" spans="1:10" x14ac:dyDescent="0.25">
      <c r="A31" s="19"/>
      <c r="B31" s="191" t="s">
        <v>16</v>
      </c>
      <c r="C31" s="189">
        <f>'Category I Vehicles'!L8+'Category I Vehicles'!L7+ 'Category II Vehicles'!M7+'Category II Vehicles'!M6+(Credits!D30+Credits!H30)</f>
        <v>0</v>
      </c>
      <c r="D31" s="24"/>
      <c r="E31" s="129" t="s">
        <v>22</v>
      </c>
      <c r="F31" s="194">
        <f>ROUND(IF(F30&gt;F29, F29, F30), 0)</f>
        <v>0</v>
      </c>
      <c r="G31" s="5"/>
      <c r="H31" s="5"/>
      <c r="I31" s="187"/>
      <c r="J31" s="187"/>
    </row>
    <row r="32" spans="1:10" x14ac:dyDescent="0.25">
      <c r="A32" s="19"/>
      <c r="B32" s="195" t="s">
        <v>374</v>
      </c>
      <c r="C32" s="196">
        <f>C30+C31</f>
        <v>0</v>
      </c>
      <c r="D32" s="24"/>
      <c r="E32" s="27"/>
      <c r="F32" s="67"/>
      <c r="G32" s="5"/>
      <c r="H32" s="5"/>
      <c r="I32" s="43"/>
      <c r="J32" s="43"/>
    </row>
    <row r="33" spans="1:10" ht="15" customHeight="1" x14ac:dyDescent="0.25">
      <c r="A33" s="19"/>
      <c r="B33" s="384"/>
      <c r="C33" s="27"/>
      <c r="D33" s="825" t="s">
        <v>23</v>
      </c>
      <c r="E33" s="825"/>
      <c r="F33" s="826"/>
      <c r="G33" s="5"/>
      <c r="H33" s="5"/>
      <c r="I33" s="43"/>
      <c r="J33" s="43"/>
    </row>
    <row r="34" spans="1:10" ht="28.5" x14ac:dyDescent="0.25">
      <c r="A34" s="19"/>
      <c r="B34" s="33" t="s">
        <v>28</v>
      </c>
      <c r="C34" s="291" t="str">
        <f>IF(C28=0, "N/A", IF(C32&gt;=C29,"Pass",IF((C32+F31)&gt;=C29,"Pass","Fail")))</f>
        <v>N/A</v>
      </c>
      <c r="D34" s="825"/>
      <c r="E34" s="825"/>
      <c r="F34" s="826"/>
      <c r="G34" s="5"/>
      <c r="H34" s="5"/>
      <c r="I34" s="43"/>
      <c r="J34" s="43"/>
    </row>
    <row r="35" spans="1:10" ht="15.75" thickBot="1" x14ac:dyDescent="0.3">
      <c r="A35" s="19"/>
      <c r="B35" s="382"/>
      <c r="C35" s="383"/>
      <c r="D35" s="827"/>
      <c r="E35" s="827"/>
      <c r="F35" s="828"/>
      <c r="G35" s="5"/>
      <c r="H35" s="5"/>
      <c r="I35" s="43"/>
      <c r="J35" s="43"/>
    </row>
    <row r="36" spans="1:10" x14ac:dyDescent="0.25">
      <c r="A36" s="19"/>
      <c r="B36" s="51" t="s">
        <v>67</v>
      </c>
      <c r="C36" s="19"/>
      <c r="D36" s="19"/>
      <c r="E36" s="5"/>
      <c r="F36" s="5"/>
      <c r="G36" s="5"/>
      <c r="H36" s="5"/>
      <c r="I36" s="43"/>
      <c r="J36" s="43"/>
    </row>
    <row r="37" spans="1:10" x14ac:dyDescent="0.25">
      <c r="A37" s="19"/>
      <c r="B37" s="51" t="s">
        <v>53</v>
      </c>
      <c r="C37" s="19"/>
      <c r="D37" s="19"/>
      <c r="E37" s="5"/>
      <c r="F37" s="5"/>
      <c r="G37" s="5"/>
      <c r="H37" s="5"/>
      <c r="I37" s="43"/>
      <c r="J37" s="43"/>
    </row>
    <row r="38" spans="1:10" ht="15" customHeight="1" x14ac:dyDescent="0.25">
      <c r="A38" s="19"/>
      <c r="C38" s="661" t="s">
        <v>1535</v>
      </c>
      <c r="D38" s="661"/>
      <c r="E38" s="661"/>
      <c r="F38" s="661"/>
      <c r="G38" s="661"/>
      <c r="H38" s="661"/>
      <c r="I38" s="19"/>
      <c r="J38" s="19"/>
    </row>
    <row r="39" spans="1:10" x14ac:dyDescent="0.25">
      <c r="A39" s="19"/>
      <c r="B39" s="297"/>
      <c r="C39" s="661"/>
      <c r="D39" s="661"/>
      <c r="E39" s="661"/>
      <c r="F39" s="661"/>
      <c r="G39" s="661"/>
      <c r="H39" s="661"/>
      <c r="I39" s="19"/>
      <c r="J39" s="19"/>
    </row>
    <row r="40" spans="1:10" x14ac:dyDescent="0.25">
      <c r="A40" s="19"/>
      <c r="B40" s="297"/>
      <c r="C40" s="661"/>
      <c r="D40" s="661"/>
      <c r="E40" s="661"/>
      <c r="F40" s="661"/>
      <c r="G40" s="661"/>
      <c r="H40" s="661"/>
      <c r="I40" s="19"/>
      <c r="J40" s="19"/>
    </row>
    <row r="41" spans="1:10" x14ac:dyDescent="0.25">
      <c r="A41" s="19"/>
      <c r="B41" s="297"/>
      <c r="C41" s="661"/>
      <c r="D41" s="661"/>
      <c r="E41" s="661"/>
      <c r="F41" s="661"/>
      <c r="G41" s="661"/>
      <c r="H41" s="661"/>
      <c r="I41" s="19"/>
      <c r="J41" s="19"/>
    </row>
    <row r="42" spans="1:10" x14ac:dyDescent="0.25">
      <c r="A42" s="19"/>
      <c r="B42" s="297"/>
      <c r="C42" s="661"/>
      <c r="D42" s="661"/>
      <c r="E42" s="661"/>
      <c r="F42" s="661"/>
      <c r="G42" s="661"/>
      <c r="H42" s="661"/>
      <c r="I42" s="19"/>
      <c r="J42" s="19"/>
    </row>
    <row r="43" spans="1:10" x14ac:dyDescent="0.25">
      <c r="A43" s="19"/>
      <c r="B43" s="19"/>
      <c r="C43" s="661"/>
      <c r="D43" s="661"/>
      <c r="E43" s="661"/>
      <c r="F43" s="661"/>
      <c r="G43" s="661"/>
      <c r="H43" s="661"/>
      <c r="I43" s="19"/>
      <c r="J43" s="19"/>
    </row>
    <row r="44" spans="1:10" x14ac:dyDescent="0.25">
      <c r="A44" s="19"/>
      <c r="B44" s="19"/>
      <c r="C44" s="19"/>
      <c r="D44" s="19"/>
      <c r="E44" s="19"/>
      <c r="F44" s="19"/>
      <c r="G44" s="19"/>
      <c r="H44" s="19"/>
      <c r="I44" s="19"/>
      <c r="J44" s="19"/>
    </row>
    <row r="45" spans="1:10" x14ac:dyDescent="0.25">
      <c r="A45" s="19"/>
      <c r="B45" s="19"/>
      <c r="C45" s="19"/>
      <c r="D45" s="19"/>
      <c r="E45" s="19"/>
      <c r="F45" s="19"/>
      <c r="G45" s="19"/>
      <c r="H45" s="19"/>
      <c r="I45" s="19"/>
      <c r="J45" s="19"/>
    </row>
    <row r="46" spans="1:10" hidden="1" x14ac:dyDescent="0.25"/>
    <row r="47" spans="1:10" hidden="1" x14ac:dyDescent="0.25"/>
    <row r="48" spans="1:10"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row r="66" hidden="1" x14ac:dyDescent="0.25"/>
    <row r="67" hidden="1" x14ac:dyDescent="0.25"/>
    <row r="68" hidden="1" x14ac:dyDescent="0.25"/>
    <row r="69" hidden="1" x14ac:dyDescent="0.25"/>
    <row r="70" hidden="1" x14ac:dyDescent="0.25"/>
  </sheetData>
  <sheetProtection password="CDF0" sheet="1" objects="1" scenarios="1"/>
  <mergeCells count="21">
    <mergeCell ref="C38:H43"/>
    <mergeCell ref="F18:G18"/>
    <mergeCell ref="F13:G13"/>
    <mergeCell ref="F14:G14"/>
    <mergeCell ref="F16:G16"/>
    <mergeCell ref="D33:F35"/>
    <mergeCell ref="H12:I20"/>
    <mergeCell ref="B26:F26"/>
    <mergeCell ref="B24:I24"/>
    <mergeCell ref="B27:F27"/>
    <mergeCell ref="B1:H1"/>
    <mergeCell ref="B2:H2"/>
    <mergeCell ref="F15:G15"/>
    <mergeCell ref="B20:D20"/>
    <mergeCell ref="B3:E3"/>
    <mergeCell ref="B4:E4"/>
    <mergeCell ref="B5:E5"/>
    <mergeCell ref="B9:I9"/>
    <mergeCell ref="B11:C11"/>
    <mergeCell ref="E11:G11"/>
    <mergeCell ref="E20:G20"/>
  </mergeCells>
  <conditionalFormatting sqref="C34 E20:G21 F18 C18">
    <cfRule type="cellIs" dxfId="17" priority="30" operator="equal">
      <formula>"Fail"</formula>
    </cfRule>
    <cfRule type="cellIs" dxfId="16" priority="31" operator="equal">
      <formula>"Pass"</formula>
    </cfRule>
  </conditionalFormatting>
  <conditionalFormatting sqref="C34 F18 C18">
    <cfRule type="cellIs" dxfId="15" priority="24" operator="equal">
      <formula>"Pass"</formula>
    </cfRule>
    <cfRule type="cellIs" dxfId="14" priority="25" operator="equal">
      <formula>"Fail"</formula>
    </cfRule>
  </conditionalFormatting>
  <conditionalFormatting sqref="F21">
    <cfRule type="cellIs" dxfId="13" priority="5" operator="lessThan">
      <formula>0</formula>
    </cfRule>
    <cfRule type="cellIs" dxfId="12" priority="6" operator="greaterThan">
      <formula>0</formula>
    </cfRule>
    <cfRule type="cellIs" dxfId="11" priority="8" operator="lessThan">
      <formula>0</formula>
    </cfRule>
    <cfRule type="cellIs" dxfId="10" priority="9" operator="greaterThan">
      <formula>0</formula>
    </cfRule>
  </conditionalFormatting>
  <conditionalFormatting sqref="F21:G21">
    <cfRule type="expression" priority="7">
      <formula>LEFT($F21, 1)="*"</formula>
    </cfRule>
  </conditionalFormatting>
  <hyperlinks>
    <hyperlink ref="B7" location="'Review &amp; Instructions '!A1" display="Instructions"/>
    <hyperlink ref="B36" location="Scoring!A1" display="Top"/>
    <hyperlink ref="B37" location="'Review &amp; Instructions '!A1" display="Instructions"/>
  </hyperlinks>
  <pageMargins left="0.5" right="0.5" top="0.5" bottom="0.5" header="0.25" footer="0.25"/>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AT142"/>
  <sheetViews>
    <sheetView zoomScale="90" zoomScaleNormal="90" workbookViewId="0"/>
  </sheetViews>
  <sheetFormatPr defaultColWidth="0" defaultRowHeight="15" zeroHeight="1" x14ac:dyDescent="0.25"/>
  <cols>
    <col min="1" max="1" width="3.7109375" style="19" customWidth="1"/>
    <col min="2" max="2" width="3.42578125" style="19" customWidth="1"/>
    <col min="3" max="3" width="4.28515625" style="19" customWidth="1"/>
    <col min="4" max="4" width="3" style="19" customWidth="1"/>
    <col min="5" max="5" width="2" style="19" customWidth="1"/>
    <col min="6" max="6" width="5.5703125" style="19" customWidth="1"/>
    <col min="7" max="8" width="9.140625" style="19" customWidth="1"/>
    <col min="9" max="9" width="11.7109375" style="19" customWidth="1"/>
    <col min="10" max="10" width="11.42578125" style="19" customWidth="1"/>
    <col min="11" max="11" width="14.7109375" style="19" customWidth="1"/>
    <col min="12" max="12" width="12.42578125" style="19" customWidth="1"/>
    <col min="13" max="13" width="9.140625" style="19" customWidth="1"/>
    <col min="14" max="14" width="14.7109375" style="19" customWidth="1"/>
    <col min="15" max="15" width="9.140625" style="19" customWidth="1"/>
    <col min="16" max="16" width="11.42578125" style="19" customWidth="1"/>
    <col min="17" max="17" width="16.28515625" style="19" customWidth="1"/>
    <col min="18" max="18" width="3.85546875" style="19" customWidth="1"/>
    <col min="19" max="19" width="6.7109375" style="19" customWidth="1"/>
    <col min="20" max="24" width="13.42578125" style="19" customWidth="1"/>
    <col min="25" max="25" width="18.85546875" style="19" customWidth="1"/>
    <col min="26" max="26" width="3.7109375" style="19" customWidth="1"/>
    <col min="27" max="46" width="0" style="19" hidden="1" customWidth="1"/>
    <col min="47" max="16384" width="9.140625" style="19" hidden="1"/>
  </cols>
  <sheetData>
    <row r="1" spans="1:26" customFormat="1" ht="21" x14ac:dyDescent="0.35">
      <c r="A1" s="19"/>
      <c r="B1" s="715" t="s">
        <v>1533</v>
      </c>
      <c r="C1" s="715"/>
      <c r="D1" s="715"/>
      <c r="E1" s="715"/>
      <c r="F1" s="715"/>
      <c r="G1" s="715"/>
      <c r="H1" s="715"/>
      <c r="I1" s="715"/>
      <c r="J1" s="715"/>
      <c r="K1" s="715"/>
      <c r="L1" s="715"/>
      <c r="M1" s="715"/>
      <c r="N1" s="19"/>
      <c r="O1" s="19"/>
      <c r="P1" s="19"/>
      <c r="Q1" s="19"/>
      <c r="R1" s="19"/>
      <c r="S1" s="19"/>
      <c r="T1" s="19"/>
      <c r="U1" s="19"/>
      <c r="V1" s="19"/>
      <c r="W1" s="19"/>
      <c r="X1" s="19"/>
      <c r="Y1" s="19"/>
      <c r="Z1" s="19"/>
    </row>
    <row r="2" spans="1:26" customFormat="1" x14ac:dyDescent="0.25">
      <c r="A2" s="19"/>
      <c r="B2" s="748" t="s">
        <v>381</v>
      </c>
      <c r="C2" s="748"/>
      <c r="D2" s="748"/>
      <c r="E2" s="748"/>
      <c r="F2" s="748"/>
      <c r="G2" s="748"/>
      <c r="H2" s="748"/>
      <c r="I2" s="748"/>
      <c r="J2" s="748"/>
      <c r="K2" s="748"/>
      <c r="L2" s="748"/>
      <c r="M2" s="748"/>
      <c r="N2" s="19"/>
      <c r="O2" s="19"/>
      <c r="P2" s="19"/>
      <c r="Q2" s="19"/>
      <c r="R2" s="19"/>
      <c r="S2" s="19"/>
      <c r="T2" s="19"/>
      <c r="U2" s="19"/>
      <c r="V2" s="19"/>
      <c r="W2" s="19"/>
      <c r="X2" s="19"/>
      <c r="Y2" s="19"/>
      <c r="Z2" s="19"/>
    </row>
    <row r="3" spans="1:26" customFormat="1" ht="15.75" thickBot="1" x14ac:dyDescent="0.3">
      <c r="A3" s="19"/>
      <c r="B3" s="748"/>
      <c r="C3" s="748"/>
      <c r="D3" s="748"/>
      <c r="E3" s="748"/>
      <c r="F3" s="748"/>
      <c r="G3" s="748"/>
      <c r="H3" s="748"/>
      <c r="I3" s="748"/>
      <c r="J3" s="748"/>
      <c r="K3" s="748"/>
      <c r="L3" s="748"/>
      <c r="M3" s="748"/>
      <c r="N3" s="19"/>
      <c r="O3" s="19"/>
      <c r="P3" s="19"/>
      <c r="Q3" s="19"/>
      <c r="R3" s="19"/>
      <c r="S3" s="19"/>
      <c r="T3" s="19"/>
      <c r="U3" s="19"/>
      <c r="V3" s="19"/>
      <c r="W3" s="19"/>
      <c r="X3" s="19"/>
      <c r="Y3" s="19"/>
      <c r="Z3" s="19"/>
    </row>
    <row r="4" spans="1:26" customFormat="1" ht="90" customHeight="1" x14ac:dyDescent="0.25">
      <c r="A4" s="19"/>
      <c r="B4" s="857" t="s">
        <v>1554</v>
      </c>
      <c r="C4" s="858"/>
      <c r="D4" s="858"/>
      <c r="E4" s="858"/>
      <c r="F4" s="858"/>
      <c r="G4" s="858"/>
      <c r="H4" s="858"/>
      <c r="I4" s="858"/>
      <c r="J4" s="858"/>
      <c r="K4" s="858"/>
      <c r="L4" s="858"/>
      <c r="M4" s="858"/>
      <c r="N4" s="859"/>
      <c r="O4" s="859"/>
      <c r="P4" s="859"/>
      <c r="Q4" s="859"/>
      <c r="R4" s="860"/>
      <c r="S4" s="187"/>
      <c r="T4" s="878" t="s">
        <v>1738</v>
      </c>
      <c r="U4" s="879"/>
      <c r="V4" s="879"/>
      <c r="W4" s="879"/>
      <c r="X4" s="879"/>
      <c r="Y4" s="880"/>
      <c r="Z4" s="19"/>
    </row>
    <row r="5" spans="1:26" customFormat="1" ht="12.75" customHeight="1" x14ac:dyDescent="0.25">
      <c r="A5" s="19"/>
      <c r="B5" s="19"/>
      <c r="C5" s="19"/>
      <c r="D5" s="19"/>
      <c r="E5" s="19"/>
      <c r="F5" s="19"/>
      <c r="G5" s="19"/>
      <c r="H5" s="19"/>
      <c r="I5" s="19"/>
      <c r="J5" s="19"/>
      <c r="K5" s="19"/>
      <c r="L5" s="19"/>
      <c r="M5" s="19"/>
      <c r="N5" s="19"/>
      <c r="O5" s="19"/>
      <c r="P5" s="19"/>
      <c r="Q5" s="19"/>
      <c r="R5" s="19"/>
      <c r="S5" s="19"/>
      <c r="T5" s="479"/>
      <c r="U5" s="480"/>
      <c r="V5" s="480"/>
      <c r="W5" s="480"/>
      <c r="X5" s="480"/>
      <c r="Y5" s="481"/>
      <c r="Z5" s="19"/>
    </row>
    <row r="6" spans="1:26" customFormat="1" x14ac:dyDescent="0.25">
      <c r="A6" s="19"/>
      <c r="B6" s="843" t="s">
        <v>53</v>
      </c>
      <c r="C6" s="843"/>
      <c r="D6" s="843"/>
      <c r="E6" s="843"/>
      <c r="F6" s="19"/>
      <c r="G6" s="19"/>
      <c r="H6" s="19"/>
      <c r="I6" s="19"/>
      <c r="J6" s="19"/>
      <c r="K6" s="19"/>
      <c r="L6" s="19"/>
      <c r="M6" s="19"/>
      <c r="N6" s="19"/>
      <c r="O6" s="19"/>
      <c r="P6" s="19"/>
      <c r="Q6" s="19"/>
      <c r="R6" s="19"/>
      <c r="S6" s="19"/>
      <c r="T6" s="836" t="s">
        <v>1755</v>
      </c>
      <c r="U6" s="837"/>
      <c r="V6" s="837"/>
      <c r="W6" s="837"/>
      <c r="X6" s="837"/>
      <c r="Y6" s="838"/>
      <c r="Z6" s="19"/>
    </row>
    <row r="7" spans="1:26" customFormat="1" ht="15.75" thickBot="1" x14ac:dyDescent="0.3">
      <c r="A7" s="19"/>
      <c r="B7" s="853" t="s">
        <v>28</v>
      </c>
      <c r="C7" s="853"/>
      <c r="D7" s="19"/>
      <c r="E7" s="19"/>
      <c r="F7" s="19"/>
      <c r="G7" s="19"/>
      <c r="H7" s="19"/>
      <c r="I7" s="19"/>
      <c r="J7" s="19"/>
      <c r="K7" s="19"/>
      <c r="L7" s="19"/>
      <c r="M7" s="19"/>
      <c r="N7" s="19"/>
      <c r="O7" s="19"/>
      <c r="P7" s="19"/>
      <c r="Q7" s="19"/>
      <c r="R7" s="19"/>
      <c r="S7" s="19"/>
      <c r="T7" s="834" t="s">
        <v>1762</v>
      </c>
      <c r="U7" s="835"/>
      <c r="V7" s="835"/>
      <c r="W7" s="835"/>
      <c r="X7" s="835"/>
      <c r="Y7" s="481"/>
      <c r="Z7" s="19"/>
    </row>
    <row r="8" spans="1:26" customFormat="1" x14ac:dyDescent="0.25">
      <c r="A8" s="19"/>
      <c r="B8" s="201"/>
      <c r="C8" s="202"/>
      <c r="D8" s="202"/>
      <c r="E8" s="202"/>
      <c r="F8" s="202"/>
      <c r="G8" s="202"/>
      <c r="H8" s="202"/>
      <c r="I8" s="202"/>
      <c r="J8" s="202"/>
      <c r="K8" s="338"/>
      <c r="L8" s="338"/>
      <c r="M8" s="338"/>
      <c r="N8" s="338"/>
      <c r="O8" s="338"/>
      <c r="P8" s="338"/>
      <c r="Q8" s="338"/>
      <c r="R8" s="339"/>
      <c r="S8" s="80"/>
      <c r="T8" s="482" t="s">
        <v>1739</v>
      </c>
      <c r="U8" s="483"/>
      <c r="V8" s="483"/>
      <c r="W8" s="483"/>
      <c r="X8" s="483"/>
      <c r="Y8" s="484"/>
      <c r="Z8" s="19"/>
    </row>
    <row r="9" spans="1:26" customFormat="1" ht="15.75" x14ac:dyDescent="0.25">
      <c r="A9" s="19"/>
      <c r="B9" s="203"/>
      <c r="C9" s="204" t="s">
        <v>383</v>
      </c>
      <c r="D9" s="204"/>
      <c r="E9" s="204"/>
      <c r="F9" s="204"/>
      <c r="G9" s="439"/>
      <c r="H9" s="204"/>
      <c r="I9" s="204"/>
      <c r="J9" s="204" t="s">
        <v>384</v>
      </c>
      <c r="K9" s="439"/>
      <c r="L9" s="204"/>
      <c r="M9" s="204"/>
      <c r="N9" s="205"/>
      <c r="O9" s="304"/>
      <c r="P9" s="205"/>
      <c r="Q9" s="205"/>
      <c r="R9" s="340"/>
      <c r="S9" s="80"/>
      <c r="T9" s="485" t="s">
        <v>1727</v>
      </c>
      <c r="U9" s="486"/>
      <c r="V9" s="486"/>
      <c r="W9" s="486"/>
      <c r="X9" s="486"/>
      <c r="Y9" s="484"/>
      <c r="Z9" s="19"/>
    </row>
    <row r="10" spans="1:26" customFormat="1" x14ac:dyDescent="0.25">
      <c r="A10" s="19"/>
      <c r="B10" s="203"/>
      <c r="C10" s="204"/>
      <c r="D10" s="204"/>
      <c r="E10" s="204"/>
      <c r="F10" s="204"/>
      <c r="G10" s="204"/>
      <c r="H10" s="204"/>
      <c r="I10" s="204"/>
      <c r="J10" s="204"/>
      <c r="K10" s="205"/>
      <c r="L10" s="205"/>
      <c r="M10" s="205"/>
      <c r="N10" s="205"/>
      <c r="O10" s="205"/>
      <c r="P10" s="205"/>
      <c r="Q10" s="205"/>
      <c r="R10" s="340"/>
      <c r="S10" s="80"/>
      <c r="T10" s="485" t="s">
        <v>1728</v>
      </c>
      <c r="U10" s="486"/>
      <c r="V10" s="486"/>
      <c r="W10" s="486"/>
      <c r="X10" s="486"/>
      <c r="Y10" s="484"/>
      <c r="Z10" s="19"/>
    </row>
    <row r="11" spans="1:26" customFormat="1" x14ac:dyDescent="0.25">
      <c r="A11" s="19"/>
      <c r="B11" s="203"/>
      <c r="C11" s="204" t="s">
        <v>2874</v>
      </c>
      <c r="D11" s="204"/>
      <c r="E11" s="204"/>
      <c r="F11" s="204"/>
      <c r="G11" s="204"/>
      <c r="H11" s="204"/>
      <c r="I11" s="204"/>
      <c r="J11" s="204"/>
      <c r="K11" s="204"/>
      <c r="L11" s="204"/>
      <c r="M11" s="204"/>
      <c r="N11" s="204"/>
      <c r="O11" s="204"/>
      <c r="P11" s="440"/>
      <c r="Q11" s="204"/>
      <c r="R11" s="206"/>
      <c r="S11" s="5"/>
      <c r="T11" s="485" t="s">
        <v>1729</v>
      </c>
      <c r="U11" s="486"/>
      <c r="V11" s="486"/>
      <c r="W11" s="486"/>
      <c r="X11" s="486"/>
      <c r="Y11" s="481"/>
      <c r="Z11" s="19"/>
    </row>
    <row r="12" spans="1:26" customFormat="1" x14ac:dyDescent="0.25">
      <c r="A12" s="19"/>
      <c r="B12" s="203"/>
      <c r="C12" s="204"/>
      <c r="D12" s="204"/>
      <c r="E12" s="204"/>
      <c r="F12" s="204"/>
      <c r="G12" s="204"/>
      <c r="H12" s="204"/>
      <c r="I12" s="204"/>
      <c r="J12" s="204"/>
      <c r="K12" s="204"/>
      <c r="L12" s="204"/>
      <c r="M12" s="204"/>
      <c r="N12" s="204"/>
      <c r="O12" s="204"/>
      <c r="P12" s="204"/>
      <c r="Q12" s="204"/>
      <c r="R12" s="206"/>
      <c r="S12" s="5"/>
      <c r="T12" s="485" t="s">
        <v>1730</v>
      </c>
      <c r="U12" s="483"/>
      <c r="V12" s="483"/>
      <c r="W12" s="483"/>
      <c r="X12" s="483"/>
      <c r="Y12" s="481"/>
      <c r="Z12" s="19"/>
    </row>
    <row r="13" spans="1:26" customFormat="1" x14ac:dyDescent="0.25">
      <c r="A13" s="19"/>
      <c r="B13" s="203"/>
      <c r="C13" s="204" t="s">
        <v>2869</v>
      </c>
      <c r="D13" s="204"/>
      <c r="E13" s="204"/>
      <c r="F13" s="204"/>
      <c r="G13" s="204"/>
      <c r="H13" s="204"/>
      <c r="I13" s="204"/>
      <c r="J13" s="204"/>
      <c r="K13" s="204"/>
      <c r="L13" s="204"/>
      <c r="M13" s="204"/>
      <c r="N13" s="204"/>
      <c r="O13" s="204"/>
      <c r="P13" s="204"/>
      <c r="Q13" s="204"/>
      <c r="R13" s="206"/>
      <c r="S13" s="5"/>
      <c r="T13" s="485" t="s">
        <v>1731</v>
      </c>
      <c r="U13" s="483"/>
      <c r="V13" s="483"/>
      <c r="W13" s="483"/>
      <c r="X13" s="483"/>
      <c r="Y13" s="481"/>
      <c r="Z13" s="19"/>
    </row>
    <row r="14" spans="1:26" customFormat="1" ht="15.75" thickBot="1" x14ac:dyDescent="0.3">
      <c r="A14" s="19"/>
      <c r="B14" s="203"/>
      <c r="C14" s="204"/>
      <c r="D14" s="204"/>
      <c r="E14" s="204"/>
      <c r="F14" s="204"/>
      <c r="G14" s="204"/>
      <c r="H14" s="204"/>
      <c r="I14" s="204"/>
      <c r="J14" s="204"/>
      <c r="K14" s="204"/>
      <c r="L14" s="204"/>
      <c r="M14" s="204"/>
      <c r="N14" s="204"/>
      <c r="O14" s="204"/>
      <c r="P14" s="204"/>
      <c r="Q14" s="204"/>
      <c r="R14" s="206"/>
      <c r="S14" s="5"/>
      <c r="T14" s="487" t="s">
        <v>1732</v>
      </c>
      <c r="U14" s="483"/>
      <c r="V14" s="483"/>
      <c r="W14" s="483"/>
      <c r="X14" s="483"/>
      <c r="Y14" s="481"/>
      <c r="Z14" s="19"/>
    </row>
    <row r="15" spans="1:26" customFormat="1" ht="18.75" customHeight="1" thickBot="1" x14ac:dyDescent="0.3">
      <c r="A15" s="19"/>
      <c r="B15" s="203"/>
      <c r="C15" s="204"/>
      <c r="D15" s="441"/>
      <c r="E15" s="204"/>
      <c r="F15" s="207" t="s">
        <v>2870</v>
      </c>
      <c r="G15" s="204"/>
      <c r="H15" s="204"/>
      <c r="I15" s="204"/>
      <c r="J15" s="204"/>
      <c r="K15" s="204"/>
      <c r="L15" s="204"/>
      <c r="M15" s="204"/>
      <c r="N15" s="204"/>
      <c r="O15" s="204"/>
      <c r="P15" s="204"/>
      <c r="Q15" s="204"/>
      <c r="R15" s="206"/>
      <c r="S15" s="5"/>
      <c r="T15" s="485" t="s">
        <v>1733</v>
      </c>
      <c r="U15" s="483"/>
      <c r="V15" s="483"/>
      <c r="W15" s="483"/>
      <c r="X15" s="483"/>
      <c r="Y15" s="481"/>
      <c r="Z15" s="19"/>
    </row>
    <row r="16" spans="1:26" customFormat="1" ht="9.75" customHeight="1" thickBot="1" x14ac:dyDescent="0.3">
      <c r="A16" s="19"/>
      <c r="B16" s="203"/>
      <c r="C16" s="204"/>
      <c r="D16" s="204"/>
      <c r="E16" s="204"/>
      <c r="F16" s="207"/>
      <c r="G16" s="204"/>
      <c r="H16" s="204"/>
      <c r="I16" s="204"/>
      <c r="J16" s="204"/>
      <c r="K16" s="204"/>
      <c r="L16" s="204"/>
      <c r="M16" s="204"/>
      <c r="N16" s="204"/>
      <c r="O16" s="204"/>
      <c r="P16" s="204"/>
      <c r="Q16" s="204"/>
      <c r="R16" s="206"/>
      <c r="S16" s="5"/>
      <c r="T16" s="485" t="s">
        <v>1734</v>
      </c>
      <c r="U16" s="483"/>
      <c r="V16" s="483"/>
      <c r="W16" s="483"/>
      <c r="X16" s="483"/>
      <c r="Y16" s="481"/>
      <c r="Z16" s="19"/>
    </row>
    <row r="17" spans="1:26" customFormat="1" ht="18.75" customHeight="1" thickBot="1" x14ac:dyDescent="0.3">
      <c r="A17" s="19"/>
      <c r="B17" s="203"/>
      <c r="C17" s="204"/>
      <c r="D17" s="441"/>
      <c r="E17" s="204"/>
      <c r="F17" s="207" t="s">
        <v>2871</v>
      </c>
      <c r="G17" s="204"/>
      <c r="H17" s="204"/>
      <c r="I17" s="204"/>
      <c r="J17" s="204"/>
      <c r="K17" s="204"/>
      <c r="L17" s="204"/>
      <c r="M17" s="204"/>
      <c r="N17" s="204"/>
      <c r="O17" s="204"/>
      <c r="P17" s="204"/>
      <c r="Q17" s="204"/>
      <c r="R17" s="206"/>
      <c r="S17" s="5"/>
      <c r="T17" s="485" t="s">
        <v>1735</v>
      </c>
      <c r="U17" s="483"/>
      <c r="V17" s="483"/>
      <c r="W17" s="483"/>
      <c r="X17" s="483"/>
      <c r="Y17" s="481"/>
      <c r="Z17" s="19"/>
    </row>
    <row r="18" spans="1:26" customFormat="1" ht="13.5" customHeight="1" thickBot="1" x14ac:dyDescent="0.3">
      <c r="A18" s="19"/>
      <c r="B18" s="203"/>
      <c r="C18" s="204"/>
      <c r="D18" s="204"/>
      <c r="E18" s="204"/>
      <c r="F18" s="207"/>
      <c r="G18" s="204"/>
      <c r="H18" s="204"/>
      <c r="I18" s="204"/>
      <c r="J18" s="204"/>
      <c r="K18" s="204"/>
      <c r="L18" s="204"/>
      <c r="M18" s="204"/>
      <c r="N18" s="204"/>
      <c r="O18" s="204"/>
      <c r="P18" s="204"/>
      <c r="Q18" s="204"/>
      <c r="R18" s="206"/>
      <c r="S18" s="5"/>
      <c r="T18" s="485" t="s">
        <v>1736</v>
      </c>
      <c r="U18" s="483"/>
      <c r="V18" s="483"/>
      <c r="W18" s="483"/>
      <c r="X18" s="483"/>
      <c r="Y18" s="481"/>
      <c r="Z18" s="19"/>
    </row>
    <row r="19" spans="1:26" customFormat="1" ht="18" customHeight="1" thickBot="1" x14ac:dyDescent="0.3">
      <c r="A19" s="19"/>
      <c r="B19" s="203"/>
      <c r="C19" s="204"/>
      <c r="D19" s="442"/>
      <c r="E19" s="204"/>
      <c r="F19" s="207" t="s">
        <v>2872</v>
      </c>
      <c r="G19" s="204"/>
      <c r="H19" s="204"/>
      <c r="I19" s="204"/>
      <c r="J19" s="204"/>
      <c r="K19" s="204"/>
      <c r="L19" s="204"/>
      <c r="M19" s="204"/>
      <c r="N19" s="204"/>
      <c r="O19" s="204"/>
      <c r="P19" s="204"/>
      <c r="Q19" s="204"/>
      <c r="R19" s="206"/>
      <c r="S19" s="5"/>
      <c r="T19" s="836" t="s">
        <v>1752</v>
      </c>
      <c r="U19" s="837"/>
      <c r="V19" s="837"/>
      <c r="W19" s="837"/>
      <c r="X19" s="837"/>
      <c r="Y19" s="838"/>
      <c r="Z19" s="19"/>
    </row>
    <row r="20" spans="1:26" customFormat="1" x14ac:dyDescent="0.25">
      <c r="A20" s="19"/>
      <c r="B20" s="203"/>
      <c r="C20" s="204"/>
      <c r="D20" s="204"/>
      <c r="E20" s="204"/>
      <c r="F20" s="204"/>
      <c r="G20" s="204"/>
      <c r="H20" s="204"/>
      <c r="I20" s="204"/>
      <c r="J20" s="204"/>
      <c r="K20" s="204"/>
      <c r="L20" s="204"/>
      <c r="M20" s="204"/>
      <c r="N20" s="204"/>
      <c r="O20" s="204"/>
      <c r="P20" s="204"/>
      <c r="Q20" s="204"/>
      <c r="R20" s="206"/>
      <c r="S20" s="5"/>
      <c r="T20" s="840" t="s">
        <v>1740</v>
      </c>
      <c r="U20" s="841"/>
      <c r="V20" s="841"/>
      <c r="W20" s="841"/>
      <c r="X20" s="841"/>
      <c r="Y20" s="842"/>
      <c r="Z20" s="19"/>
    </row>
    <row r="21" spans="1:26" customFormat="1" x14ac:dyDescent="0.25">
      <c r="A21" s="19"/>
      <c r="B21" s="203"/>
      <c r="C21" s="854" t="s">
        <v>2873</v>
      </c>
      <c r="D21" s="854"/>
      <c r="E21" s="854"/>
      <c r="F21" s="854"/>
      <c r="G21" s="854"/>
      <c r="H21" s="854"/>
      <c r="I21" s="854"/>
      <c r="J21" s="854"/>
      <c r="K21" s="854"/>
      <c r="L21" s="854"/>
      <c r="M21" s="854"/>
      <c r="N21" s="854"/>
      <c r="O21" s="204"/>
      <c r="P21" s="440"/>
      <c r="Q21" s="204"/>
      <c r="R21" s="206"/>
      <c r="S21" s="5"/>
      <c r="T21" s="489"/>
      <c r="U21" s="881" t="s">
        <v>1745</v>
      </c>
      <c r="V21" s="881"/>
      <c r="W21" s="881"/>
      <c r="X21" s="881"/>
      <c r="Y21" s="882"/>
      <c r="Z21" s="19"/>
    </row>
    <row r="22" spans="1:26" customFormat="1" x14ac:dyDescent="0.25">
      <c r="A22" s="19"/>
      <c r="B22" s="203"/>
      <c r="C22" s="854"/>
      <c r="D22" s="854"/>
      <c r="E22" s="854"/>
      <c r="F22" s="854"/>
      <c r="G22" s="854"/>
      <c r="H22" s="854"/>
      <c r="I22" s="854"/>
      <c r="J22" s="854"/>
      <c r="K22" s="854"/>
      <c r="L22" s="854"/>
      <c r="M22" s="854"/>
      <c r="N22" s="854"/>
      <c r="O22" s="204"/>
      <c r="P22" s="204"/>
      <c r="Q22" s="204"/>
      <c r="R22" s="206"/>
      <c r="S22" s="5"/>
      <c r="T22" s="840" t="s">
        <v>1741</v>
      </c>
      <c r="U22" s="841"/>
      <c r="V22" s="841"/>
      <c r="W22" s="841"/>
      <c r="X22" s="841"/>
      <c r="Y22" s="842"/>
      <c r="Z22" s="19"/>
    </row>
    <row r="23" spans="1:26" customFormat="1" x14ac:dyDescent="0.25">
      <c r="A23" s="19"/>
      <c r="B23" s="203"/>
      <c r="C23" s="208"/>
      <c r="D23" s="208"/>
      <c r="E23" s="208"/>
      <c r="F23" s="208"/>
      <c r="G23" s="208"/>
      <c r="H23" s="208"/>
      <c r="I23" s="208"/>
      <c r="J23" s="208"/>
      <c r="K23" s="208"/>
      <c r="L23" s="208"/>
      <c r="M23" s="208"/>
      <c r="N23" s="208"/>
      <c r="O23" s="204"/>
      <c r="P23" s="204"/>
      <c r="Q23" s="204"/>
      <c r="R23" s="206"/>
      <c r="S23" s="5"/>
      <c r="T23" s="488"/>
      <c r="U23" s="881" t="s">
        <v>1742</v>
      </c>
      <c r="V23" s="881"/>
      <c r="W23" s="881"/>
      <c r="X23" s="881"/>
      <c r="Y23" s="481"/>
      <c r="Z23" s="19"/>
    </row>
    <row r="24" spans="1:26" customFormat="1" x14ac:dyDescent="0.25">
      <c r="A24" s="19"/>
      <c r="B24" s="203"/>
      <c r="C24" s="854" t="s">
        <v>2875</v>
      </c>
      <c r="D24" s="854"/>
      <c r="E24" s="854"/>
      <c r="F24" s="854"/>
      <c r="G24" s="854"/>
      <c r="H24" s="854"/>
      <c r="I24" s="854"/>
      <c r="J24" s="854"/>
      <c r="K24" s="854"/>
      <c r="L24" s="854"/>
      <c r="M24" s="854"/>
      <c r="N24" s="854"/>
      <c r="O24" s="204"/>
      <c r="P24" s="204"/>
      <c r="Q24" s="204"/>
      <c r="R24" s="206"/>
      <c r="S24" s="5"/>
      <c r="T24" s="886" t="s">
        <v>1754</v>
      </c>
      <c r="U24" s="887"/>
      <c r="V24" s="887"/>
      <c r="W24" s="887"/>
      <c r="X24" s="887"/>
      <c r="Y24" s="888"/>
      <c r="Z24" s="19"/>
    </row>
    <row r="25" spans="1:26" customFormat="1" ht="12" customHeight="1" x14ac:dyDescent="0.25">
      <c r="A25" s="19"/>
      <c r="B25" s="203"/>
      <c r="C25" s="854"/>
      <c r="D25" s="854"/>
      <c r="E25" s="854"/>
      <c r="F25" s="854"/>
      <c r="G25" s="854"/>
      <c r="H25" s="854"/>
      <c r="I25" s="854"/>
      <c r="J25" s="854"/>
      <c r="K25" s="854"/>
      <c r="L25" s="854"/>
      <c r="M25" s="854"/>
      <c r="N25" s="854"/>
      <c r="O25" s="204"/>
      <c r="P25" s="204"/>
      <c r="Q25" s="204"/>
      <c r="R25" s="206"/>
      <c r="S25" s="5"/>
      <c r="T25" s="883" t="s">
        <v>1753</v>
      </c>
      <c r="U25" s="884"/>
      <c r="V25" s="884"/>
      <c r="W25" s="884"/>
      <c r="X25" s="884"/>
      <c r="Y25" s="885"/>
      <c r="Z25" s="19"/>
    </row>
    <row r="26" spans="1:26" s="216" customFormat="1" ht="15" customHeight="1" x14ac:dyDescent="0.25">
      <c r="A26" s="19"/>
      <c r="B26" s="203"/>
      <c r="C26" s="626"/>
      <c r="D26" s="626"/>
      <c r="E26" s="626"/>
      <c r="F26" s="626"/>
      <c r="G26" s="626"/>
      <c r="H26" s="626"/>
      <c r="I26" s="626"/>
      <c r="J26" s="626"/>
      <c r="K26" s="626"/>
      <c r="L26" s="626"/>
      <c r="M26" s="626"/>
      <c r="N26" s="626"/>
      <c r="O26" s="204"/>
      <c r="P26" s="204"/>
      <c r="Q26" s="204"/>
      <c r="R26" s="206"/>
      <c r="S26" s="5"/>
      <c r="T26" s="883"/>
      <c r="U26" s="884"/>
      <c r="V26" s="884"/>
      <c r="W26" s="884"/>
      <c r="X26" s="884"/>
      <c r="Y26" s="885"/>
      <c r="Z26" s="19"/>
    </row>
    <row r="27" spans="1:26" s="216" customFormat="1" x14ac:dyDescent="0.25">
      <c r="A27" s="19"/>
      <c r="B27" s="203"/>
      <c r="C27" s="477" t="s">
        <v>1723</v>
      </c>
      <c r="D27" s="861" t="s">
        <v>1724</v>
      </c>
      <c r="E27" s="862"/>
      <c r="F27" s="862"/>
      <c r="G27" s="862"/>
      <c r="H27" s="862"/>
      <c r="I27" s="862"/>
      <c r="J27" s="862"/>
      <c r="K27" s="862"/>
      <c r="L27" s="862"/>
      <c r="M27" s="862"/>
      <c r="N27" s="862"/>
      <c r="O27" s="862"/>
      <c r="P27" s="862"/>
      <c r="Q27" s="863"/>
      <c r="R27" s="206"/>
      <c r="S27" s="5"/>
      <c r="T27" s="488"/>
      <c r="U27" s="881" t="s">
        <v>1744</v>
      </c>
      <c r="V27" s="881"/>
      <c r="W27" s="881"/>
      <c r="X27" s="881"/>
      <c r="Y27" s="481"/>
      <c r="Z27" s="19"/>
    </row>
    <row r="28" spans="1:26" s="216" customFormat="1" x14ac:dyDescent="0.25">
      <c r="A28" s="19"/>
      <c r="B28" s="203"/>
      <c r="C28" s="476"/>
      <c r="D28" s="864"/>
      <c r="E28" s="865"/>
      <c r="F28" s="865"/>
      <c r="G28" s="865"/>
      <c r="H28" s="865"/>
      <c r="I28" s="865"/>
      <c r="J28" s="865"/>
      <c r="K28" s="865"/>
      <c r="L28" s="865"/>
      <c r="M28" s="865"/>
      <c r="N28" s="865"/>
      <c r="O28" s="865"/>
      <c r="P28" s="865"/>
      <c r="Q28" s="866"/>
      <c r="R28" s="206"/>
      <c r="S28" s="5"/>
      <c r="T28" s="488"/>
      <c r="U28" s="881" t="s">
        <v>1743</v>
      </c>
      <c r="V28" s="881"/>
      <c r="W28" s="881"/>
      <c r="X28" s="881"/>
      <c r="Y28" s="481"/>
      <c r="Z28" s="19"/>
    </row>
    <row r="29" spans="1:26" s="216" customFormat="1" x14ac:dyDescent="0.25">
      <c r="A29" s="19"/>
      <c r="B29" s="203"/>
      <c r="C29" s="476"/>
      <c r="D29" s="864"/>
      <c r="E29" s="865"/>
      <c r="F29" s="865"/>
      <c r="G29" s="865"/>
      <c r="H29" s="865"/>
      <c r="I29" s="865"/>
      <c r="J29" s="865"/>
      <c r="K29" s="865"/>
      <c r="L29" s="865"/>
      <c r="M29" s="865"/>
      <c r="N29" s="865"/>
      <c r="O29" s="865"/>
      <c r="P29" s="865"/>
      <c r="Q29" s="866"/>
      <c r="R29" s="206"/>
      <c r="S29" s="5"/>
      <c r="T29" s="840" t="s">
        <v>1746</v>
      </c>
      <c r="U29" s="841"/>
      <c r="V29" s="841"/>
      <c r="W29" s="841"/>
      <c r="X29" s="841"/>
      <c r="Y29" s="842"/>
      <c r="Z29" s="19"/>
    </row>
    <row r="30" spans="1:26" s="216" customFormat="1" x14ac:dyDescent="0.25">
      <c r="A30" s="19"/>
      <c r="B30" s="203"/>
      <c r="C30" s="476"/>
      <c r="D30" s="864"/>
      <c r="E30" s="865"/>
      <c r="F30" s="865"/>
      <c r="G30" s="865"/>
      <c r="H30" s="865"/>
      <c r="I30" s="865"/>
      <c r="J30" s="865"/>
      <c r="K30" s="865"/>
      <c r="L30" s="865"/>
      <c r="M30" s="865"/>
      <c r="N30" s="865"/>
      <c r="O30" s="865"/>
      <c r="P30" s="865"/>
      <c r="Q30" s="866"/>
      <c r="R30" s="206"/>
      <c r="S30" s="5"/>
      <c r="T30" s="488"/>
      <c r="U30" s="881" t="s">
        <v>1737</v>
      </c>
      <c r="V30" s="881"/>
      <c r="W30" s="881"/>
      <c r="X30" s="881"/>
      <c r="Y30" s="481"/>
      <c r="Z30" s="19"/>
    </row>
    <row r="31" spans="1:26" s="216" customFormat="1" x14ac:dyDescent="0.25">
      <c r="A31" s="19"/>
      <c r="B31" s="203"/>
      <c r="C31" s="476"/>
      <c r="D31" s="864"/>
      <c r="E31" s="865"/>
      <c r="F31" s="865"/>
      <c r="G31" s="865"/>
      <c r="H31" s="865"/>
      <c r="I31" s="865"/>
      <c r="J31" s="865"/>
      <c r="K31" s="865"/>
      <c r="L31" s="865"/>
      <c r="M31" s="865"/>
      <c r="N31" s="865"/>
      <c r="O31" s="865"/>
      <c r="P31" s="865"/>
      <c r="Q31" s="866"/>
      <c r="R31" s="206"/>
      <c r="S31" s="5"/>
      <c r="T31" s="840" t="s">
        <v>1747</v>
      </c>
      <c r="U31" s="841"/>
      <c r="V31" s="841"/>
      <c r="W31" s="841"/>
      <c r="X31" s="841"/>
      <c r="Y31" s="842"/>
      <c r="Z31" s="19"/>
    </row>
    <row r="32" spans="1:26" s="216" customFormat="1" x14ac:dyDescent="0.25">
      <c r="A32" s="19"/>
      <c r="B32" s="203"/>
      <c r="C32" s="476"/>
      <c r="D32" s="864"/>
      <c r="E32" s="865"/>
      <c r="F32" s="865"/>
      <c r="G32" s="865"/>
      <c r="H32" s="865"/>
      <c r="I32" s="865"/>
      <c r="J32" s="865"/>
      <c r="K32" s="865"/>
      <c r="L32" s="865"/>
      <c r="M32" s="865"/>
      <c r="N32" s="865"/>
      <c r="O32" s="865"/>
      <c r="P32" s="865"/>
      <c r="Q32" s="866"/>
      <c r="R32" s="206"/>
      <c r="S32" s="5"/>
      <c r="T32" s="836" t="s">
        <v>1748</v>
      </c>
      <c r="U32" s="837"/>
      <c r="V32" s="837"/>
      <c r="W32" s="837"/>
      <c r="X32" s="837"/>
      <c r="Y32" s="838"/>
      <c r="Z32" s="19"/>
    </row>
    <row r="33" spans="1:26" s="216" customFormat="1" x14ac:dyDescent="0.25">
      <c r="A33" s="19"/>
      <c r="B33" s="203"/>
      <c r="C33" s="476"/>
      <c r="D33" s="864"/>
      <c r="E33" s="865"/>
      <c r="F33" s="865"/>
      <c r="G33" s="865"/>
      <c r="H33" s="865"/>
      <c r="I33" s="865"/>
      <c r="J33" s="865"/>
      <c r="K33" s="865"/>
      <c r="L33" s="865"/>
      <c r="M33" s="865"/>
      <c r="N33" s="865"/>
      <c r="O33" s="865"/>
      <c r="P33" s="865"/>
      <c r="Q33" s="866"/>
      <c r="R33" s="206"/>
      <c r="S33" s="5"/>
      <c r="T33" s="834" t="s">
        <v>1758</v>
      </c>
      <c r="U33" s="835"/>
      <c r="V33" s="835"/>
      <c r="W33" s="835"/>
      <c r="X33" s="483"/>
      <c r="Y33" s="481"/>
      <c r="Z33" s="19"/>
    </row>
    <row r="34" spans="1:26" s="216" customFormat="1" ht="5.25" customHeight="1" x14ac:dyDescent="0.25">
      <c r="A34" s="19"/>
      <c r="B34" s="203"/>
      <c r="C34" s="476"/>
      <c r="D34" s="867"/>
      <c r="E34" s="868"/>
      <c r="F34" s="868"/>
      <c r="G34" s="868"/>
      <c r="H34" s="868"/>
      <c r="I34" s="868"/>
      <c r="J34" s="868"/>
      <c r="K34" s="868"/>
      <c r="L34" s="868"/>
      <c r="M34" s="868"/>
      <c r="N34" s="868"/>
      <c r="O34" s="868"/>
      <c r="P34" s="868"/>
      <c r="Q34" s="869"/>
      <c r="R34" s="206"/>
      <c r="S34" s="5"/>
      <c r="T34" s="834"/>
      <c r="U34" s="835"/>
      <c r="V34" s="835"/>
      <c r="W34" s="835"/>
      <c r="X34" s="491"/>
      <c r="Y34" s="492"/>
      <c r="Z34" s="19"/>
    </row>
    <row r="35" spans="1:26" customFormat="1" ht="15" customHeight="1" x14ac:dyDescent="0.25">
      <c r="A35" s="19"/>
      <c r="B35" s="203"/>
      <c r="C35" s="204"/>
      <c r="D35" s="204"/>
      <c r="E35" s="204"/>
      <c r="F35" s="204"/>
      <c r="G35" s="204"/>
      <c r="H35" s="204"/>
      <c r="I35" s="204"/>
      <c r="J35" s="204"/>
      <c r="K35" s="204"/>
      <c r="L35" s="204"/>
      <c r="M35" s="204"/>
      <c r="N35" s="204"/>
      <c r="O35" s="204"/>
      <c r="P35" s="204"/>
      <c r="Q35" s="204"/>
      <c r="R35" s="206"/>
      <c r="S35" s="5"/>
      <c r="T35" s="836" t="s">
        <v>1749</v>
      </c>
      <c r="U35" s="837"/>
      <c r="V35" s="837"/>
      <c r="W35" s="837"/>
      <c r="X35" s="837"/>
      <c r="Y35" s="838"/>
      <c r="Z35" s="19"/>
    </row>
    <row r="36" spans="1:26" customFormat="1" x14ac:dyDescent="0.25">
      <c r="A36" s="19"/>
      <c r="B36" s="203"/>
      <c r="C36" s="204"/>
      <c r="D36" s="844"/>
      <c r="E36" s="845"/>
      <c r="F36" s="845"/>
      <c r="G36" s="845"/>
      <c r="H36" s="845"/>
      <c r="I36" s="845"/>
      <c r="J36" s="845"/>
      <c r="K36" s="845"/>
      <c r="L36" s="845"/>
      <c r="M36" s="845"/>
      <c r="N36" s="845"/>
      <c r="O36" s="845"/>
      <c r="P36" s="845"/>
      <c r="Q36" s="846"/>
      <c r="R36" s="206"/>
      <c r="S36" s="5"/>
      <c r="T36" s="834" t="s">
        <v>1757</v>
      </c>
      <c r="U36" s="835"/>
      <c r="V36" s="835"/>
      <c r="W36" s="490"/>
      <c r="X36" s="491"/>
      <c r="Y36" s="492"/>
      <c r="Z36" s="19"/>
    </row>
    <row r="37" spans="1:26" customFormat="1" x14ac:dyDescent="0.25">
      <c r="A37" s="19"/>
      <c r="B37" s="203"/>
      <c r="C37" s="204"/>
      <c r="D37" s="847"/>
      <c r="E37" s="848"/>
      <c r="F37" s="848"/>
      <c r="G37" s="848"/>
      <c r="H37" s="848"/>
      <c r="I37" s="848"/>
      <c r="J37" s="848"/>
      <c r="K37" s="848"/>
      <c r="L37" s="848"/>
      <c r="M37" s="848"/>
      <c r="N37" s="848"/>
      <c r="O37" s="848"/>
      <c r="P37" s="848"/>
      <c r="Q37" s="849"/>
      <c r="R37" s="206"/>
      <c r="S37" s="5"/>
      <c r="T37" s="836" t="s">
        <v>1750</v>
      </c>
      <c r="U37" s="837"/>
      <c r="V37" s="837"/>
      <c r="W37" s="837"/>
      <c r="X37" s="837"/>
      <c r="Y37" s="838"/>
      <c r="Z37" s="19"/>
    </row>
    <row r="38" spans="1:26" customFormat="1" x14ac:dyDescent="0.25">
      <c r="A38" s="19"/>
      <c r="B38" s="203"/>
      <c r="C38" s="204"/>
      <c r="D38" s="847"/>
      <c r="E38" s="848"/>
      <c r="F38" s="848"/>
      <c r="G38" s="848"/>
      <c r="H38" s="848"/>
      <c r="I38" s="848"/>
      <c r="J38" s="848"/>
      <c r="K38" s="848"/>
      <c r="L38" s="848"/>
      <c r="M38" s="848"/>
      <c r="N38" s="848"/>
      <c r="O38" s="848"/>
      <c r="P38" s="848"/>
      <c r="Q38" s="849"/>
      <c r="R38" s="206"/>
      <c r="S38" s="5"/>
      <c r="T38" s="834" t="s">
        <v>1759</v>
      </c>
      <c r="U38" s="835"/>
      <c r="V38" s="835"/>
      <c r="W38" s="835"/>
      <c r="X38" s="491"/>
      <c r="Y38" s="492"/>
      <c r="Z38" s="19"/>
    </row>
    <row r="39" spans="1:26" customFormat="1" x14ac:dyDescent="0.25">
      <c r="A39" s="19"/>
      <c r="B39" s="203"/>
      <c r="C39" s="204"/>
      <c r="D39" s="847"/>
      <c r="E39" s="848"/>
      <c r="F39" s="848"/>
      <c r="G39" s="848"/>
      <c r="H39" s="848"/>
      <c r="I39" s="848"/>
      <c r="J39" s="848"/>
      <c r="K39" s="848"/>
      <c r="L39" s="848"/>
      <c r="M39" s="848"/>
      <c r="N39" s="848"/>
      <c r="O39" s="848"/>
      <c r="P39" s="848"/>
      <c r="Q39" s="849"/>
      <c r="R39" s="206"/>
      <c r="S39" s="5"/>
      <c r="T39" s="836" t="s">
        <v>1751</v>
      </c>
      <c r="U39" s="837"/>
      <c r="V39" s="837"/>
      <c r="W39" s="837"/>
      <c r="X39" s="837"/>
      <c r="Y39" s="838"/>
      <c r="Z39" s="19"/>
    </row>
    <row r="40" spans="1:26" customFormat="1" x14ac:dyDescent="0.25">
      <c r="A40" s="19"/>
      <c r="B40" s="203"/>
      <c r="C40" s="204"/>
      <c r="D40" s="847"/>
      <c r="E40" s="848"/>
      <c r="F40" s="848"/>
      <c r="G40" s="848"/>
      <c r="H40" s="848"/>
      <c r="I40" s="848"/>
      <c r="J40" s="848"/>
      <c r="K40" s="848"/>
      <c r="L40" s="848"/>
      <c r="M40" s="848"/>
      <c r="N40" s="848"/>
      <c r="O40" s="848"/>
      <c r="P40" s="848"/>
      <c r="Q40" s="849"/>
      <c r="R40" s="206"/>
      <c r="S40" s="5"/>
      <c r="T40" s="834" t="s">
        <v>1760</v>
      </c>
      <c r="U40" s="835"/>
      <c r="V40" s="835"/>
      <c r="W40" s="835"/>
      <c r="X40" s="835"/>
      <c r="Y40" s="839"/>
      <c r="Z40" s="19"/>
    </row>
    <row r="41" spans="1:26" customFormat="1" x14ac:dyDescent="0.25">
      <c r="A41" s="19"/>
      <c r="B41" s="203"/>
      <c r="C41" s="204"/>
      <c r="D41" s="847"/>
      <c r="E41" s="848"/>
      <c r="F41" s="848"/>
      <c r="G41" s="848"/>
      <c r="H41" s="848"/>
      <c r="I41" s="848"/>
      <c r="J41" s="848"/>
      <c r="K41" s="848"/>
      <c r="L41" s="848"/>
      <c r="M41" s="848"/>
      <c r="N41" s="848"/>
      <c r="O41" s="848"/>
      <c r="P41" s="848"/>
      <c r="Q41" s="849"/>
      <c r="R41" s="206"/>
      <c r="S41" s="5"/>
      <c r="T41" s="836" t="s">
        <v>1756</v>
      </c>
      <c r="U41" s="837"/>
      <c r="V41" s="837"/>
      <c r="W41" s="837"/>
      <c r="X41" s="837"/>
      <c r="Y41" s="838"/>
      <c r="Z41" s="19"/>
    </row>
    <row r="42" spans="1:26" customFormat="1" x14ac:dyDescent="0.25">
      <c r="A42" s="19"/>
      <c r="B42" s="203"/>
      <c r="C42" s="204"/>
      <c r="D42" s="847"/>
      <c r="E42" s="848"/>
      <c r="F42" s="848"/>
      <c r="G42" s="848"/>
      <c r="H42" s="848"/>
      <c r="I42" s="848"/>
      <c r="J42" s="848"/>
      <c r="K42" s="848"/>
      <c r="L42" s="848"/>
      <c r="M42" s="848"/>
      <c r="N42" s="848"/>
      <c r="O42" s="848"/>
      <c r="P42" s="848"/>
      <c r="Q42" s="849"/>
      <c r="R42" s="206"/>
      <c r="S42" s="5"/>
      <c r="T42" s="834" t="s">
        <v>1761</v>
      </c>
      <c r="U42" s="835"/>
      <c r="V42" s="835"/>
      <c r="W42" s="835"/>
      <c r="X42" s="483"/>
      <c r="Y42" s="481"/>
      <c r="Z42" s="19"/>
    </row>
    <row r="43" spans="1:26" customFormat="1" ht="15.75" thickBot="1" x14ac:dyDescent="0.3">
      <c r="A43" s="19"/>
      <c r="B43" s="203"/>
      <c r="C43" s="204"/>
      <c r="D43" s="847"/>
      <c r="E43" s="848"/>
      <c r="F43" s="848"/>
      <c r="G43" s="848"/>
      <c r="H43" s="848"/>
      <c r="I43" s="848"/>
      <c r="J43" s="848"/>
      <c r="K43" s="848"/>
      <c r="L43" s="848"/>
      <c r="M43" s="848"/>
      <c r="N43" s="848"/>
      <c r="O43" s="848"/>
      <c r="P43" s="848"/>
      <c r="Q43" s="849"/>
      <c r="R43" s="206"/>
      <c r="S43" s="5"/>
      <c r="T43" s="493"/>
      <c r="U43" s="494"/>
      <c r="V43" s="494"/>
      <c r="W43" s="494"/>
      <c r="X43" s="494"/>
      <c r="Y43" s="495"/>
      <c r="Z43" s="19"/>
    </row>
    <row r="44" spans="1:26" customFormat="1" x14ac:dyDescent="0.25">
      <c r="A44" s="19"/>
      <c r="B44" s="203"/>
      <c r="C44" s="204"/>
      <c r="D44" s="847"/>
      <c r="E44" s="848"/>
      <c r="F44" s="848"/>
      <c r="G44" s="848"/>
      <c r="H44" s="848"/>
      <c r="I44" s="848"/>
      <c r="J44" s="848"/>
      <c r="K44" s="848"/>
      <c r="L44" s="848"/>
      <c r="M44" s="848"/>
      <c r="N44" s="848"/>
      <c r="O44" s="848"/>
      <c r="P44" s="848"/>
      <c r="Q44" s="849"/>
      <c r="R44" s="206"/>
      <c r="S44" s="5"/>
      <c r="T44" s="5"/>
      <c r="U44" s="5"/>
      <c r="V44" s="5"/>
      <c r="W44" s="5"/>
      <c r="X44" s="5"/>
      <c r="Y44" s="5"/>
      <c r="Z44" s="19"/>
    </row>
    <row r="45" spans="1:26" customFormat="1" x14ac:dyDescent="0.25">
      <c r="A45" s="19"/>
      <c r="B45" s="203"/>
      <c r="C45" s="204"/>
      <c r="D45" s="850"/>
      <c r="E45" s="851"/>
      <c r="F45" s="851"/>
      <c r="G45" s="851"/>
      <c r="H45" s="851"/>
      <c r="I45" s="851"/>
      <c r="J45" s="851"/>
      <c r="K45" s="851"/>
      <c r="L45" s="851"/>
      <c r="M45" s="851"/>
      <c r="N45" s="851"/>
      <c r="O45" s="851"/>
      <c r="P45" s="851"/>
      <c r="Q45" s="852"/>
      <c r="R45" s="206"/>
      <c r="S45" s="5"/>
      <c r="T45" s="5"/>
      <c r="U45" s="5"/>
      <c r="V45" s="5"/>
      <c r="W45" s="5"/>
      <c r="X45" s="5"/>
      <c r="Y45" s="5"/>
      <c r="Z45" s="5"/>
    </row>
    <row r="46" spans="1:26" customFormat="1" x14ac:dyDescent="0.25">
      <c r="A46" s="19"/>
      <c r="B46" s="203"/>
      <c r="C46" s="204"/>
      <c r="D46" s="209"/>
      <c r="E46" s="209"/>
      <c r="F46" s="209"/>
      <c r="G46" s="209"/>
      <c r="H46" s="209"/>
      <c r="I46" s="209"/>
      <c r="J46" s="209"/>
      <c r="K46" s="209"/>
      <c r="L46" s="209"/>
      <c r="M46" s="209"/>
      <c r="N46" s="209"/>
      <c r="O46" s="209"/>
      <c r="P46" s="209"/>
      <c r="Q46" s="209"/>
      <c r="R46" s="206"/>
      <c r="S46" s="5"/>
      <c r="T46" s="5"/>
      <c r="U46" s="5"/>
      <c r="V46" s="5"/>
      <c r="W46" s="5"/>
      <c r="X46" s="5"/>
      <c r="Y46" s="5"/>
      <c r="Z46" s="5"/>
    </row>
    <row r="47" spans="1:26" customFormat="1" ht="21" customHeight="1" x14ac:dyDescent="0.25">
      <c r="A47" s="19"/>
      <c r="B47" s="203"/>
      <c r="C47" s="210" t="s">
        <v>2876</v>
      </c>
      <c r="D47" s="208"/>
      <c r="E47" s="208"/>
      <c r="F47" s="208"/>
      <c r="G47" s="208"/>
      <c r="H47" s="208"/>
      <c r="I47" s="208"/>
      <c r="J47" s="208"/>
      <c r="K47" s="208"/>
      <c r="L47" s="208"/>
      <c r="M47" s="208"/>
      <c r="N47" s="208"/>
      <c r="O47" s="204"/>
      <c r="P47" s="440"/>
      <c r="Q47" s="204"/>
      <c r="R47" s="206"/>
      <c r="S47" s="5"/>
      <c r="T47" s="5"/>
      <c r="U47" s="5"/>
      <c r="V47" s="5"/>
      <c r="W47" s="5"/>
      <c r="X47" s="5"/>
      <c r="Y47" s="5"/>
      <c r="Z47" s="5"/>
    </row>
    <row r="48" spans="1:26" customFormat="1" ht="17.25" customHeight="1" x14ac:dyDescent="0.25">
      <c r="A48" s="19"/>
      <c r="B48" s="203"/>
      <c r="C48" s="855" t="s">
        <v>385</v>
      </c>
      <c r="D48" s="855"/>
      <c r="E48" s="855"/>
      <c r="F48" s="855"/>
      <c r="G48" s="855"/>
      <c r="H48" s="855"/>
      <c r="I48" s="855"/>
      <c r="J48" s="855"/>
      <c r="K48" s="855"/>
      <c r="L48" s="855"/>
      <c r="M48" s="855"/>
      <c r="N48" s="855"/>
      <c r="O48" s="855"/>
      <c r="P48" s="855"/>
      <c r="Q48" s="855"/>
      <c r="R48" s="206"/>
      <c r="S48" s="5"/>
      <c r="T48" s="5"/>
      <c r="U48" s="5"/>
      <c r="V48" s="5"/>
      <c r="W48" s="5"/>
      <c r="X48" s="5"/>
      <c r="Y48" s="5"/>
      <c r="Z48" s="5"/>
    </row>
    <row r="49" spans="1:26" s="216" customFormat="1" x14ac:dyDescent="0.25">
      <c r="A49" s="19"/>
      <c r="B49" s="203"/>
      <c r="C49" s="204"/>
      <c r="D49" s="204"/>
      <c r="E49" s="204"/>
      <c r="F49" s="204"/>
      <c r="G49" s="204"/>
      <c r="H49" s="204"/>
      <c r="I49" s="204"/>
      <c r="J49" s="204"/>
      <c r="K49" s="204"/>
      <c r="L49" s="204"/>
      <c r="M49" s="204"/>
      <c r="N49" s="204"/>
      <c r="O49" s="204"/>
      <c r="P49" s="204"/>
      <c r="Q49" s="204"/>
      <c r="R49" s="206"/>
      <c r="S49" s="5"/>
      <c r="T49" s="5"/>
      <c r="U49" s="5"/>
      <c r="V49" s="5"/>
      <c r="W49" s="5"/>
      <c r="X49" s="5"/>
      <c r="Y49" s="5"/>
      <c r="Z49" s="5"/>
    </row>
    <row r="50" spans="1:26" s="216" customFormat="1" x14ac:dyDescent="0.25">
      <c r="A50" s="19"/>
      <c r="B50" s="203"/>
      <c r="C50" s="475" t="s">
        <v>1723</v>
      </c>
      <c r="D50" s="861" t="s">
        <v>1725</v>
      </c>
      <c r="E50" s="870"/>
      <c r="F50" s="870"/>
      <c r="G50" s="870"/>
      <c r="H50" s="870"/>
      <c r="I50" s="870"/>
      <c r="J50" s="870"/>
      <c r="K50" s="870"/>
      <c r="L50" s="870"/>
      <c r="M50" s="870"/>
      <c r="N50" s="870"/>
      <c r="O50" s="870"/>
      <c r="P50" s="870"/>
      <c r="Q50" s="871"/>
      <c r="R50" s="206"/>
      <c r="S50" s="5"/>
      <c r="T50" s="5"/>
      <c r="U50" s="5"/>
      <c r="V50" s="5"/>
      <c r="W50" s="5"/>
      <c r="X50" s="5"/>
      <c r="Y50" s="5"/>
      <c r="Z50" s="5"/>
    </row>
    <row r="51" spans="1:26" s="216" customFormat="1" x14ac:dyDescent="0.25">
      <c r="A51" s="19"/>
      <c r="B51" s="203"/>
      <c r="C51" s="204"/>
      <c r="D51" s="872"/>
      <c r="E51" s="873"/>
      <c r="F51" s="873"/>
      <c r="G51" s="873"/>
      <c r="H51" s="873"/>
      <c r="I51" s="873"/>
      <c r="J51" s="873"/>
      <c r="K51" s="873"/>
      <c r="L51" s="873"/>
      <c r="M51" s="873"/>
      <c r="N51" s="873"/>
      <c r="O51" s="873"/>
      <c r="P51" s="873"/>
      <c r="Q51" s="874"/>
      <c r="R51" s="206"/>
      <c r="S51" s="5"/>
      <c r="T51" s="5"/>
      <c r="U51" s="5"/>
      <c r="V51" s="5"/>
      <c r="W51" s="5"/>
      <c r="X51" s="5"/>
      <c r="Y51" s="5"/>
      <c r="Z51" s="19"/>
    </row>
    <row r="52" spans="1:26" s="216" customFormat="1" x14ac:dyDescent="0.25">
      <c r="A52" s="19"/>
      <c r="B52" s="203"/>
      <c r="C52" s="204"/>
      <c r="D52" s="872"/>
      <c r="E52" s="873"/>
      <c r="F52" s="873"/>
      <c r="G52" s="873"/>
      <c r="H52" s="873"/>
      <c r="I52" s="873"/>
      <c r="J52" s="873"/>
      <c r="K52" s="873"/>
      <c r="L52" s="873"/>
      <c r="M52" s="873"/>
      <c r="N52" s="873"/>
      <c r="O52" s="873"/>
      <c r="P52" s="873"/>
      <c r="Q52" s="874"/>
      <c r="R52" s="206"/>
      <c r="S52" s="5"/>
      <c r="T52" s="5"/>
      <c r="U52" s="5"/>
      <c r="V52" s="5"/>
      <c r="W52" s="5"/>
      <c r="X52" s="5"/>
      <c r="Y52" s="5"/>
      <c r="Z52" s="19"/>
    </row>
    <row r="53" spans="1:26" s="216" customFormat="1" x14ac:dyDescent="0.25">
      <c r="A53" s="19"/>
      <c r="B53" s="203"/>
      <c r="C53" s="204"/>
      <c r="D53" s="872"/>
      <c r="E53" s="873"/>
      <c r="F53" s="873"/>
      <c r="G53" s="873"/>
      <c r="H53" s="873"/>
      <c r="I53" s="873"/>
      <c r="J53" s="873"/>
      <c r="K53" s="873"/>
      <c r="L53" s="873"/>
      <c r="M53" s="873"/>
      <c r="N53" s="873"/>
      <c r="O53" s="873"/>
      <c r="P53" s="873"/>
      <c r="Q53" s="874"/>
      <c r="R53" s="206"/>
      <c r="S53" s="5"/>
      <c r="T53" s="5"/>
      <c r="U53" s="5"/>
      <c r="V53" s="5"/>
      <c r="W53" s="5"/>
      <c r="X53" s="5"/>
      <c r="Y53" s="5"/>
      <c r="Z53" s="19"/>
    </row>
    <row r="54" spans="1:26" s="216" customFormat="1" x14ac:dyDescent="0.25">
      <c r="A54" s="19"/>
      <c r="B54" s="203"/>
      <c r="C54" s="204"/>
      <c r="D54" s="872"/>
      <c r="E54" s="873"/>
      <c r="F54" s="873"/>
      <c r="G54" s="873"/>
      <c r="H54" s="873"/>
      <c r="I54" s="873"/>
      <c r="J54" s="873"/>
      <c r="K54" s="873"/>
      <c r="L54" s="873"/>
      <c r="M54" s="873"/>
      <c r="N54" s="873"/>
      <c r="O54" s="873"/>
      <c r="P54" s="873"/>
      <c r="Q54" s="874"/>
      <c r="R54" s="206"/>
      <c r="S54" s="5"/>
      <c r="T54" s="5"/>
      <c r="U54" s="5"/>
      <c r="V54" s="5"/>
      <c r="W54" s="5"/>
      <c r="X54" s="5"/>
      <c r="Y54" s="5"/>
      <c r="Z54" s="19"/>
    </row>
    <row r="55" spans="1:26" s="216" customFormat="1" ht="5.25" customHeight="1" x14ac:dyDescent="0.25">
      <c r="A55" s="19"/>
      <c r="B55" s="203"/>
      <c r="C55" s="204"/>
      <c r="D55" s="875"/>
      <c r="E55" s="876"/>
      <c r="F55" s="876"/>
      <c r="G55" s="876"/>
      <c r="H55" s="876"/>
      <c r="I55" s="876"/>
      <c r="J55" s="876"/>
      <c r="K55" s="876"/>
      <c r="L55" s="876"/>
      <c r="M55" s="876"/>
      <c r="N55" s="876"/>
      <c r="O55" s="876"/>
      <c r="P55" s="876"/>
      <c r="Q55" s="877"/>
      <c r="R55" s="206"/>
      <c r="S55" s="5"/>
      <c r="T55" s="5"/>
      <c r="U55" s="5"/>
      <c r="V55" s="5"/>
      <c r="W55" s="5"/>
      <c r="X55" s="5"/>
      <c r="Y55" s="5"/>
      <c r="Z55" s="19"/>
    </row>
    <row r="56" spans="1:26" customFormat="1" ht="15" customHeight="1" x14ac:dyDescent="0.25">
      <c r="A56" s="19"/>
      <c r="B56" s="203"/>
      <c r="C56" s="204"/>
      <c r="D56" s="204"/>
      <c r="E56" s="204"/>
      <c r="F56" s="204"/>
      <c r="G56" s="204"/>
      <c r="H56" s="204"/>
      <c r="I56" s="204"/>
      <c r="J56" s="204"/>
      <c r="K56" s="204"/>
      <c r="L56" s="204"/>
      <c r="M56" s="204"/>
      <c r="N56" s="204"/>
      <c r="O56" s="204"/>
      <c r="P56" s="204"/>
      <c r="Q56" s="204"/>
      <c r="R56" s="206"/>
      <c r="S56" s="5"/>
      <c r="T56" s="5"/>
      <c r="U56" s="5"/>
      <c r="V56" s="5"/>
      <c r="W56" s="5"/>
      <c r="X56" s="5"/>
      <c r="Y56" s="5"/>
      <c r="Z56" s="19"/>
    </row>
    <row r="57" spans="1:26" customFormat="1" x14ac:dyDescent="0.25">
      <c r="A57" s="19"/>
      <c r="B57" s="203"/>
      <c r="C57" s="204"/>
      <c r="D57" s="844"/>
      <c r="E57" s="845"/>
      <c r="F57" s="845"/>
      <c r="G57" s="845"/>
      <c r="H57" s="845"/>
      <c r="I57" s="845"/>
      <c r="J57" s="845"/>
      <c r="K57" s="845"/>
      <c r="L57" s="845"/>
      <c r="M57" s="845"/>
      <c r="N57" s="845"/>
      <c r="O57" s="845"/>
      <c r="P57" s="845"/>
      <c r="Q57" s="846"/>
      <c r="R57" s="206"/>
      <c r="S57" s="5"/>
      <c r="T57" s="5"/>
      <c r="U57" s="5"/>
      <c r="V57" s="5"/>
      <c r="W57" s="5"/>
      <c r="X57" s="5"/>
      <c r="Y57" s="5"/>
      <c r="Z57" s="19"/>
    </row>
    <row r="58" spans="1:26" customFormat="1" x14ac:dyDescent="0.25">
      <c r="A58" s="19"/>
      <c r="B58" s="203"/>
      <c r="C58" s="204"/>
      <c r="D58" s="847"/>
      <c r="E58" s="848"/>
      <c r="F58" s="848"/>
      <c r="G58" s="848"/>
      <c r="H58" s="848"/>
      <c r="I58" s="848"/>
      <c r="J58" s="848"/>
      <c r="K58" s="848"/>
      <c r="L58" s="848"/>
      <c r="M58" s="848"/>
      <c r="N58" s="848"/>
      <c r="O58" s="848"/>
      <c r="P58" s="848"/>
      <c r="Q58" s="849"/>
      <c r="R58" s="206"/>
      <c r="S58" s="5"/>
      <c r="T58" s="5"/>
      <c r="U58" s="5"/>
      <c r="V58" s="5"/>
      <c r="W58" s="5"/>
      <c r="X58" s="5"/>
      <c r="Y58" s="5"/>
      <c r="Z58" s="19"/>
    </row>
    <row r="59" spans="1:26" customFormat="1" x14ac:dyDescent="0.25">
      <c r="A59" s="19"/>
      <c r="B59" s="203"/>
      <c r="C59" s="204"/>
      <c r="D59" s="847"/>
      <c r="E59" s="848"/>
      <c r="F59" s="848"/>
      <c r="G59" s="848"/>
      <c r="H59" s="848"/>
      <c r="I59" s="848"/>
      <c r="J59" s="848"/>
      <c r="K59" s="848"/>
      <c r="L59" s="848"/>
      <c r="M59" s="848"/>
      <c r="N59" s="848"/>
      <c r="O59" s="848"/>
      <c r="P59" s="848"/>
      <c r="Q59" s="849"/>
      <c r="R59" s="206"/>
      <c r="S59" s="5"/>
      <c r="T59" s="5"/>
      <c r="U59" s="5"/>
      <c r="V59" s="5"/>
      <c r="W59" s="5"/>
      <c r="X59" s="5"/>
      <c r="Y59" s="5"/>
      <c r="Z59" s="19"/>
    </row>
    <row r="60" spans="1:26" customFormat="1" x14ac:dyDescent="0.25">
      <c r="A60" s="19"/>
      <c r="B60" s="203"/>
      <c r="C60" s="204"/>
      <c r="D60" s="847"/>
      <c r="E60" s="848"/>
      <c r="F60" s="848"/>
      <c r="G60" s="848"/>
      <c r="H60" s="848"/>
      <c r="I60" s="848"/>
      <c r="J60" s="848"/>
      <c r="K60" s="848"/>
      <c r="L60" s="848"/>
      <c r="M60" s="848"/>
      <c r="N60" s="848"/>
      <c r="O60" s="848"/>
      <c r="P60" s="848"/>
      <c r="Q60" s="849"/>
      <c r="R60" s="206"/>
      <c r="S60" s="5"/>
      <c r="T60" s="5"/>
      <c r="U60" s="5"/>
      <c r="V60" s="5"/>
      <c r="W60" s="5"/>
      <c r="X60" s="5"/>
      <c r="Y60" s="5"/>
      <c r="Z60" s="19"/>
    </row>
    <row r="61" spans="1:26" customFormat="1" x14ac:dyDescent="0.25">
      <c r="A61" s="19"/>
      <c r="B61" s="203"/>
      <c r="C61" s="204"/>
      <c r="D61" s="847"/>
      <c r="E61" s="848"/>
      <c r="F61" s="848"/>
      <c r="G61" s="848"/>
      <c r="H61" s="848"/>
      <c r="I61" s="848"/>
      <c r="J61" s="848"/>
      <c r="K61" s="848"/>
      <c r="L61" s="848"/>
      <c r="M61" s="848"/>
      <c r="N61" s="848"/>
      <c r="O61" s="848"/>
      <c r="P61" s="848"/>
      <c r="Q61" s="849"/>
      <c r="R61" s="206"/>
      <c r="S61" s="5"/>
      <c r="T61" s="5"/>
      <c r="U61" s="5"/>
      <c r="V61" s="5"/>
      <c r="W61" s="5"/>
      <c r="X61" s="5"/>
      <c r="Y61" s="5"/>
      <c r="Z61" s="19"/>
    </row>
    <row r="62" spans="1:26" customFormat="1" x14ac:dyDescent="0.25">
      <c r="A62" s="19"/>
      <c r="B62" s="203"/>
      <c r="C62" s="204"/>
      <c r="D62" s="847"/>
      <c r="E62" s="848"/>
      <c r="F62" s="848"/>
      <c r="G62" s="848"/>
      <c r="H62" s="848"/>
      <c r="I62" s="848"/>
      <c r="J62" s="848"/>
      <c r="K62" s="848"/>
      <c r="L62" s="848"/>
      <c r="M62" s="848"/>
      <c r="N62" s="848"/>
      <c r="O62" s="848"/>
      <c r="P62" s="848"/>
      <c r="Q62" s="849"/>
      <c r="R62" s="206"/>
      <c r="S62" s="5"/>
      <c r="T62" s="5"/>
      <c r="U62" s="5"/>
      <c r="V62" s="5"/>
      <c r="W62" s="5"/>
      <c r="X62" s="5"/>
      <c r="Y62" s="5"/>
      <c r="Z62" s="19"/>
    </row>
    <row r="63" spans="1:26" customFormat="1" x14ac:dyDescent="0.25">
      <c r="A63" s="19"/>
      <c r="B63" s="203"/>
      <c r="C63" s="204"/>
      <c r="D63" s="847"/>
      <c r="E63" s="848"/>
      <c r="F63" s="848"/>
      <c r="G63" s="848"/>
      <c r="H63" s="848"/>
      <c r="I63" s="848"/>
      <c r="J63" s="848"/>
      <c r="K63" s="848"/>
      <c r="L63" s="848"/>
      <c r="M63" s="848"/>
      <c r="N63" s="848"/>
      <c r="O63" s="848"/>
      <c r="P63" s="848"/>
      <c r="Q63" s="849"/>
      <c r="R63" s="206"/>
      <c r="S63" s="5"/>
      <c r="T63" s="5"/>
      <c r="U63" s="5"/>
      <c r="V63" s="5"/>
      <c r="W63" s="5"/>
      <c r="X63" s="5"/>
      <c r="Y63" s="5"/>
      <c r="Z63" s="19"/>
    </row>
    <row r="64" spans="1:26" customFormat="1" x14ac:dyDescent="0.25">
      <c r="A64" s="19"/>
      <c r="B64" s="203"/>
      <c r="C64" s="204"/>
      <c r="D64" s="847"/>
      <c r="E64" s="848"/>
      <c r="F64" s="848"/>
      <c r="G64" s="848"/>
      <c r="H64" s="848"/>
      <c r="I64" s="848"/>
      <c r="J64" s="848"/>
      <c r="K64" s="848"/>
      <c r="L64" s="848"/>
      <c r="M64" s="848"/>
      <c r="N64" s="848"/>
      <c r="O64" s="848"/>
      <c r="P64" s="848"/>
      <c r="Q64" s="849"/>
      <c r="R64" s="206"/>
      <c r="S64" s="5"/>
      <c r="T64" s="5"/>
      <c r="U64" s="5"/>
      <c r="V64" s="5"/>
      <c r="W64" s="5"/>
      <c r="X64" s="5"/>
      <c r="Y64" s="5"/>
      <c r="Z64" s="19"/>
    </row>
    <row r="65" spans="1:26" customFormat="1" x14ac:dyDescent="0.25">
      <c r="A65" s="19"/>
      <c r="B65" s="203"/>
      <c r="C65" s="204"/>
      <c r="D65" s="847"/>
      <c r="E65" s="848"/>
      <c r="F65" s="848"/>
      <c r="G65" s="848"/>
      <c r="H65" s="848"/>
      <c r="I65" s="848"/>
      <c r="J65" s="848"/>
      <c r="K65" s="848"/>
      <c r="L65" s="848"/>
      <c r="M65" s="848"/>
      <c r="N65" s="848"/>
      <c r="O65" s="848"/>
      <c r="P65" s="848"/>
      <c r="Q65" s="849"/>
      <c r="R65" s="206"/>
      <c r="S65" s="5"/>
      <c r="T65" s="5"/>
      <c r="U65" s="5"/>
      <c r="V65" s="5"/>
      <c r="W65" s="5"/>
      <c r="X65" s="5"/>
      <c r="Y65" s="5"/>
      <c r="Z65" s="19"/>
    </row>
    <row r="66" spans="1:26" customFormat="1" x14ac:dyDescent="0.25">
      <c r="A66" s="19"/>
      <c r="B66" s="203"/>
      <c r="C66" s="204"/>
      <c r="D66" s="850"/>
      <c r="E66" s="851"/>
      <c r="F66" s="851"/>
      <c r="G66" s="851"/>
      <c r="H66" s="851"/>
      <c r="I66" s="851"/>
      <c r="J66" s="851"/>
      <c r="K66" s="851"/>
      <c r="L66" s="851"/>
      <c r="M66" s="851"/>
      <c r="N66" s="851"/>
      <c r="O66" s="851"/>
      <c r="P66" s="851"/>
      <c r="Q66" s="852"/>
      <c r="R66" s="206"/>
      <c r="S66" s="5"/>
      <c r="T66" s="5"/>
      <c r="U66" s="5"/>
      <c r="V66" s="5"/>
      <c r="W66" s="5"/>
      <c r="X66" s="5"/>
      <c r="Y66" s="5"/>
      <c r="Z66" s="19"/>
    </row>
    <row r="67" spans="1:26" customFormat="1" ht="23.25" customHeight="1" x14ac:dyDescent="0.25">
      <c r="A67" s="19"/>
      <c r="B67" s="203"/>
      <c r="C67" s="204"/>
      <c r="D67" s="204"/>
      <c r="E67" s="204"/>
      <c r="F67" s="204"/>
      <c r="G67" s="204"/>
      <c r="H67" s="204"/>
      <c r="I67" s="204"/>
      <c r="J67" s="204"/>
      <c r="K67" s="204"/>
      <c r="L67" s="204"/>
      <c r="M67" s="204"/>
      <c r="N67" s="204"/>
      <c r="O67" s="204"/>
      <c r="P67" s="204"/>
      <c r="Q67" s="204"/>
      <c r="R67" s="206"/>
      <c r="S67" s="5"/>
      <c r="T67" s="5"/>
      <c r="U67" s="5"/>
      <c r="V67" s="5"/>
      <c r="W67" s="5"/>
      <c r="X67" s="5"/>
      <c r="Y67" s="5"/>
      <c r="Z67" s="19"/>
    </row>
    <row r="68" spans="1:26" customFormat="1" ht="18.75" x14ac:dyDescent="0.25">
      <c r="A68" s="19"/>
      <c r="B68" s="203"/>
      <c r="C68" s="210" t="s">
        <v>1439</v>
      </c>
      <c r="D68" s="211"/>
      <c r="E68" s="211"/>
      <c r="F68" s="211"/>
      <c r="G68" s="211"/>
      <c r="H68" s="211"/>
      <c r="I68" s="211"/>
      <c r="J68" s="211"/>
      <c r="K68" s="211"/>
      <c r="L68" s="211"/>
      <c r="M68" s="211"/>
      <c r="N68" s="211"/>
      <c r="O68" s="211"/>
      <c r="P68" s="211"/>
      <c r="Q68" s="211"/>
      <c r="R68" s="206"/>
      <c r="S68" s="5"/>
      <c r="T68" s="5"/>
      <c r="U68" s="5"/>
      <c r="V68" s="5"/>
      <c r="W68" s="5"/>
      <c r="X68" s="5"/>
      <c r="Y68" s="5"/>
      <c r="Z68" s="19"/>
    </row>
    <row r="69" spans="1:26" customFormat="1" x14ac:dyDescent="0.25">
      <c r="A69" s="19"/>
      <c r="B69" s="203"/>
      <c r="C69" s="212" t="s">
        <v>386</v>
      </c>
      <c r="D69" s="212"/>
      <c r="E69" s="212"/>
      <c r="F69" s="212"/>
      <c r="G69" s="212"/>
      <c r="H69" s="212"/>
      <c r="I69" s="212"/>
      <c r="J69" s="212"/>
      <c r="K69" s="212"/>
      <c r="L69" s="212"/>
      <c r="M69" s="212"/>
      <c r="N69" s="212"/>
      <c r="O69" s="212"/>
      <c r="P69" s="440"/>
      <c r="Q69" s="212"/>
      <c r="R69" s="206"/>
      <c r="S69" s="5"/>
      <c r="T69" s="5"/>
      <c r="U69" s="5"/>
      <c r="V69" s="5"/>
      <c r="W69" s="5"/>
      <c r="X69" s="5"/>
      <c r="Y69" s="5"/>
      <c r="Z69" s="19"/>
    </row>
    <row r="70" spans="1:26" customFormat="1" ht="32.25" customHeight="1" x14ac:dyDescent="0.25">
      <c r="A70" s="19"/>
      <c r="B70" s="203"/>
      <c r="C70" s="211"/>
      <c r="D70" s="211"/>
      <c r="E70" s="211"/>
      <c r="F70" s="211"/>
      <c r="G70" s="211"/>
      <c r="H70" s="211"/>
      <c r="I70" s="211"/>
      <c r="J70" s="211"/>
      <c r="K70" s="211"/>
      <c r="L70" s="211"/>
      <c r="M70" s="211"/>
      <c r="N70" s="211"/>
      <c r="O70" s="211"/>
      <c r="P70" s="211"/>
      <c r="Q70" s="211"/>
      <c r="R70" s="206"/>
      <c r="S70" s="5"/>
      <c r="T70" s="5"/>
      <c r="U70" s="5"/>
      <c r="V70" s="5"/>
      <c r="W70" s="5"/>
      <c r="X70" s="5"/>
      <c r="Y70" s="5"/>
      <c r="Z70" s="19"/>
    </row>
    <row r="71" spans="1:26" customFormat="1" ht="14.25" customHeight="1" x14ac:dyDescent="0.25">
      <c r="A71" s="19"/>
      <c r="B71" s="203"/>
      <c r="C71" s="856" t="s">
        <v>1726</v>
      </c>
      <c r="D71" s="856"/>
      <c r="E71" s="856"/>
      <c r="F71" s="856"/>
      <c r="G71" s="856"/>
      <c r="H71" s="856"/>
      <c r="I71" s="856"/>
      <c r="J71" s="856"/>
      <c r="K71" s="856"/>
      <c r="L71" s="856"/>
      <c r="M71" s="856"/>
      <c r="N71" s="856"/>
      <c r="O71" s="856"/>
      <c r="P71" s="856"/>
      <c r="Q71" s="856"/>
      <c r="R71" s="206"/>
      <c r="S71" s="5"/>
      <c r="T71" s="5"/>
      <c r="U71" s="5"/>
      <c r="V71" s="5"/>
      <c r="W71" s="5"/>
      <c r="X71" s="5"/>
      <c r="Y71" s="5"/>
      <c r="Z71" s="19"/>
    </row>
    <row r="72" spans="1:26" s="216" customFormat="1" x14ac:dyDescent="0.25">
      <c r="A72" s="19"/>
      <c r="B72" s="203"/>
      <c r="C72" s="211"/>
      <c r="D72" s="211"/>
      <c r="E72" s="211"/>
      <c r="F72" s="211"/>
      <c r="G72" s="211"/>
      <c r="H72" s="211"/>
      <c r="I72" s="211"/>
      <c r="J72" s="211"/>
      <c r="K72" s="211"/>
      <c r="L72" s="211"/>
      <c r="M72" s="211"/>
      <c r="N72" s="211"/>
      <c r="O72" s="211"/>
      <c r="P72" s="211"/>
      <c r="Q72" s="211"/>
      <c r="R72" s="206"/>
      <c r="S72" s="5"/>
      <c r="T72" s="5"/>
      <c r="U72" s="5"/>
      <c r="V72" s="5"/>
      <c r="W72" s="5"/>
      <c r="X72" s="5"/>
      <c r="Y72" s="5"/>
      <c r="Z72" s="19"/>
    </row>
    <row r="73" spans="1:26" s="216" customFormat="1" x14ac:dyDescent="0.25">
      <c r="A73" s="19"/>
      <c r="B73" s="203"/>
      <c r="C73" s="478" t="s">
        <v>1723</v>
      </c>
      <c r="D73" s="861" t="s">
        <v>1578</v>
      </c>
      <c r="E73" s="870"/>
      <c r="F73" s="870"/>
      <c r="G73" s="870"/>
      <c r="H73" s="870"/>
      <c r="I73" s="870"/>
      <c r="J73" s="870"/>
      <c r="K73" s="870"/>
      <c r="L73" s="870"/>
      <c r="M73" s="870"/>
      <c r="N73" s="870"/>
      <c r="O73" s="870"/>
      <c r="P73" s="870"/>
      <c r="Q73" s="871"/>
      <c r="R73" s="206"/>
      <c r="S73" s="5"/>
      <c r="T73" s="5"/>
      <c r="U73" s="5"/>
      <c r="V73" s="5"/>
      <c r="W73" s="5"/>
      <c r="X73" s="5"/>
      <c r="Y73" s="5"/>
      <c r="Z73" s="19"/>
    </row>
    <row r="74" spans="1:26" s="216" customFormat="1" x14ac:dyDescent="0.25">
      <c r="A74" s="19"/>
      <c r="B74" s="203"/>
      <c r="C74" s="211"/>
      <c r="D74" s="872"/>
      <c r="E74" s="873"/>
      <c r="F74" s="873"/>
      <c r="G74" s="873"/>
      <c r="H74" s="873"/>
      <c r="I74" s="873"/>
      <c r="J74" s="873"/>
      <c r="K74" s="873"/>
      <c r="L74" s="873"/>
      <c r="M74" s="873"/>
      <c r="N74" s="873"/>
      <c r="O74" s="873"/>
      <c r="P74" s="873"/>
      <c r="Q74" s="874"/>
      <c r="R74" s="206"/>
      <c r="S74" s="5"/>
      <c r="T74" s="5"/>
      <c r="U74" s="5"/>
      <c r="V74" s="5"/>
      <c r="W74" s="5"/>
      <c r="X74" s="5"/>
      <c r="Y74" s="5"/>
      <c r="Z74" s="19"/>
    </row>
    <row r="75" spans="1:26" s="216" customFormat="1" ht="5.25" customHeight="1" x14ac:dyDescent="0.25">
      <c r="A75" s="19"/>
      <c r="B75" s="203"/>
      <c r="C75" s="211"/>
      <c r="D75" s="875"/>
      <c r="E75" s="876"/>
      <c r="F75" s="876"/>
      <c r="G75" s="876"/>
      <c r="H75" s="876"/>
      <c r="I75" s="876"/>
      <c r="J75" s="876"/>
      <c r="K75" s="876"/>
      <c r="L75" s="876"/>
      <c r="M75" s="876"/>
      <c r="N75" s="876"/>
      <c r="O75" s="876"/>
      <c r="P75" s="876"/>
      <c r="Q75" s="877"/>
      <c r="R75" s="206"/>
      <c r="S75" s="5"/>
      <c r="T75" s="5"/>
      <c r="U75" s="5"/>
      <c r="V75" s="5"/>
      <c r="W75" s="5"/>
      <c r="X75" s="5"/>
      <c r="Y75" s="5"/>
      <c r="Z75" s="19"/>
    </row>
    <row r="76" spans="1:26" customFormat="1" ht="15" customHeight="1" x14ac:dyDescent="0.25">
      <c r="A76" s="19"/>
      <c r="B76" s="203"/>
      <c r="C76" s="211"/>
      <c r="D76" s="211"/>
      <c r="E76" s="211"/>
      <c r="F76" s="211"/>
      <c r="G76" s="211"/>
      <c r="H76" s="211"/>
      <c r="I76" s="211"/>
      <c r="J76" s="211"/>
      <c r="K76" s="211"/>
      <c r="L76" s="211"/>
      <c r="M76" s="211"/>
      <c r="N76" s="211"/>
      <c r="O76" s="211"/>
      <c r="P76" s="211"/>
      <c r="Q76" s="211"/>
      <c r="R76" s="206"/>
      <c r="S76" s="5"/>
      <c r="T76" s="5"/>
      <c r="U76" s="5"/>
      <c r="V76" s="5"/>
      <c r="W76" s="5"/>
      <c r="X76" s="5"/>
      <c r="Y76" s="5"/>
      <c r="Z76" s="19"/>
    </row>
    <row r="77" spans="1:26" customFormat="1" x14ac:dyDescent="0.25">
      <c r="A77" s="19"/>
      <c r="B77" s="203"/>
      <c r="C77" s="211"/>
      <c r="D77" s="844"/>
      <c r="E77" s="845"/>
      <c r="F77" s="845"/>
      <c r="G77" s="845"/>
      <c r="H77" s="845"/>
      <c r="I77" s="845"/>
      <c r="J77" s="845"/>
      <c r="K77" s="845"/>
      <c r="L77" s="845"/>
      <c r="M77" s="845"/>
      <c r="N77" s="845"/>
      <c r="O77" s="845"/>
      <c r="P77" s="845"/>
      <c r="Q77" s="846"/>
      <c r="R77" s="206"/>
      <c r="S77" s="5"/>
      <c r="T77" s="5"/>
      <c r="U77" s="5"/>
      <c r="V77" s="5"/>
      <c r="W77" s="5"/>
      <c r="X77" s="5"/>
      <c r="Y77" s="5"/>
      <c r="Z77" s="19"/>
    </row>
    <row r="78" spans="1:26" customFormat="1" x14ac:dyDescent="0.25">
      <c r="A78" s="19"/>
      <c r="B78" s="203"/>
      <c r="C78" s="211"/>
      <c r="D78" s="847"/>
      <c r="E78" s="848"/>
      <c r="F78" s="848"/>
      <c r="G78" s="848"/>
      <c r="H78" s="848"/>
      <c r="I78" s="848"/>
      <c r="J78" s="848"/>
      <c r="K78" s="848"/>
      <c r="L78" s="848"/>
      <c r="M78" s="848"/>
      <c r="N78" s="848"/>
      <c r="O78" s="848"/>
      <c r="P78" s="848"/>
      <c r="Q78" s="849"/>
      <c r="R78" s="206"/>
      <c r="S78" s="5"/>
      <c r="T78" s="5"/>
      <c r="U78" s="5"/>
      <c r="V78" s="5"/>
      <c r="W78" s="5"/>
      <c r="X78" s="5"/>
      <c r="Y78" s="5"/>
      <c r="Z78" s="19"/>
    </row>
    <row r="79" spans="1:26" customFormat="1" x14ac:dyDescent="0.25">
      <c r="A79" s="19"/>
      <c r="B79" s="203"/>
      <c r="C79" s="211"/>
      <c r="D79" s="847"/>
      <c r="E79" s="848"/>
      <c r="F79" s="848"/>
      <c r="G79" s="848"/>
      <c r="H79" s="848"/>
      <c r="I79" s="848"/>
      <c r="J79" s="848"/>
      <c r="K79" s="848"/>
      <c r="L79" s="848"/>
      <c r="M79" s="848"/>
      <c r="N79" s="848"/>
      <c r="O79" s="848"/>
      <c r="P79" s="848"/>
      <c r="Q79" s="849"/>
      <c r="R79" s="206"/>
      <c r="S79" s="5"/>
      <c r="T79" s="5"/>
      <c r="U79" s="5"/>
      <c r="V79" s="5"/>
      <c r="W79" s="5"/>
      <c r="X79" s="5"/>
      <c r="Y79" s="5"/>
      <c r="Z79" s="19"/>
    </row>
    <row r="80" spans="1:26" customFormat="1" x14ac:dyDescent="0.25">
      <c r="A80" s="19"/>
      <c r="B80" s="203"/>
      <c r="C80" s="211"/>
      <c r="D80" s="847"/>
      <c r="E80" s="848"/>
      <c r="F80" s="848"/>
      <c r="G80" s="848"/>
      <c r="H80" s="848"/>
      <c r="I80" s="848"/>
      <c r="J80" s="848"/>
      <c r="K80" s="848"/>
      <c r="L80" s="848"/>
      <c r="M80" s="848"/>
      <c r="N80" s="848"/>
      <c r="O80" s="848"/>
      <c r="P80" s="848"/>
      <c r="Q80" s="849"/>
      <c r="R80" s="206"/>
      <c r="S80" s="5"/>
      <c r="T80" s="5"/>
      <c r="U80" s="5"/>
      <c r="V80" s="5"/>
      <c r="W80" s="5"/>
      <c r="X80" s="5"/>
      <c r="Y80" s="5"/>
      <c r="Z80" s="19"/>
    </row>
    <row r="81" spans="1:26" customFormat="1" x14ac:dyDescent="0.25">
      <c r="A81" s="19"/>
      <c r="B81" s="203"/>
      <c r="C81" s="211"/>
      <c r="D81" s="847"/>
      <c r="E81" s="848"/>
      <c r="F81" s="848"/>
      <c r="G81" s="848"/>
      <c r="H81" s="848"/>
      <c r="I81" s="848"/>
      <c r="J81" s="848"/>
      <c r="K81" s="848"/>
      <c r="L81" s="848"/>
      <c r="M81" s="848"/>
      <c r="N81" s="848"/>
      <c r="O81" s="848"/>
      <c r="P81" s="848"/>
      <c r="Q81" s="849"/>
      <c r="R81" s="206"/>
      <c r="S81" s="5"/>
      <c r="T81" s="5"/>
      <c r="U81" s="5"/>
      <c r="V81" s="5"/>
      <c r="W81" s="5"/>
      <c r="X81" s="5"/>
      <c r="Y81" s="5"/>
      <c r="Z81" s="19"/>
    </row>
    <row r="82" spans="1:26" customFormat="1" x14ac:dyDescent="0.25">
      <c r="A82" s="19"/>
      <c r="B82" s="203"/>
      <c r="C82" s="211"/>
      <c r="D82" s="847"/>
      <c r="E82" s="848"/>
      <c r="F82" s="848"/>
      <c r="G82" s="848"/>
      <c r="H82" s="848"/>
      <c r="I82" s="848"/>
      <c r="J82" s="848"/>
      <c r="K82" s="848"/>
      <c r="L82" s="848"/>
      <c r="M82" s="848"/>
      <c r="N82" s="848"/>
      <c r="O82" s="848"/>
      <c r="P82" s="848"/>
      <c r="Q82" s="849"/>
      <c r="R82" s="206"/>
      <c r="S82" s="5"/>
      <c r="T82" s="5"/>
      <c r="U82" s="5"/>
      <c r="V82" s="5"/>
      <c r="W82" s="5"/>
      <c r="X82" s="5"/>
      <c r="Y82" s="5"/>
      <c r="Z82" s="19"/>
    </row>
    <row r="83" spans="1:26" customFormat="1" x14ac:dyDescent="0.25">
      <c r="A83" s="19"/>
      <c r="B83" s="203"/>
      <c r="C83" s="211"/>
      <c r="D83" s="847"/>
      <c r="E83" s="848"/>
      <c r="F83" s="848"/>
      <c r="G83" s="848"/>
      <c r="H83" s="848"/>
      <c r="I83" s="848"/>
      <c r="J83" s="848"/>
      <c r="K83" s="848"/>
      <c r="L83" s="848"/>
      <c r="M83" s="848"/>
      <c r="N83" s="848"/>
      <c r="O83" s="848"/>
      <c r="P83" s="848"/>
      <c r="Q83" s="849"/>
      <c r="R83" s="206"/>
      <c r="S83" s="5"/>
      <c r="T83" s="5"/>
      <c r="U83" s="5"/>
      <c r="V83" s="5"/>
      <c r="W83" s="5"/>
      <c r="X83" s="5"/>
      <c r="Y83" s="5"/>
      <c r="Z83" s="19"/>
    </row>
    <row r="84" spans="1:26" customFormat="1" x14ac:dyDescent="0.25">
      <c r="A84" s="19"/>
      <c r="B84" s="203"/>
      <c r="C84" s="211"/>
      <c r="D84" s="847"/>
      <c r="E84" s="848"/>
      <c r="F84" s="848"/>
      <c r="G84" s="848"/>
      <c r="H84" s="848"/>
      <c r="I84" s="848"/>
      <c r="J84" s="848"/>
      <c r="K84" s="848"/>
      <c r="L84" s="848"/>
      <c r="M84" s="848"/>
      <c r="N84" s="848"/>
      <c r="O84" s="848"/>
      <c r="P84" s="848"/>
      <c r="Q84" s="849"/>
      <c r="R84" s="206"/>
      <c r="S84" s="5"/>
      <c r="T84" s="5"/>
      <c r="U84" s="5"/>
      <c r="V84" s="5"/>
      <c r="W84" s="5"/>
      <c r="X84" s="5"/>
      <c r="Y84" s="5"/>
      <c r="Z84" s="19"/>
    </row>
    <row r="85" spans="1:26" customFormat="1" x14ac:dyDescent="0.25">
      <c r="A85" s="19"/>
      <c r="B85" s="203"/>
      <c r="C85" s="211"/>
      <c r="D85" s="847"/>
      <c r="E85" s="848"/>
      <c r="F85" s="848"/>
      <c r="G85" s="848"/>
      <c r="H85" s="848"/>
      <c r="I85" s="848"/>
      <c r="J85" s="848"/>
      <c r="K85" s="848"/>
      <c r="L85" s="848"/>
      <c r="M85" s="848"/>
      <c r="N85" s="848"/>
      <c r="O85" s="848"/>
      <c r="P85" s="848"/>
      <c r="Q85" s="849"/>
      <c r="R85" s="206"/>
      <c r="S85" s="5"/>
      <c r="T85" s="5"/>
      <c r="U85" s="5"/>
      <c r="V85" s="5"/>
      <c r="W85" s="5"/>
      <c r="X85" s="5"/>
      <c r="Y85" s="19"/>
      <c r="Z85" s="19"/>
    </row>
    <row r="86" spans="1:26" customFormat="1" x14ac:dyDescent="0.25">
      <c r="A86" s="19"/>
      <c r="B86" s="203"/>
      <c r="C86" s="211"/>
      <c r="D86" s="850"/>
      <c r="E86" s="851"/>
      <c r="F86" s="851"/>
      <c r="G86" s="851"/>
      <c r="H86" s="851"/>
      <c r="I86" s="851"/>
      <c r="J86" s="851"/>
      <c r="K86" s="851"/>
      <c r="L86" s="851"/>
      <c r="M86" s="851"/>
      <c r="N86" s="851"/>
      <c r="O86" s="851"/>
      <c r="P86" s="851"/>
      <c r="Q86" s="852"/>
      <c r="R86" s="206"/>
      <c r="S86" s="5"/>
      <c r="T86" s="5"/>
      <c r="U86" s="5"/>
      <c r="V86" s="5"/>
      <c r="W86" s="5"/>
      <c r="X86" s="19"/>
      <c r="Y86" s="19"/>
      <c r="Z86" s="19"/>
    </row>
    <row r="87" spans="1:26" customFormat="1" x14ac:dyDescent="0.25">
      <c r="A87" s="19"/>
      <c r="B87" s="203"/>
      <c r="C87" s="211"/>
      <c r="D87" s="211"/>
      <c r="E87" s="211"/>
      <c r="F87" s="211"/>
      <c r="G87" s="211"/>
      <c r="H87" s="211"/>
      <c r="I87" s="211"/>
      <c r="J87" s="211"/>
      <c r="K87" s="211"/>
      <c r="L87" s="211"/>
      <c r="M87" s="211"/>
      <c r="N87" s="211"/>
      <c r="O87" s="211"/>
      <c r="P87" s="211"/>
      <c r="Q87" s="211"/>
      <c r="R87" s="206"/>
      <c r="S87" s="5"/>
      <c r="T87" s="5"/>
      <c r="U87" s="19"/>
      <c r="V87" s="19"/>
      <c r="W87" s="19"/>
      <c r="X87" s="19"/>
      <c r="Y87" s="19"/>
      <c r="Z87" s="19"/>
    </row>
    <row r="88" spans="1:26" customFormat="1" ht="15.75" thickBot="1" x14ac:dyDescent="0.3">
      <c r="A88" s="19"/>
      <c r="B88" s="213"/>
      <c r="C88" s="214"/>
      <c r="D88" s="214"/>
      <c r="E88" s="214"/>
      <c r="F88" s="214"/>
      <c r="G88" s="214"/>
      <c r="H88" s="214"/>
      <c r="I88" s="214"/>
      <c r="J88" s="214"/>
      <c r="K88" s="214"/>
      <c r="L88" s="214"/>
      <c r="M88" s="214"/>
      <c r="N88" s="214"/>
      <c r="O88" s="214"/>
      <c r="P88" s="214"/>
      <c r="Q88" s="214"/>
      <c r="R88" s="215"/>
      <c r="S88" s="5"/>
      <c r="T88" s="5"/>
      <c r="U88" s="19"/>
      <c r="V88" s="19"/>
      <c r="W88" s="19"/>
      <c r="X88" s="19"/>
      <c r="Y88" s="19"/>
      <c r="Z88" s="19"/>
    </row>
    <row r="89" spans="1:26" customFormat="1" x14ac:dyDescent="0.25">
      <c r="A89" s="19"/>
      <c r="B89" s="51" t="s">
        <v>67</v>
      </c>
      <c r="C89" s="19"/>
      <c r="D89" s="19"/>
      <c r="E89" s="19"/>
      <c r="F89" s="19"/>
      <c r="G89" s="19"/>
      <c r="H89" s="19"/>
      <c r="I89" s="19"/>
      <c r="J89" s="19"/>
      <c r="K89" s="19"/>
      <c r="L89" s="19"/>
      <c r="M89" s="19"/>
      <c r="N89" s="19"/>
      <c r="O89" s="19"/>
      <c r="P89" s="19"/>
      <c r="Q89" s="19"/>
      <c r="R89" s="19"/>
      <c r="S89" s="19"/>
      <c r="T89" s="5"/>
      <c r="U89" s="19"/>
      <c r="V89" s="19"/>
      <c r="W89" s="19"/>
      <c r="X89" s="19"/>
      <c r="Y89" s="19"/>
      <c r="Z89" s="19"/>
    </row>
    <row r="90" spans="1:26" customFormat="1" x14ac:dyDescent="0.25">
      <c r="A90" s="19"/>
      <c r="B90" s="843" t="s">
        <v>53</v>
      </c>
      <c r="C90" s="843"/>
      <c r="D90" s="843"/>
      <c r="E90" s="843"/>
      <c r="F90" s="19"/>
      <c r="G90" s="19"/>
      <c r="H90" s="19"/>
      <c r="I90" s="19"/>
      <c r="J90" s="19"/>
      <c r="K90" s="19"/>
      <c r="L90" s="19"/>
      <c r="M90" s="19"/>
      <c r="N90" s="19"/>
      <c r="O90" s="19"/>
      <c r="P90" s="19"/>
      <c r="Q90" s="19"/>
      <c r="R90" s="19"/>
      <c r="S90" s="19"/>
      <c r="T90" s="5"/>
      <c r="U90" s="19"/>
      <c r="V90" s="19"/>
      <c r="W90" s="19"/>
      <c r="X90" s="19"/>
      <c r="Y90" s="19"/>
      <c r="Z90" s="19"/>
    </row>
    <row r="91" spans="1:26" customFormat="1" ht="15" customHeight="1" x14ac:dyDescent="0.25">
      <c r="A91" s="19"/>
      <c r="B91" s="843" t="s">
        <v>28</v>
      </c>
      <c r="C91" s="843"/>
      <c r="D91" s="19"/>
      <c r="E91" s="19"/>
      <c r="F91" s="19"/>
      <c r="G91" s="19"/>
      <c r="H91" s="19"/>
      <c r="I91" s="19"/>
      <c r="J91" s="19"/>
      <c r="K91" s="19"/>
      <c r="L91" s="19"/>
      <c r="M91" s="19"/>
      <c r="N91" s="19"/>
      <c r="O91" s="19"/>
      <c r="P91" s="19"/>
      <c r="Q91" s="19"/>
      <c r="R91" s="19"/>
      <c r="S91" s="19"/>
      <c r="T91" s="5"/>
      <c r="U91" s="19"/>
      <c r="V91" s="19"/>
      <c r="W91" s="19"/>
      <c r="X91" s="19"/>
      <c r="Y91" s="19"/>
      <c r="Z91" s="19"/>
    </row>
    <row r="92" spans="1:26" customFormat="1" x14ac:dyDescent="0.25">
      <c r="A92" s="19"/>
      <c r="B92" s="19"/>
      <c r="C92" s="19"/>
      <c r="D92" s="19"/>
      <c r="E92" s="19"/>
      <c r="F92" s="19"/>
      <c r="G92" s="661" t="s">
        <v>1535</v>
      </c>
      <c r="H92" s="661"/>
      <c r="I92" s="661"/>
      <c r="J92" s="661"/>
      <c r="K92" s="661"/>
      <c r="L92" s="661"/>
      <c r="M92" s="19"/>
      <c r="N92" s="19"/>
      <c r="O92" s="19"/>
      <c r="P92" s="19"/>
      <c r="Q92" s="19"/>
      <c r="R92" s="19"/>
      <c r="S92" s="19"/>
      <c r="T92" s="19"/>
      <c r="U92" s="19"/>
      <c r="V92" s="19"/>
      <c r="W92" s="19"/>
      <c r="X92" s="19"/>
      <c r="Y92" s="19"/>
      <c r="Z92" s="19"/>
    </row>
    <row r="93" spans="1:26" customFormat="1" x14ac:dyDescent="0.25">
      <c r="A93" s="19"/>
      <c r="B93" s="19"/>
      <c r="C93" s="19"/>
      <c r="D93" s="19"/>
      <c r="E93" s="19"/>
      <c r="F93" s="19"/>
      <c r="G93" s="661"/>
      <c r="H93" s="661"/>
      <c r="I93" s="661"/>
      <c r="J93" s="661"/>
      <c r="K93" s="661"/>
      <c r="L93" s="661"/>
      <c r="M93" s="19"/>
      <c r="N93" s="19"/>
      <c r="O93" s="19"/>
      <c r="P93" s="19"/>
      <c r="Q93" s="19"/>
      <c r="R93" s="19"/>
      <c r="S93" s="19"/>
      <c r="T93" s="19"/>
      <c r="U93" s="19"/>
      <c r="V93" s="19"/>
      <c r="W93" s="19"/>
      <c r="X93" s="19"/>
      <c r="Y93" s="19"/>
      <c r="Z93" s="19"/>
    </row>
    <row r="94" spans="1:26" customFormat="1" x14ac:dyDescent="0.25">
      <c r="A94" s="19"/>
      <c r="B94" s="19"/>
      <c r="C94" s="19"/>
      <c r="D94" s="19"/>
      <c r="E94" s="19"/>
      <c r="F94" s="19"/>
      <c r="G94" s="661"/>
      <c r="H94" s="661"/>
      <c r="I94" s="661"/>
      <c r="J94" s="661"/>
      <c r="K94" s="661"/>
      <c r="L94" s="661"/>
      <c r="M94" s="19"/>
      <c r="N94" s="19"/>
      <c r="O94" s="19"/>
      <c r="P94" s="19"/>
      <c r="Q94" s="19"/>
      <c r="R94" s="19"/>
      <c r="S94" s="19"/>
      <c r="T94" s="19"/>
      <c r="U94" s="19"/>
      <c r="V94" s="19"/>
      <c r="W94" s="19"/>
      <c r="X94" s="19"/>
      <c r="Y94" s="19"/>
      <c r="Z94" s="19"/>
    </row>
    <row r="95" spans="1:26" customFormat="1" x14ac:dyDescent="0.25">
      <c r="A95" s="19"/>
      <c r="B95" s="19"/>
      <c r="C95" s="19"/>
      <c r="D95" s="19"/>
      <c r="E95" s="19"/>
      <c r="F95" s="19"/>
      <c r="G95" s="661"/>
      <c r="H95" s="661"/>
      <c r="I95" s="661"/>
      <c r="J95" s="661"/>
      <c r="K95" s="661"/>
      <c r="L95" s="661"/>
      <c r="M95" s="19"/>
      <c r="N95" s="19"/>
      <c r="O95" s="19"/>
      <c r="P95" s="19"/>
      <c r="Q95" s="19"/>
      <c r="R95" s="19"/>
      <c r="S95" s="19"/>
      <c r="T95" s="19"/>
      <c r="U95" s="19"/>
      <c r="V95" s="19"/>
      <c r="W95" s="19"/>
      <c r="X95" s="19"/>
      <c r="Y95" s="19"/>
      <c r="Z95" s="19"/>
    </row>
    <row r="96" spans="1:26" customFormat="1" x14ac:dyDescent="0.25">
      <c r="A96" s="19"/>
      <c r="B96" s="19"/>
      <c r="C96" s="19"/>
      <c r="D96" s="19"/>
      <c r="E96" s="19"/>
      <c r="F96" s="19"/>
      <c r="G96" s="661"/>
      <c r="H96" s="661"/>
      <c r="I96" s="661"/>
      <c r="J96" s="661"/>
      <c r="K96" s="661"/>
      <c r="L96" s="661"/>
      <c r="M96" s="19"/>
      <c r="N96" s="19"/>
      <c r="O96" s="19"/>
      <c r="P96" s="19"/>
      <c r="Q96" s="19"/>
      <c r="R96" s="19"/>
      <c r="S96" s="19"/>
      <c r="T96" s="19"/>
      <c r="U96" s="19"/>
      <c r="V96" s="19"/>
      <c r="W96" s="19"/>
      <c r="X96" s="19"/>
      <c r="Y96" s="19"/>
      <c r="Z96" s="19"/>
    </row>
    <row r="97" spans="1:26" customFormat="1" x14ac:dyDescent="0.25">
      <c r="A97" s="19"/>
      <c r="B97" s="19"/>
      <c r="C97" s="19"/>
      <c r="D97" s="19"/>
      <c r="E97" s="19"/>
      <c r="F97" s="19"/>
      <c r="G97" s="661"/>
      <c r="H97" s="661"/>
      <c r="I97" s="661"/>
      <c r="J97" s="661"/>
      <c r="K97" s="661"/>
      <c r="L97" s="661"/>
      <c r="M97" s="19"/>
      <c r="N97" s="19"/>
      <c r="O97" s="19"/>
      <c r="P97" s="19"/>
      <c r="Q97" s="19"/>
      <c r="R97" s="19"/>
      <c r="S97" s="19"/>
      <c r="T97" s="19"/>
      <c r="U97" s="19"/>
      <c r="V97" s="19"/>
      <c r="W97" s="19"/>
      <c r="X97" s="19"/>
      <c r="Y97" s="19"/>
      <c r="Z97" s="19"/>
    </row>
    <row r="98" spans="1:26" customFormat="1" x14ac:dyDescent="0.25">
      <c r="A98" s="19"/>
      <c r="B98" s="19"/>
      <c r="C98" s="19"/>
      <c r="D98" s="19"/>
      <c r="E98" s="19"/>
      <c r="F98" s="19"/>
      <c r="G98" s="661"/>
      <c r="H98" s="661"/>
      <c r="I98" s="661"/>
      <c r="J98" s="661"/>
      <c r="K98" s="661"/>
      <c r="L98" s="661"/>
      <c r="M98" s="19"/>
      <c r="N98" s="19"/>
      <c r="O98" s="19"/>
      <c r="P98" s="385"/>
      <c r="Q98" s="19"/>
      <c r="R98" s="19"/>
      <c r="S98" s="19"/>
      <c r="T98" s="19"/>
      <c r="U98" s="19"/>
      <c r="V98" s="19"/>
      <c r="W98" s="19"/>
      <c r="X98" s="19"/>
      <c r="Y98" s="216"/>
      <c r="Z98" s="19"/>
    </row>
    <row r="99" spans="1:26" customFormat="1" x14ac:dyDescent="0.25">
      <c r="A99" s="19"/>
      <c r="B99" s="19"/>
      <c r="C99" s="19"/>
      <c r="D99" s="19"/>
      <c r="E99" s="19"/>
      <c r="F99" s="19"/>
      <c r="G99" s="19"/>
      <c r="H99" s="19"/>
      <c r="I99" s="19"/>
      <c r="J99" s="19"/>
      <c r="K99" s="19"/>
      <c r="L99" s="19"/>
      <c r="M99" s="19"/>
      <c r="N99" s="19"/>
      <c r="O99" s="19"/>
      <c r="P99" s="19"/>
      <c r="Q99" s="19"/>
      <c r="R99" s="19"/>
      <c r="S99" s="19"/>
      <c r="T99" s="19"/>
      <c r="U99" s="19"/>
      <c r="V99" s="19"/>
      <c r="W99" s="19"/>
      <c r="X99" s="19"/>
      <c r="Y99" s="19"/>
      <c r="Z99" s="19"/>
    </row>
    <row r="100" spans="1:26" x14ac:dyDescent="0.25"/>
    <row r="101" spans="1:26" hidden="1" x14ac:dyDescent="0.25"/>
    <row r="102" spans="1:26" hidden="1" x14ac:dyDescent="0.25"/>
    <row r="103" spans="1:26" hidden="1" x14ac:dyDescent="0.25"/>
    <row r="104" spans="1:26" hidden="1" x14ac:dyDescent="0.25"/>
    <row r="105" spans="1:26" hidden="1" x14ac:dyDescent="0.25"/>
    <row r="106" spans="1:26" hidden="1" x14ac:dyDescent="0.25"/>
    <row r="107" spans="1:26" hidden="1" x14ac:dyDescent="0.25"/>
    <row r="108" spans="1:26" hidden="1" x14ac:dyDescent="0.25"/>
    <row r="109" spans="1:26" hidden="1" x14ac:dyDescent="0.25"/>
    <row r="110" spans="1:26" hidden="1" x14ac:dyDescent="0.25"/>
    <row r="111" spans="1:26" hidden="1" x14ac:dyDescent="0.25"/>
    <row r="112" spans="1:26"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x14ac:dyDescent="0.25"/>
    <row r="123" x14ac:dyDescent="0.25"/>
    <row r="124" x14ac:dyDescent="0.25"/>
    <row r="125" x14ac:dyDescent="0.25"/>
    <row r="126" x14ac:dyDescent="0.25"/>
    <row r="127"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sheetData>
  <sheetProtection password="CDF0" sheet="1" objects="1" scenarios="1"/>
  <mergeCells count="44">
    <mergeCell ref="C24:N25"/>
    <mergeCell ref="T33:W33"/>
    <mergeCell ref="T4:Y4"/>
    <mergeCell ref="D73:Q75"/>
    <mergeCell ref="T7:X7"/>
    <mergeCell ref="U28:X28"/>
    <mergeCell ref="U27:X27"/>
    <mergeCell ref="U23:X23"/>
    <mergeCell ref="T42:W42"/>
    <mergeCell ref="T35:Y35"/>
    <mergeCell ref="T37:Y37"/>
    <mergeCell ref="T41:Y41"/>
    <mergeCell ref="T6:Y6"/>
    <mergeCell ref="U21:Y21"/>
    <mergeCell ref="T19:Y19"/>
    <mergeCell ref="U30:X30"/>
    <mergeCell ref="T25:Y26"/>
    <mergeCell ref="T24:Y24"/>
    <mergeCell ref="G92:L98"/>
    <mergeCell ref="B90:E90"/>
    <mergeCell ref="B91:C91"/>
    <mergeCell ref="D77:Q86"/>
    <mergeCell ref="B1:M1"/>
    <mergeCell ref="B2:M3"/>
    <mergeCell ref="B6:E6"/>
    <mergeCell ref="B7:C7"/>
    <mergeCell ref="C21:N22"/>
    <mergeCell ref="D36:Q45"/>
    <mergeCell ref="C48:Q48"/>
    <mergeCell ref="D57:Q66"/>
    <mergeCell ref="C71:Q71"/>
    <mergeCell ref="B4:R4"/>
    <mergeCell ref="D27:Q34"/>
    <mergeCell ref="D50:Q55"/>
    <mergeCell ref="T22:Y22"/>
    <mergeCell ref="T20:Y20"/>
    <mergeCell ref="T29:Y29"/>
    <mergeCell ref="T31:Y31"/>
    <mergeCell ref="T32:Y32"/>
    <mergeCell ref="T34:W34"/>
    <mergeCell ref="T36:V36"/>
    <mergeCell ref="T38:W38"/>
    <mergeCell ref="T39:Y39"/>
    <mergeCell ref="T40:Y40"/>
  </mergeCells>
  <conditionalFormatting sqref="G9 K9 P11 P21 D15 D17 D19 D36:Q45 D57:Q66 P69 D77:Q86">
    <cfRule type="containsBlanks" dxfId="9" priority="3">
      <formula>LEN(TRIM(D9))=0</formula>
    </cfRule>
  </conditionalFormatting>
  <conditionalFormatting sqref="P47">
    <cfRule type="containsBlanks" dxfId="0" priority="1">
      <formula>LEN(TRIM(P47))=0</formula>
    </cfRule>
  </conditionalFormatting>
  <dataValidations count="3">
    <dataValidation type="list" allowBlank="1" showInputMessage="1" showErrorMessage="1" sqref="P69 P47">
      <formula1>"Yes, No"</formula1>
    </dataValidation>
    <dataValidation type="list" allowBlank="1" showInputMessage="1" showErrorMessage="1" sqref="P11">
      <formula1>"Yes, Yes with Credits, No"</formula1>
    </dataValidation>
    <dataValidation type="list" allowBlank="1" showInputMessage="1" showErrorMessage="1" sqref="P21">
      <formula1>"Yes-changes made, Unknown, No"</formula1>
    </dataValidation>
  </dataValidations>
  <hyperlinks>
    <hyperlink ref="B6" location="'Standard - Review+Instructions'!A1" display="Instructions"/>
    <hyperlink ref="B7" location="Scoring!A1" display="Score"/>
    <hyperlink ref="B6:E6" location="'Review &amp; Instructions '!A1" display="Instructions"/>
    <hyperlink ref="B89" location="'Exemption Justification'!A1" display="Top"/>
    <hyperlink ref="B90" location="'Review &amp; Instructions '!A1" display="Instructions"/>
    <hyperlink ref="B91:C91" location="Scoring!A1" display="Score"/>
    <hyperlink ref="T7" r:id="rId1" display="http://www.afdc.energy.gov/conserve/idle_reduction_light.html)"/>
    <hyperlink ref="U30" r:id="rId2" display="http://www.fueleconomy.gov/feg/planning.shtml"/>
    <hyperlink ref="T36" r:id="rId3" display="http://www.afdc.energy.gov/fuels/"/>
    <hyperlink ref="T38" r:id="rId4" display="http://www.afdc.energy.gov/fuels/biodiesel.html"/>
    <hyperlink ref="T40" r:id="rId5" display="http://rscbio.com/products/category/envirologic?/products/envirologic"/>
    <hyperlink ref="T42" r:id="rId6" display="http://www.afdc.energy.gov/conserve/equipment.html"/>
    <hyperlink ref="U21" r:id="rId7" display=" (for driver tips, see:  www.afdc.energy.gov/conserve/behavior_techniques.html)"/>
    <hyperlink ref="U23" r:id="rId8"/>
    <hyperlink ref="U27" r:id="rId9" display="(http://www.fueleconomy.gov/feg/coldweather.shtml and"/>
    <hyperlink ref="U28" r:id="rId10" display="http://www.fueleconomy.gov/feg/hotweather.shtml)"/>
    <hyperlink ref="T7:X7" r:id="rId11" display="          (http://www.afdc.energy.gov/conserve/idle_reduction_light.html)"/>
    <hyperlink ref="U28:X28" r:id="rId12" display="http://www.fueleconomy.gov/feg/hotweather.shtml"/>
    <hyperlink ref="T33" r:id="rId13" display="https://www.fueleconomy.gov/feg/maintain.jsp"/>
  </hyperlinks>
  <printOptions horizontalCentered="1"/>
  <pageMargins left="0.5" right="0.5" top="0.5" bottom="0.5" header="0.25" footer="0.25"/>
  <pageSetup scale="63" fitToHeight="0" orientation="portrait" r:id="rId14"/>
  <headerFooter>
    <oddHeader>&amp;F</oddHeader>
    <oddFooter>&amp;L&amp;A&amp;CPage &amp;P of &amp;N</oddFooter>
  </headerFooter>
  <drawing r:id="rId1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J37"/>
  <sheetViews>
    <sheetView topLeftCell="A4" zoomScaleNormal="100" workbookViewId="0">
      <selection activeCell="B34" sqref="B34"/>
    </sheetView>
  </sheetViews>
  <sheetFormatPr defaultRowHeight="15" x14ac:dyDescent="0.25"/>
  <cols>
    <col min="1" max="1" width="3.28515625" style="19" customWidth="1"/>
    <col min="2" max="2" width="28.7109375" customWidth="1"/>
    <col min="3" max="3" width="21.42578125" bestFit="1" customWidth="1"/>
    <col min="4" max="4" width="20.140625" customWidth="1"/>
    <col min="5" max="5" width="25" customWidth="1"/>
    <col min="6" max="6" width="23.28515625" bestFit="1" customWidth="1"/>
    <col min="7" max="7" width="18" bestFit="1" customWidth="1"/>
    <col min="8" max="8" width="17.7109375" bestFit="1" customWidth="1"/>
    <col min="9" max="9" width="14.42578125" customWidth="1"/>
  </cols>
  <sheetData>
    <row r="1" spans="2:10" x14ac:dyDescent="0.25">
      <c r="B1" s="19"/>
      <c r="C1" s="19"/>
      <c r="D1" s="19"/>
      <c r="E1" s="19"/>
      <c r="F1" s="19"/>
      <c r="G1" s="19"/>
      <c r="H1" s="19"/>
      <c r="I1" s="19"/>
      <c r="J1" s="19"/>
    </row>
    <row r="2" spans="2:10" x14ac:dyDescent="0.25">
      <c r="B2" s="145" t="s">
        <v>108</v>
      </c>
      <c r="C2" s="146" t="s">
        <v>104</v>
      </c>
      <c r="D2" s="146" t="s">
        <v>105</v>
      </c>
      <c r="E2" s="146" t="s">
        <v>106</v>
      </c>
      <c r="F2" s="146" t="s">
        <v>107</v>
      </c>
      <c r="G2" s="146" t="s">
        <v>334</v>
      </c>
      <c r="H2" s="147" t="s">
        <v>350</v>
      </c>
      <c r="I2" s="19"/>
      <c r="J2" s="19"/>
    </row>
    <row r="3" spans="2:10" x14ac:dyDescent="0.25">
      <c r="B3" s="140" t="s">
        <v>98</v>
      </c>
      <c r="C3" s="3" t="s">
        <v>99</v>
      </c>
      <c r="D3" s="3" t="s">
        <v>100</v>
      </c>
      <c r="E3" s="3" t="s">
        <v>92</v>
      </c>
      <c r="F3" s="3" t="s">
        <v>95</v>
      </c>
      <c r="G3" s="3" t="s">
        <v>332</v>
      </c>
      <c r="H3" s="141" t="s">
        <v>347</v>
      </c>
      <c r="I3" s="19"/>
      <c r="J3" s="19"/>
    </row>
    <row r="4" spans="2:10" x14ac:dyDescent="0.25">
      <c r="B4" s="140" t="s">
        <v>68</v>
      </c>
      <c r="C4" s="3" t="s">
        <v>87</v>
      </c>
      <c r="D4" s="3" t="s">
        <v>14</v>
      </c>
      <c r="E4" s="3" t="s">
        <v>102</v>
      </c>
      <c r="F4" s="3" t="s">
        <v>103</v>
      </c>
      <c r="G4" s="3" t="s">
        <v>333</v>
      </c>
      <c r="H4" s="141"/>
      <c r="I4" s="19"/>
      <c r="J4" s="19"/>
    </row>
    <row r="5" spans="2:10" x14ac:dyDescent="0.25">
      <c r="B5" s="140" t="s">
        <v>91</v>
      </c>
      <c r="C5" s="3" t="s">
        <v>81</v>
      </c>
      <c r="D5" s="186" t="s">
        <v>143</v>
      </c>
      <c r="E5" s="3" t="s">
        <v>93</v>
      </c>
      <c r="F5" s="3" t="s">
        <v>96</v>
      </c>
      <c r="G5" s="3" t="s">
        <v>340</v>
      </c>
      <c r="H5" s="141"/>
      <c r="I5" s="19"/>
      <c r="J5" s="19"/>
    </row>
    <row r="6" spans="2:10" x14ac:dyDescent="0.25">
      <c r="B6" s="140" t="s">
        <v>109</v>
      </c>
      <c r="C6" s="3" t="s">
        <v>83</v>
      </c>
      <c r="D6" s="186" t="s">
        <v>144</v>
      </c>
      <c r="E6" s="3" t="s">
        <v>45</v>
      </c>
      <c r="F6" s="3" t="s">
        <v>97</v>
      </c>
      <c r="G6" s="3"/>
      <c r="H6" s="141"/>
      <c r="I6" s="19"/>
      <c r="J6" s="19"/>
    </row>
    <row r="7" spans="2:10" x14ac:dyDescent="0.25">
      <c r="B7" s="140" t="s">
        <v>90</v>
      </c>
      <c r="C7" s="3" t="s">
        <v>84</v>
      </c>
      <c r="D7" s="3" t="s">
        <v>88</v>
      </c>
      <c r="E7" s="3"/>
      <c r="F7" s="3"/>
      <c r="G7" s="3"/>
      <c r="H7" s="141"/>
      <c r="I7" s="19"/>
      <c r="J7" s="19"/>
    </row>
    <row r="8" spans="2:10" x14ac:dyDescent="0.25">
      <c r="B8" s="139"/>
      <c r="C8" s="3" t="s">
        <v>85</v>
      </c>
      <c r="D8" s="3" t="s">
        <v>13</v>
      </c>
      <c r="E8" s="3"/>
      <c r="F8" s="3"/>
      <c r="G8" s="3"/>
      <c r="H8" s="141"/>
      <c r="I8" s="19"/>
      <c r="J8" s="19"/>
    </row>
    <row r="9" spans="2:10" x14ac:dyDescent="0.25">
      <c r="B9" s="140"/>
      <c r="C9" s="3"/>
      <c r="D9" s="3" t="s">
        <v>89</v>
      </c>
      <c r="E9" s="3"/>
      <c r="F9" s="3"/>
      <c r="G9" s="3"/>
      <c r="H9" s="141"/>
      <c r="I9" s="19"/>
      <c r="J9" s="19"/>
    </row>
    <row r="10" spans="2:10" x14ac:dyDescent="0.25">
      <c r="B10" s="142"/>
      <c r="C10" s="143"/>
      <c r="D10" s="143" t="s">
        <v>101</v>
      </c>
      <c r="E10" s="143"/>
      <c r="F10" s="143"/>
      <c r="G10" s="143"/>
      <c r="H10" s="144"/>
      <c r="I10" s="19"/>
      <c r="J10" s="19"/>
    </row>
    <row r="11" spans="2:10" x14ac:dyDescent="0.25">
      <c r="B11" s="19"/>
      <c r="C11" s="19"/>
      <c r="D11" s="19"/>
      <c r="E11" s="19"/>
      <c r="F11" s="19"/>
      <c r="G11" s="19"/>
      <c r="H11" s="19"/>
      <c r="I11" s="19"/>
      <c r="J11" s="19"/>
    </row>
    <row r="12" spans="2:10" x14ac:dyDescent="0.25">
      <c r="B12" s="151" t="s">
        <v>110</v>
      </c>
      <c r="C12" s="152" t="s">
        <v>111</v>
      </c>
      <c r="D12" s="152" t="s">
        <v>191</v>
      </c>
      <c r="E12" s="152" t="s">
        <v>112</v>
      </c>
      <c r="F12" s="152" t="s">
        <v>113</v>
      </c>
      <c r="G12" s="153" t="s">
        <v>114</v>
      </c>
      <c r="H12" s="19"/>
      <c r="I12" s="19"/>
      <c r="J12" s="19"/>
    </row>
    <row r="13" spans="2:10" x14ac:dyDescent="0.25">
      <c r="B13" s="148" t="s">
        <v>218</v>
      </c>
      <c r="C13" s="149" t="s">
        <v>121</v>
      </c>
      <c r="D13" s="149" t="s">
        <v>82</v>
      </c>
      <c r="E13" s="149" t="s">
        <v>219</v>
      </c>
      <c r="F13" s="149" t="s">
        <v>220</v>
      </c>
      <c r="G13" s="150" t="s">
        <v>220</v>
      </c>
      <c r="H13" s="19"/>
      <c r="I13" s="19"/>
      <c r="J13" s="19"/>
    </row>
    <row r="14" spans="2:10" x14ac:dyDescent="0.25">
      <c r="B14" s="142"/>
      <c r="C14" s="143"/>
      <c r="D14" s="143" t="s">
        <v>219</v>
      </c>
      <c r="E14" s="143"/>
      <c r="F14" s="143"/>
      <c r="G14" s="144"/>
      <c r="H14" s="19"/>
      <c r="I14" s="19"/>
      <c r="J14" s="19"/>
    </row>
    <row r="15" spans="2:10" x14ac:dyDescent="0.25">
      <c r="B15" s="19"/>
      <c r="C15" s="19"/>
      <c r="D15" s="19"/>
      <c r="E15" s="19"/>
      <c r="F15" s="19"/>
      <c r="G15" s="19"/>
      <c r="H15" s="19"/>
      <c r="I15" s="19"/>
      <c r="J15" s="19"/>
    </row>
    <row r="16" spans="2:10" x14ac:dyDescent="0.25">
      <c r="B16" s="145" t="s">
        <v>126</v>
      </c>
      <c r="C16" s="146" t="s">
        <v>127</v>
      </c>
      <c r="D16" s="146" t="s">
        <v>145</v>
      </c>
      <c r="E16" s="146" t="s">
        <v>146</v>
      </c>
      <c r="F16" s="146" t="s">
        <v>128</v>
      </c>
      <c r="G16" s="146" t="s">
        <v>129</v>
      </c>
      <c r="H16" s="146" t="s">
        <v>130</v>
      </c>
      <c r="I16" s="147" t="s">
        <v>131</v>
      </c>
      <c r="J16" s="19"/>
    </row>
    <row r="17" spans="2:10" x14ac:dyDescent="0.25">
      <c r="B17" s="140" t="s">
        <v>363</v>
      </c>
      <c r="C17" s="3" t="s">
        <v>86</v>
      </c>
      <c r="D17" s="3" t="s">
        <v>94</v>
      </c>
      <c r="E17" s="3" t="s">
        <v>132</v>
      </c>
      <c r="F17" s="3" t="s">
        <v>222</v>
      </c>
      <c r="G17" s="3" t="s">
        <v>94</v>
      </c>
      <c r="H17" s="186" t="s">
        <v>132</v>
      </c>
      <c r="I17" s="141" t="s">
        <v>224</v>
      </c>
      <c r="J17" s="19"/>
    </row>
    <row r="18" spans="2:10" x14ac:dyDescent="0.25">
      <c r="B18" s="142"/>
      <c r="C18" s="143"/>
      <c r="D18" s="143"/>
      <c r="E18" s="143"/>
      <c r="F18" s="143" t="s">
        <v>223</v>
      </c>
      <c r="G18" s="143"/>
      <c r="H18" s="143"/>
      <c r="I18" s="144" t="s">
        <v>364</v>
      </c>
      <c r="J18" s="19"/>
    </row>
    <row r="19" spans="2:10" x14ac:dyDescent="0.25">
      <c r="B19" s="3"/>
      <c r="C19" s="3"/>
      <c r="D19" s="3"/>
      <c r="E19" s="3"/>
      <c r="F19" s="3"/>
      <c r="G19" s="3"/>
      <c r="H19" s="3"/>
      <c r="I19" s="1"/>
      <c r="J19" s="19"/>
    </row>
    <row r="20" spans="2:10" x14ac:dyDescent="0.25">
      <c r="B20" s="145" t="s">
        <v>133</v>
      </c>
      <c r="C20" s="146" t="s">
        <v>134</v>
      </c>
      <c r="D20" s="146" t="s">
        <v>135</v>
      </c>
      <c r="E20" s="147" t="s">
        <v>136</v>
      </c>
      <c r="F20" s="19"/>
      <c r="G20" s="19"/>
      <c r="H20" s="19"/>
      <c r="I20" s="19"/>
      <c r="J20" s="19"/>
    </row>
    <row r="21" spans="2:10" x14ac:dyDescent="0.25">
      <c r="B21" s="142" t="s">
        <v>225</v>
      </c>
      <c r="C21" s="143" t="s">
        <v>137</v>
      </c>
      <c r="D21" s="143" t="s">
        <v>226</v>
      </c>
      <c r="E21" s="144" t="s">
        <v>94</v>
      </c>
      <c r="F21" s="19"/>
      <c r="G21" s="19"/>
      <c r="H21" s="19"/>
      <c r="I21" s="19"/>
      <c r="J21" s="19"/>
    </row>
    <row r="22" spans="2:10" x14ac:dyDescent="0.25">
      <c r="B22" s="53"/>
      <c r="C22" s="53"/>
      <c r="D22" s="53"/>
      <c r="E22" s="53"/>
      <c r="F22" s="19"/>
      <c r="G22" s="19"/>
      <c r="H22" s="19"/>
      <c r="I22" s="19"/>
      <c r="J22" s="19"/>
    </row>
    <row r="23" spans="2:10" x14ac:dyDescent="0.25">
      <c r="B23" s="145" t="s">
        <v>138</v>
      </c>
      <c r="C23" s="146" t="s">
        <v>139</v>
      </c>
      <c r="D23" s="146" t="s">
        <v>140</v>
      </c>
      <c r="E23" s="147" t="s">
        <v>141</v>
      </c>
      <c r="F23" s="19"/>
      <c r="G23" s="19"/>
      <c r="H23" s="19"/>
      <c r="I23" s="19"/>
      <c r="J23" s="19"/>
    </row>
    <row r="24" spans="2:10" x14ac:dyDescent="0.25">
      <c r="B24" s="140" t="s">
        <v>227</v>
      </c>
      <c r="C24" s="3" t="s">
        <v>225</v>
      </c>
      <c r="D24" s="3" t="s">
        <v>121</v>
      </c>
      <c r="E24" s="141" t="s">
        <v>220</v>
      </c>
      <c r="F24" s="19"/>
      <c r="G24" s="19"/>
      <c r="H24" s="19"/>
      <c r="I24" s="19"/>
      <c r="J24" s="19"/>
    </row>
    <row r="25" spans="2:10" x14ac:dyDescent="0.25">
      <c r="B25" s="142"/>
      <c r="C25" s="143" t="s">
        <v>142</v>
      </c>
      <c r="D25" s="143"/>
      <c r="E25" s="144"/>
      <c r="F25" s="19"/>
      <c r="G25" s="19"/>
      <c r="H25" s="19"/>
      <c r="I25" s="19"/>
      <c r="J25" s="19"/>
    </row>
    <row r="26" spans="2:10" x14ac:dyDescent="0.25">
      <c r="B26" s="53"/>
      <c r="C26" s="53"/>
      <c r="D26" s="53"/>
      <c r="E26" s="53"/>
      <c r="F26" s="19"/>
      <c r="G26" s="19"/>
      <c r="H26" s="19"/>
      <c r="I26" s="19"/>
      <c r="J26" s="19"/>
    </row>
    <row r="27" spans="2:10" x14ac:dyDescent="0.25">
      <c r="B27" s="145" t="s">
        <v>335</v>
      </c>
      <c r="C27" s="146" t="s">
        <v>336</v>
      </c>
      <c r="D27" s="147" t="s">
        <v>337</v>
      </c>
      <c r="E27" s="53"/>
      <c r="F27" s="19"/>
      <c r="G27" s="19"/>
      <c r="H27" s="19"/>
      <c r="I27" s="19"/>
      <c r="J27" s="19"/>
    </row>
    <row r="28" spans="2:10" x14ac:dyDescent="0.25">
      <c r="B28" s="140" t="s">
        <v>338</v>
      </c>
      <c r="C28" s="3" t="s">
        <v>221</v>
      </c>
      <c r="D28" s="141" t="s">
        <v>221</v>
      </c>
      <c r="E28" s="53"/>
      <c r="F28" s="19"/>
      <c r="G28" s="19"/>
      <c r="H28" s="19"/>
      <c r="I28" s="19"/>
      <c r="J28" s="19"/>
    </row>
    <row r="29" spans="2:10" x14ac:dyDescent="0.25">
      <c r="B29" s="142" t="s">
        <v>339</v>
      </c>
      <c r="C29" s="143"/>
      <c r="D29" s="144"/>
      <c r="E29" s="53"/>
      <c r="F29" s="19"/>
      <c r="G29" s="19"/>
      <c r="H29" s="19"/>
      <c r="I29" s="19"/>
      <c r="J29" s="19"/>
    </row>
    <row r="30" spans="2:10" x14ac:dyDescent="0.25">
      <c r="B30" s="53"/>
      <c r="C30" s="53"/>
      <c r="D30" s="53"/>
      <c r="E30" s="53"/>
      <c r="F30" s="19"/>
      <c r="G30" s="19"/>
      <c r="H30" s="19"/>
      <c r="I30" s="19"/>
      <c r="J30" s="19"/>
    </row>
    <row r="31" spans="2:10" x14ac:dyDescent="0.25">
      <c r="B31" s="164" t="s">
        <v>12</v>
      </c>
      <c r="C31" s="53"/>
      <c r="D31" s="53"/>
      <c r="E31" s="53"/>
      <c r="F31" s="19"/>
      <c r="G31" s="19"/>
      <c r="H31" s="19"/>
      <c r="I31" s="19"/>
      <c r="J31" s="19"/>
    </row>
    <row r="32" spans="2:10" x14ac:dyDescent="0.25">
      <c r="B32" s="87" t="s">
        <v>347</v>
      </c>
      <c r="C32" s="53"/>
      <c r="D32" s="53"/>
      <c r="E32" s="53"/>
      <c r="F32" s="19"/>
      <c r="G32" s="19"/>
      <c r="H32" s="19"/>
      <c r="I32" s="19"/>
      <c r="J32" s="19"/>
    </row>
    <row r="33" spans="2:10" x14ac:dyDescent="0.25">
      <c r="B33" s="53"/>
      <c r="C33" s="53"/>
      <c r="D33" s="53"/>
      <c r="E33" s="53"/>
      <c r="F33" s="19"/>
      <c r="G33" s="19"/>
      <c r="H33" s="19"/>
      <c r="I33" s="19"/>
      <c r="J33" s="19"/>
    </row>
    <row r="34" spans="2:10" x14ac:dyDescent="0.25">
      <c r="B34" s="19"/>
      <c r="C34" s="19"/>
      <c r="D34" s="19"/>
      <c r="E34" s="19"/>
      <c r="F34" s="19"/>
      <c r="G34" s="19"/>
      <c r="H34" s="19"/>
      <c r="I34" s="19"/>
      <c r="J34" s="19"/>
    </row>
    <row r="35" spans="2:10" x14ac:dyDescent="0.25">
      <c r="B35" s="19"/>
      <c r="C35" s="19"/>
      <c r="D35" s="19"/>
      <c r="E35" s="19"/>
      <c r="F35" s="19"/>
      <c r="G35" s="19"/>
      <c r="H35" s="19"/>
      <c r="I35" s="19"/>
      <c r="J35" s="19"/>
    </row>
    <row r="36" spans="2:10" x14ac:dyDescent="0.25">
      <c r="B36" s="19"/>
      <c r="C36" s="19"/>
      <c r="D36" s="19"/>
      <c r="E36" s="19"/>
      <c r="F36" s="19"/>
      <c r="G36" s="19"/>
      <c r="H36" s="19"/>
      <c r="I36" s="19"/>
      <c r="J36" s="19"/>
    </row>
    <row r="37" spans="2:10" x14ac:dyDescent="0.25">
      <c r="B37" s="19"/>
      <c r="C37" s="19"/>
      <c r="D37" s="19"/>
      <c r="E37" s="19"/>
      <c r="F37" s="19"/>
      <c r="G37" s="19"/>
      <c r="H37" s="19"/>
      <c r="I37" s="19"/>
      <c r="J37" s="19"/>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P48"/>
  <sheetViews>
    <sheetView zoomScale="90" zoomScaleNormal="90" workbookViewId="0">
      <selection activeCell="C13" sqref="C13"/>
    </sheetView>
  </sheetViews>
  <sheetFormatPr defaultRowHeight="15" x14ac:dyDescent="0.25"/>
  <cols>
    <col min="1" max="1" width="3.85546875" customWidth="1"/>
    <col min="2" max="2" width="14" customWidth="1"/>
    <col min="3" max="3" width="13.42578125" bestFit="1" customWidth="1"/>
    <col min="4" max="4" width="28.28515625" customWidth="1"/>
    <col min="5" max="5" width="10.5703125" customWidth="1"/>
    <col min="6" max="7" width="10" bestFit="1" customWidth="1"/>
  </cols>
  <sheetData>
    <row r="1" spans="1:16" x14ac:dyDescent="0.25">
      <c r="A1" s="19"/>
      <c r="B1" s="19"/>
      <c r="C1" s="19"/>
      <c r="D1" s="19"/>
      <c r="E1" s="19"/>
      <c r="F1" s="19"/>
      <c r="G1" s="19"/>
      <c r="H1" s="19"/>
      <c r="I1" s="19"/>
      <c r="J1" s="19"/>
      <c r="K1" s="19"/>
      <c r="L1" s="19"/>
      <c r="M1" s="19"/>
      <c r="N1" s="19"/>
      <c r="O1" s="19"/>
      <c r="P1" s="19"/>
    </row>
    <row r="2" spans="1:16" ht="45" x14ac:dyDescent="0.25">
      <c r="A2" s="19"/>
      <c r="B2" s="157" t="s">
        <v>115</v>
      </c>
      <c r="C2" s="157" t="s">
        <v>116</v>
      </c>
      <c r="D2" s="157" t="s">
        <v>217</v>
      </c>
      <c r="E2" s="157" t="s">
        <v>117</v>
      </c>
      <c r="F2" s="157" t="s">
        <v>118</v>
      </c>
      <c r="G2" s="157" t="s">
        <v>119</v>
      </c>
      <c r="H2" s="19"/>
      <c r="I2" s="19"/>
      <c r="J2" s="19"/>
      <c r="K2" s="19"/>
      <c r="L2" s="19"/>
      <c r="M2" s="19"/>
      <c r="N2" s="19"/>
      <c r="O2" s="19"/>
      <c r="P2" s="19"/>
    </row>
    <row r="3" spans="1:16" x14ac:dyDescent="0.25">
      <c r="A3" s="19"/>
      <c r="B3" s="154" t="s">
        <v>98</v>
      </c>
      <c r="C3" s="154" t="s">
        <v>81</v>
      </c>
      <c r="D3" s="155" t="s">
        <v>219</v>
      </c>
      <c r="E3" s="154">
        <v>30</v>
      </c>
      <c r="F3" s="154" t="s">
        <v>122</v>
      </c>
      <c r="G3" s="154" t="s">
        <v>123</v>
      </c>
      <c r="H3" s="19"/>
      <c r="I3" s="19"/>
      <c r="J3" s="19"/>
      <c r="K3" s="19"/>
      <c r="L3" s="19"/>
      <c r="M3" s="19"/>
      <c r="N3" s="19"/>
      <c r="O3" s="19"/>
      <c r="P3" s="19"/>
    </row>
    <row r="4" spans="1:16" x14ac:dyDescent="0.25">
      <c r="A4" s="19"/>
      <c r="B4" s="154" t="s">
        <v>98</v>
      </c>
      <c r="C4" s="154" t="s">
        <v>81</v>
      </c>
      <c r="D4" s="155" t="s">
        <v>82</v>
      </c>
      <c r="E4" s="154">
        <v>31</v>
      </c>
      <c r="F4" s="154" t="s">
        <v>122</v>
      </c>
      <c r="G4" s="154" t="s">
        <v>123</v>
      </c>
      <c r="H4" s="19"/>
      <c r="I4" s="19"/>
      <c r="J4" s="19"/>
      <c r="K4" s="19"/>
      <c r="L4" s="19"/>
      <c r="M4" s="19"/>
      <c r="N4" s="19"/>
      <c r="O4" s="19"/>
      <c r="P4" s="19"/>
    </row>
    <row r="5" spans="1:16" x14ac:dyDescent="0.25">
      <c r="A5" s="19"/>
      <c r="B5" s="181" t="s">
        <v>98</v>
      </c>
      <c r="C5" s="181" t="s">
        <v>83</v>
      </c>
      <c r="D5" s="181" t="s">
        <v>219</v>
      </c>
      <c r="E5" s="181">
        <v>98</v>
      </c>
      <c r="F5" s="154" t="s">
        <v>124</v>
      </c>
      <c r="G5" s="154" t="s">
        <v>122</v>
      </c>
      <c r="H5" s="19"/>
      <c r="I5" s="19"/>
      <c r="J5" s="19"/>
      <c r="K5" s="19"/>
      <c r="L5" s="19"/>
      <c r="M5" s="19"/>
      <c r="N5" s="19"/>
      <c r="O5" s="19"/>
      <c r="P5" s="19"/>
    </row>
    <row r="6" spans="1:16" x14ac:dyDescent="0.25">
      <c r="A6" s="19"/>
      <c r="B6" s="182" t="s">
        <v>98</v>
      </c>
      <c r="C6" s="182" t="s">
        <v>87</v>
      </c>
      <c r="D6" s="181" t="s">
        <v>121</v>
      </c>
      <c r="E6" s="182">
        <v>119</v>
      </c>
      <c r="F6" s="156" t="s">
        <v>124</v>
      </c>
      <c r="G6" s="156" t="s">
        <v>123</v>
      </c>
      <c r="H6" s="19"/>
      <c r="I6" s="19"/>
      <c r="J6" s="19"/>
      <c r="K6" s="19"/>
      <c r="L6" s="19"/>
      <c r="M6" s="19"/>
      <c r="N6" s="19"/>
      <c r="O6" s="19"/>
      <c r="P6" s="19"/>
    </row>
    <row r="7" spans="1:16" x14ac:dyDescent="0.25">
      <c r="A7" s="19"/>
      <c r="B7" s="154" t="s">
        <v>98</v>
      </c>
      <c r="C7" s="154" t="s">
        <v>84</v>
      </c>
      <c r="D7" s="155" t="s">
        <v>220</v>
      </c>
      <c r="E7" s="154">
        <v>29</v>
      </c>
      <c r="F7" s="154" t="s">
        <v>122</v>
      </c>
      <c r="G7" s="154" t="s">
        <v>123</v>
      </c>
      <c r="H7" s="19"/>
      <c r="I7" s="19"/>
      <c r="J7" s="19"/>
      <c r="K7" s="19"/>
      <c r="L7" s="19"/>
      <c r="M7" s="19"/>
      <c r="N7" s="19"/>
      <c r="O7" s="19"/>
      <c r="P7" s="19"/>
    </row>
    <row r="8" spans="1:16" x14ac:dyDescent="0.25">
      <c r="A8" s="19"/>
      <c r="B8" s="155" t="s">
        <v>98</v>
      </c>
      <c r="C8" s="155" t="s">
        <v>85</v>
      </c>
      <c r="D8" s="155" t="s">
        <v>220</v>
      </c>
      <c r="E8" s="155">
        <v>25</v>
      </c>
      <c r="F8" s="155" t="s">
        <v>122</v>
      </c>
      <c r="G8" s="155" t="s">
        <v>123</v>
      </c>
      <c r="H8" s="19"/>
      <c r="I8" s="19"/>
      <c r="J8" s="19"/>
      <c r="K8" s="19"/>
      <c r="L8" s="19"/>
      <c r="M8" s="19"/>
      <c r="N8" s="19"/>
      <c r="O8" s="19"/>
      <c r="P8" s="19"/>
    </row>
    <row r="9" spans="1:16" x14ac:dyDescent="0.25">
      <c r="A9" s="19"/>
      <c r="B9" s="181" t="s">
        <v>120</v>
      </c>
      <c r="C9" s="181" t="s">
        <v>99</v>
      </c>
      <c r="D9" s="181" t="s">
        <v>218</v>
      </c>
      <c r="E9" s="181">
        <v>34</v>
      </c>
      <c r="F9" s="154" t="s">
        <v>122</v>
      </c>
      <c r="G9" s="154" t="s">
        <v>122</v>
      </c>
      <c r="H9" s="19"/>
      <c r="I9" s="19"/>
      <c r="J9" s="19"/>
      <c r="K9" s="19"/>
      <c r="L9" s="19"/>
      <c r="M9" s="19"/>
      <c r="N9" s="19"/>
      <c r="O9" s="19"/>
      <c r="P9" s="19"/>
    </row>
    <row r="10" spans="1:16" x14ac:dyDescent="0.25">
      <c r="A10" s="19"/>
      <c r="B10" s="154" t="s">
        <v>68</v>
      </c>
      <c r="C10" s="154" t="s">
        <v>100</v>
      </c>
      <c r="D10" s="155" t="s">
        <v>363</v>
      </c>
      <c r="E10" s="154">
        <v>31</v>
      </c>
      <c r="F10" s="154" t="s">
        <v>125</v>
      </c>
      <c r="G10" s="154" t="s">
        <v>122</v>
      </c>
      <c r="H10" s="19"/>
      <c r="I10" s="19"/>
      <c r="J10" s="19"/>
      <c r="K10" s="19"/>
      <c r="L10" s="19"/>
      <c r="M10" s="19"/>
      <c r="N10" s="19"/>
      <c r="O10" s="19"/>
      <c r="P10" s="19"/>
    </row>
    <row r="11" spans="1:16" x14ac:dyDescent="0.25">
      <c r="A11" s="19"/>
      <c r="B11" s="181" t="s">
        <v>68</v>
      </c>
      <c r="C11" s="181" t="s">
        <v>14</v>
      </c>
      <c r="D11" s="181" t="s">
        <v>86</v>
      </c>
      <c r="E11" s="181">
        <v>105</v>
      </c>
      <c r="F11" s="154" t="s">
        <v>124</v>
      </c>
      <c r="G11" s="154" t="s">
        <v>123</v>
      </c>
      <c r="H11" s="19"/>
      <c r="I11" s="19"/>
      <c r="J11" s="19"/>
      <c r="K11" s="19"/>
      <c r="L11" s="19"/>
      <c r="M11" s="19"/>
      <c r="N11" s="19"/>
      <c r="O11" s="19"/>
      <c r="P11" s="19"/>
    </row>
    <row r="12" spans="1:16" x14ac:dyDescent="0.25">
      <c r="A12" s="19"/>
      <c r="B12" s="181" t="s">
        <v>68</v>
      </c>
      <c r="C12" s="181" t="s">
        <v>143</v>
      </c>
      <c r="D12" s="181" t="s">
        <v>94</v>
      </c>
      <c r="E12" s="181">
        <v>40</v>
      </c>
      <c r="F12" s="154" t="s">
        <v>122</v>
      </c>
      <c r="G12" s="154" t="s">
        <v>124</v>
      </c>
      <c r="H12" s="19"/>
      <c r="I12" s="19"/>
      <c r="J12" s="19"/>
      <c r="K12" s="19"/>
      <c r="L12" s="19"/>
      <c r="M12" s="19"/>
      <c r="N12" s="19"/>
      <c r="O12" s="19"/>
      <c r="P12" s="19"/>
    </row>
    <row r="13" spans="1:16" x14ac:dyDescent="0.25">
      <c r="A13" s="19"/>
      <c r="B13" s="181" t="s">
        <v>68</v>
      </c>
      <c r="C13" s="181" t="s">
        <v>144</v>
      </c>
      <c r="D13" s="181" t="s">
        <v>132</v>
      </c>
      <c r="E13" s="181">
        <v>88</v>
      </c>
      <c r="F13" s="154" t="s">
        <v>124</v>
      </c>
      <c r="G13" s="154" t="s">
        <v>122</v>
      </c>
      <c r="H13" s="19"/>
      <c r="I13" s="19"/>
      <c r="J13" s="19"/>
      <c r="K13" s="19"/>
      <c r="L13" s="19"/>
      <c r="M13" s="19"/>
      <c r="N13" s="19"/>
      <c r="O13" s="19"/>
      <c r="P13" s="19"/>
    </row>
    <row r="14" spans="1:16" x14ac:dyDescent="0.25">
      <c r="A14" s="19"/>
      <c r="B14" s="154" t="s">
        <v>68</v>
      </c>
      <c r="C14" s="154" t="s">
        <v>88</v>
      </c>
      <c r="D14" s="155" t="s">
        <v>223</v>
      </c>
      <c r="E14" s="154">
        <v>25</v>
      </c>
      <c r="F14" s="154" t="s">
        <v>122</v>
      </c>
      <c r="G14" s="154" t="s">
        <v>123</v>
      </c>
      <c r="H14" s="19"/>
      <c r="I14" s="19"/>
      <c r="J14" s="19"/>
      <c r="K14" s="19"/>
      <c r="L14" s="19"/>
      <c r="M14" s="19"/>
      <c r="N14" s="19"/>
      <c r="O14" s="19"/>
      <c r="P14" s="19"/>
    </row>
    <row r="15" spans="1:16" x14ac:dyDescent="0.25">
      <c r="A15" s="19"/>
      <c r="B15" s="154" t="s">
        <v>68</v>
      </c>
      <c r="C15" s="154" t="s">
        <v>88</v>
      </c>
      <c r="D15" s="155" t="s">
        <v>222</v>
      </c>
      <c r="E15" s="154">
        <v>29</v>
      </c>
      <c r="F15" s="154" t="s">
        <v>122</v>
      </c>
      <c r="G15" s="154" t="s">
        <v>123</v>
      </c>
      <c r="H15" s="19"/>
      <c r="I15" s="19"/>
      <c r="J15" s="19"/>
      <c r="K15" s="19"/>
      <c r="L15" s="19"/>
      <c r="M15" s="19"/>
      <c r="N15" s="19"/>
      <c r="O15" s="19"/>
      <c r="P15" s="19"/>
    </row>
    <row r="16" spans="1:16" x14ac:dyDescent="0.25">
      <c r="A16" s="19"/>
      <c r="B16" s="181" t="s">
        <v>68</v>
      </c>
      <c r="C16" s="181" t="s">
        <v>13</v>
      </c>
      <c r="D16" s="181" t="s">
        <v>94</v>
      </c>
      <c r="E16" s="181">
        <v>42</v>
      </c>
      <c r="F16" s="154" t="s">
        <v>122</v>
      </c>
      <c r="G16" s="154" t="s">
        <v>124</v>
      </c>
      <c r="H16" s="19"/>
      <c r="I16" s="19"/>
      <c r="J16" s="19"/>
      <c r="K16" s="19"/>
      <c r="L16" s="19"/>
      <c r="M16" s="19"/>
      <c r="N16" s="19"/>
      <c r="O16" s="19"/>
      <c r="P16" s="19"/>
    </row>
    <row r="17" spans="1:16" x14ac:dyDescent="0.25">
      <c r="A17" s="19"/>
      <c r="B17" s="181" t="s">
        <v>68</v>
      </c>
      <c r="C17" s="181" t="s">
        <v>89</v>
      </c>
      <c r="D17" s="181" t="s">
        <v>132</v>
      </c>
      <c r="E17" s="181">
        <v>88</v>
      </c>
      <c r="F17" s="155" t="s">
        <v>124</v>
      </c>
      <c r="G17" s="155" t="s">
        <v>122</v>
      </c>
      <c r="H17" s="19"/>
      <c r="I17" s="19"/>
      <c r="J17" s="19"/>
      <c r="K17" s="19"/>
      <c r="L17" s="19"/>
      <c r="M17" s="19"/>
      <c r="N17" s="19"/>
      <c r="O17" s="19"/>
      <c r="P17" s="19"/>
    </row>
    <row r="18" spans="1:16" x14ac:dyDescent="0.25">
      <c r="A18" s="19"/>
      <c r="B18" s="155" t="s">
        <v>68</v>
      </c>
      <c r="C18" s="155" t="s">
        <v>101</v>
      </c>
      <c r="D18" s="155" t="s">
        <v>224</v>
      </c>
      <c r="E18" s="155">
        <v>26</v>
      </c>
      <c r="F18" s="155" t="s">
        <v>122</v>
      </c>
      <c r="G18" s="155" t="s">
        <v>123</v>
      </c>
      <c r="H18" s="19"/>
      <c r="I18" s="19"/>
      <c r="J18" s="19"/>
      <c r="K18" s="19"/>
      <c r="L18" s="19"/>
      <c r="M18" s="19"/>
      <c r="N18" s="19"/>
      <c r="O18" s="19"/>
      <c r="P18" s="19"/>
    </row>
    <row r="19" spans="1:16" x14ac:dyDescent="0.25">
      <c r="A19" s="19"/>
      <c r="B19" s="155" t="s">
        <v>68</v>
      </c>
      <c r="C19" s="155" t="s">
        <v>101</v>
      </c>
      <c r="D19" s="155" t="s">
        <v>364</v>
      </c>
      <c r="E19" s="155">
        <v>21</v>
      </c>
      <c r="F19" s="155" t="s">
        <v>125</v>
      </c>
      <c r="G19" s="155" t="s">
        <v>122</v>
      </c>
      <c r="H19" s="19"/>
      <c r="I19" s="19"/>
      <c r="J19" s="19"/>
      <c r="K19" s="19"/>
      <c r="L19" s="19"/>
      <c r="M19" s="19"/>
      <c r="N19" s="19"/>
      <c r="O19" s="19"/>
      <c r="P19" s="19"/>
    </row>
    <row r="20" spans="1:16" x14ac:dyDescent="0.25">
      <c r="A20" s="19"/>
      <c r="B20" s="182" t="s">
        <v>91</v>
      </c>
      <c r="C20" s="182" t="s">
        <v>92</v>
      </c>
      <c r="D20" s="181" t="s">
        <v>225</v>
      </c>
      <c r="E20" s="182">
        <v>33</v>
      </c>
      <c r="F20" s="156" t="s">
        <v>122</v>
      </c>
      <c r="G20" s="156" t="s">
        <v>123</v>
      </c>
      <c r="H20" s="19"/>
      <c r="I20" s="19"/>
      <c r="J20" s="19"/>
      <c r="K20" s="19"/>
      <c r="L20" s="19"/>
      <c r="M20" s="19"/>
      <c r="N20" s="19"/>
      <c r="O20" s="19"/>
      <c r="P20" s="19"/>
    </row>
    <row r="21" spans="1:16" x14ac:dyDescent="0.25">
      <c r="A21" s="19"/>
      <c r="B21" s="181" t="s">
        <v>91</v>
      </c>
      <c r="C21" s="181" t="s">
        <v>102</v>
      </c>
      <c r="D21" s="181" t="s">
        <v>137</v>
      </c>
      <c r="E21" s="181">
        <v>35</v>
      </c>
      <c r="F21" s="154" t="s">
        <v>122</v>
      </c>
      <c r="G21" s="154" t="s">
        <v>123</v>
      </c>
      <c r="H21" s="19"/>
      <c r="I21" s="19"/>
      <c r="J21" s="19"/>
      <c r="K21" s="19"/>
      <c r="L21" s="19"/>
      <c r="M21" s="19"/>
      <c r="N21" s="19"/>
      <c r="O21" s="19"/>
      <c r="P21" s="19"/>
    </row>
    <row r="22" spans="1:16" x14ac:dyDescent="0.25">
      <c r="A22" s="19"/>
      <c r="B22" s="155" t="s">
        <v>91</v>
      </c>
      <c r="C22" s="155" t="s">
        <v>93</v>
      </c>
      <c r="D22" s="155" t="s">
        <v>226</v>
      </c>
      <c r="E22" s="155">
        <v>31</v>
      </c>
      <c r="F22" s="155" t="s">
        <v>122</v>
      </c>
      <c r="G22" s="155" t="s">
        <v>123</v>
      </c>
      <c r="H22" s="19"/>
      <c r="I22" s="19"/>
      <c r="J22" s="19"/>
      <c r="K22" s="19"/>
      <c r="L22" s="19"/>
      <c r="M22" s="19"/>
      <c r="N22" s="19"/>
      <c r="O22" s="19"/>
      <c r="P22" s="19"/>
    </row>
    <row r="23" spans="1:16" x14ac:dyDescent="0.25">
      <c r="A23" s="19"/>
      <c r="B23" s="181" t="s">
        <v>91</v>
      </c>
      <c r="C23" s="181" t="s">
        <v>45</v>
      </c>
      <c r="D23" s="181" t="s">
        <v>94</v>
      </c>
      <c r="E23" s="181">
        <v>47</v>
      </c>
      <c r="F23" s="155" t="s">
        <v>122</v>
      </c>
      <c r="G23" s="155" t="s">
        <v>124</v>
      </c>
      <c r="H23" s="19"/>
      <c r="I23" s="19"/>
      <c r="J23" s="19"/>
      <c r="K23" s="19"/>
      <c r="L23" s="19"/>
      <c r="M23" s="19"/>
      <c r="N23" s="19"/>
      <c r="O23" s="19"/>
      <c r="P23" s="19"/>
    </row>
    <row r="24" spans="1:16" x14ac:dyDescent="0.25">
      <c r="A24" s="19"/>
      <c r="B24" s="155" t="s">
        <v>109</v>
      </c>
      <c r="C24" s="155" t="s">
        <v>332</v>
      </c>
      <c r="D24" s="155" t="s">
        <v>338</v>
      </c>
      <c r="E24" s="155">
        <v>29</v>
      </c>
      <c r="F24" s="155" t="s">
        <v>122</v>
      </c>
      <c r="G24" s="155" t="s">
        <v>123</v>
      </c>
      <c r="H24" s="19"/>
      <c r="I24" s="19"/>
      <c r="J24" s="19"/>
      <c r="K24" s="19"/>
      <c r="L24" s="19"/>
      <c r="M24" s="19"/>
      <c r="N24" s="19"/>
      <c r="O24" s="19"/>
      <c r="P24" s="19"/>
    </row>
    <row r="25" spans="1:16" x14ac:dyDescent="0.25">
      <c r="A25" s="19"/>
      <c r="B25" s="181" t="s">
        <v>109</v>
      </c>
      <c r="C25" s="181" t="s">
        <v>332</v>
      </c>
      <c r="D25" s="181" t="s">
        <v>339</v>
      </c>
      <c r="E25" s="181">
        <v>32</v>
      </c>
      <c r="F25" s="155" t="s">
        <v>122</v>
      </c>
      <c r="G25" s="155" t="s">
        <v>123</v>
      </c>
      <c r="H25" s="19"/>
      <c r="I25" s="19"/>
      <c r="J25" s="19"/>
      <c r="K25" s="19"/>
      <c r="L25" s="19"/>
      <c r="M25" s="19"/>
      <c r="N25" s="19"/>
      <c r="O25" s="19"/>
      <c r="P25" s="19"/>
    </row>
    <row r="26" spans="1:16" x14ac:dyDescent="0.25">
      <c r="A26" s="19"/>
      <c r="B26" s="181" t="s">
        <v>109</v>
      </c>
      <c r="C26" s="181" t="s">
        <v>333</v>
      </c>
      <c r="D26" s="181" t="s">
        <v>221</v>
      </c>
      <c r="E26" s="181">
        <v>42</v>
      </c>
      <c r="F26" s="155" t="s">
        <v>122</v>
      </c>
      <c r="G26" s="155" t="s">
        <v>124</v>
      </c>
      <c r="H26" s="19"/>
      <c r="I26" s="19"/>
      <c r="J26" s="19"/>
      <c r="K26" s="19"/>
      <c r="L26" s="19"/>
      <c r="M26" s="19"/>
      <c r="N26" s="19"/>
      <c r="O26" s="19"/>
      <c r="P26" s="19"/>
    </row>
    <row r="27" spans="1:16" x14ac:dyDescent="0.25">
      <c r="A27" s="19"/>
      <c r="B27" s="181" t="s">
        <v>109</v>
      </c>
      <c r="C27" s="181" t="s">
        <v>340</v>
      </c>
      <c r="D27" s="181" t="s">
        <v>221</v>
      </c>
      <c r="E27" s="181">
        <v>93</v>
      </c>
      <c r="F27" s="155" t="s">
        <v>124</v>
      </c>
      <c r="G27" s="155" t="s">
        <v>122</v>
      </c>
      <c r="H27" s="19"/>
      <c r="I27" s="19"/>
      <c r="J27" s="19"/>
      <c r="K27" s="19"/>
      <c r="L27" s="19"/>
      <c r="M27" s="19"/>
      <c r="N27" s="19"/>
      <c r="O27" s="19"/>
      <c r="P27" s="19"/>
    </row>
    <row r="28" spans="1:16" x14ac:dyDescent="0.25">
      <c r="A28" s="19"/>
      <c r="B28" s="181" t="s">
        <v>90</v>
      </c>
      <c r="C28" s="181" t="s">
        <v>95</v>
      </c>
      <c r="D28" s="181" t="s">
        <v>227</v>
      </c>
      <c r="E28" s="181">
        <v>35</v>
      </c>
      <c r="F28" s="154" t="s">
        <v>122</v>
      </c>
      <c r="G28" s="154" t="s">
        <v>122</v>
      </c>
      <c r="H28" s="19"/>
      <c r="I28" s="19"/>
      <c r="J28" s="19"/>
      <c r="K28" s="19"/>
      <c r="L28" s="19"/>
      <c r="M28" s="19"/>
      <c r="N28" s="19"/>
      <c r="O28" s="19"/>
      <c r="P28" s="19"/>
    </row>
    <row r="29" spans="1:16" x14ac:dyDescent="0.25">
      <c r="A29" s="19"/>
      <c r="B29" s="181" t="s">
        <v>90</v>
      </c>
      <c r="C29" s="181" t="s">
        <v>103</v>
      </c>
      <c r="D29" s="181" t="s">
        <v>225</v>
      </c>
      <c r="E29" s="181">
        <v>33</v>
      </c>
      <c r="F29" s="154" t="s">
        <v>122</v>
      </c>
      <c r="G29" s="154" t="s">
        <v>123</v>
      </c>
      <c r="H29" s="19"/>
      <c r="I29" s="19"/>
      <c r="J29" s="19"/>
      <c r="K29" s="19"/>
      <c r="L29" s="19"/>
      <c r="M29" s="19"/>
      <c r="N29" s="19"/>
      <c r="O29" s="19"/>
      <c r="P29" s="19"/>
    </row>
    <row r="30" spans="1:16" x14ac:dyDescent="0.25">
      <c r="A30" s="19"/>
      <c r="B30" s="181" t="s">
        <v>90</v>
      </c>
      <c r="C30" s="181" t="s">
        <v>103</v>
      </c>
      <c r="D30" s="181" t="s">
        <v>142</v>
      </c>
      <c r="E30" s="181">
        <v>34</v>
      </c>
      <c r="F30" s="154" t="s">
        <v>122</v>
      </c>
      <c r="G30" s="154" t="s">
        <v>123</v>
      </c>
      <c r="H30" s="19"/>
      <c r="I30" s="19"/>
      <c r="J30" s="19"/>
      <c r="K30" s="19"/>
      <c r="L30" s="19"/>
      <c r="M30" s="19"/>
      <c r="N30" s="19"/>
      <c r="O30" s="19"/>
      <c r="P30" s="19"/>
    </row>
    <row r="31" spans="1:16" x14ac:dyDescent="0.25">
      <c r="A31" s="19"/>
      <c r="B31" s="181" t="s">
        <v>90</v>
      </c>
      <c r="C31" s="181" t="s">
        <v>96</v>
      </c>
      <c r="D31" s="181" t="s">
        <v>121</v>
      </c>
      <c r="E31" s="181">
        <v>114</v>
      </c>
      <c r="F31" s="154" t="s">
        <v>124</v>
      </c>
      <c r="G31" s="154" t="s">
        <v>123</v>
      </c>
      <c r="H31" s="19"/>
      <c r="I31" s="19"/>
      <c r="J31" s="19"/>
      <c r="K31" s="19"/>
      <c r="L31" s="19"/>
      <c r="M31" s="19"/>
      <c r="N31" s="19"/>
      <c r="O31" s="19"/>
      <c r="P31" s="19"/>
    </row>
    <row r="32" spans="1:16" x14ac:dyDescent="0.25">
      <c r="A32" s="19"/>
      <c r="B32" s="155" t="s">
        <v>90</v>
      </c>
      <c r="C32" s="155" t="s">
        <v>97</v>
      </c>
      <c r="D32" s="155" t="s">
        <v>220</v>
      </c>
      <c r="E32" s="155">
        <v>31</v>
      </c>
      <c r="F32" s="155" t="s">
        <v>122</v>
      </c>
      <c r="G32" s="155" t="s">
        <v>123</v>
      </c>
      <c r="H32" s="19"/>
      <c r="I32" s="19"/>
      <c r="J32" s="19"/>
      <c r="K32" s="19"/>
      <c r="L32" s="19"/>
      <c r="M32" s="19"/>
      <c r="N32" s="19"/>
      <c r="O32" s="19"/>
      <c r="P32" s="19"/>
    </row>
    <row r="33" spans="1:16" x14ac:dyDescent="0.25">
      <c r="A33" s="19"/>
      <c r="B33" s="19"/>
      <c r="C33" s="19"/>
      <c r="D33" s="19"/>
      <c r="E33" s="19"/>
      <c r="F33" s="19"/>
      <c r="G33" s="19"/>
      <c r="H33" s="19"/>
      <c r="I33" s="19"/>
      <c r="J33" s="19"/>
      <c r="K33" s="19"/>
      <c r="L33" s="19"/>
      <c r="M33" s="19"/>
      <c r="N33" s="19"/>
      <c r="O33" s="19"/>
      <c r="P33" s="19"/>
    </row>
    <row r="34" spans="1:16" x14ac:dyDescent="0.25">
      <c r="A34" s="19"/>
      <c r="B34" s="19"/>
      <c r="C34" s="19"/>
      <c r="D34" s="19"/>
      <c r="E34" s="19"/>
      <c r="F34" s="19"/>
      <c r="G34" s="19"/>
      <c r="H34" s="19"/>
      <c r="I34" s="19"/>
      <c r="J34" s="19"/>
      <c r="K34" s="19"/>
      <c r="L34" s="19"/>
      <c r="M34" s="19"/>
      <c r="N34" s="19"/>
      <c r="O34" s="19"/>
      <c r="P34" s="19"/>
    </row>
    <row r="35" spans="1:16" x14ac:dyDescent="0.25">
      <c r="A35" s="19"/>
      <c r="B35" s="19"/>
      <c r="C35" s="19"/>
      <c r="D35" s="19"/>
      <c r="E35" s="19"/>
      <c r="F35" s="19"/>
      <c r="G35" s="19"/>
      <c r="H35" s="19"/>
      <c r="I35" s="19"/>
      <c r="J35" s="19"/>
      <c r="K35" s="19"/>
      <c r="L35" s="19"/>
      <c r="M35" s="19"/>
      <c r="N35" s="19"/>
      <c r="O35" s="19"/>
      <c r="P35" s="19"/>
    </row>
    <row r="36" spans="1:16" x14ac:dyDescent="0.25">
      <c r="A36" s="19"/>
      <c r="B36" s="19"/>
      <c r="C36" s="19"/>
      <c r="D36" s="19"/>
      <c r="E36" s="19"/>
      <c r="F36" s="19"/>
      <c r="G36" s="19"/>
      <c r="H36" s="19"/>
      <c r="I36" s="19"/>
      <c r="J36" s="19"/>
      <c r="K36" s="19"/>
      <c r="L36" s="19"/>
      <c r="M36" s="19"/>
      <c r="N36" s="19"/>
      <c r="O36" s="19"/>
      <c r="P36" s="19"/>
    </row>
    <row r="37" spans="1:16" x14ac:dyDescent="0.25">
      <c r="A37" s="19"/>
      <c r="B37" s="19"/>
      <c r="C37" s="19"/>
      <c r="D37" s="19"/>
      <c r="E37" s="19"/>
      <c r="F37" s="19"/>
      <c r="G37" s="19"/>
      <c r="H37" s="19"/>
      <c r="I37" s="19"/>
      <c r="J37" s="19"/>
      <c r="K37" s="19"/>
      <c r="L37" s="19"/>
      <c r="M37" s="19"/>
      <c r="N37" s="19"/>
      <c r="O37" s="19"/>
      <c r="P37" s="19"/>
    </row>
    <row r="38" spans="1:16" x14ac:dyDescent="0.25">
      <c r="A38" s="19"/>
      <c r="B38" s="19"/>
      <c r="C38" s="19"/>
      <c r="D38" s="19"/>
      <c r="E38" s="19"/>
      <c r="F38" s="19"/>
      <c r="G38" s="19"/>
      <c r="H38" s="19"/>
      <c r="I38" s="19"/>
      <c r="J38" s="19"/>
      <c r="K38" s="19"/>
      <c r="L38" s="19"/>
      <c r="M38" s="19"/>
      <c r="N38" s="19"/>
      <c r="O38" s="19"/>
      <c r="P38" s="19"/>
    </row>
    <row r="39" spans="1:16" x14ac:dyDescent="0.25">
      <c r="A39" s="19"/>
      <c r="B39" s="19"/>
      <c r="C39" s="19"/>
      <c r="D39" s="19"/>
      <c r="E39" s="19"/>
      <c r="F39" s="19"/>
      <c r="G39" s="19"/>
      <c r="H39" s="19"/>
      <c r="I39" s="19"/>
      <c r="J39" s="19"/>
      <c r="K39" s="19"/>
      <c r="L39" s="19"/>
      <c r="M39" s="19"/>
      <c r="N39" s="19"/>
      <c r="O39" s="19"/>
      <c r="P39" s="19"/>
    </row>
    <row r="40" spans="1:16" x14ac:dyDescent="0.25">
      <c r="A40" s="19"/>
      <c r="B40" s="19"/>
      <c r="C40" s="19"/>
      <c r="D40" s="19"/>
      <c r="E40" s="19"/>
      <c r="F40" s="19"/>
      <c r="G40" s="19"/>
      <c r="H40" s="19"/>
      <c r="I40" s="19"/>
      <c r="J40" s="19"/>
      <c r="K40" s="19"/>
      <c r="L40" s="19"/>
      <c r="M40" s="19"/>
      <c r="N40" s="19"/>
      <c r="O40" s="19"/>
      <c r="P40" s="19"/>
    </row>
    <row r="41" spans="1:16" x14ac:dyDescent="0.25">
      <c r="A41" s="19"/>
      <c r="B41" s="19"/>
      <c r="C41" s="19"/>
      <c r="D41" s="19"/>
      <c r="E41" s="19"/>
      <c r="F41" s="19"/>
      <c r="G41" s="19"/>
      <c r="H41" s="19"/>
      <c r="I41" s="19"/>
      <c r="J41" s="19"/>
      <c r="K41" s="19"/>
      <c r="L41" s="19"/>
      <c r="M41" s="19"/>
      <c r="N41" s="19"/>
      <c r="O41" s="19"/>
      <c r="P41" s="19"/>
    </row>
    <row r="42" spans="1:16" x14ac:dyDescent="0.25">
      <c r="A42" s="19"/>
      <c r="B42" s="19"/>
      <c r="C42" s="19"/>
      <c r="D42" s="19"/>
      <c r="E42" s="19"/>
      <c r="F42" s="19"/>
      <c r="G42" s="19"/>
      <c r="H42" s="19"/>
      <c r="I42" s="19"/>
      <c r="J42" s="19"/>
      <c r="K42" s="19"/>
      <c r="L42" s="19"/>
      <c r="M42" s="19"/>
      <c r="N42" s="19"/>
      <c r="O42" s="19"/>
      <c r="P42" s="19"/>
    </row>
    <row r="43" spans="1:16" x14ac:dyDescent="0.25">
      <c r="A43" s="19"/>
      <c r="B43" s="19"/>
      <c r="C43" s="19"/>
      <c r="D43" s="19"/>
      <c r="E43" s="19"/>
      <c r="F43" s="19"/>
      <c r="G43" s="19"/>
      <c r="H43" s="19"/>
      <c r="I43" s="19"/>
      <c r="J43" s="19"/>
      <c r="K43" s="19"/>
      <c r="L43" s="19"/>
      <c r="M43" s="19"/>
      <c r="N43" s="19"/>
      <c r="O43" s="19"/>
      <c r="P43" s="19"/>
    </row>
    <row r="44" spans="1:16" x14ac:dyDescent="0.25">
      <c r="A44" s="19"/>
      <c r="B44" s="19"/>
      <c r="C44" s="19"/>
      <c r="D44" s="19"/>
      <c r="E44" s="19"/>
      <c r="F44" s="19"/>
      <c r="G44" s="19"/>
      <c r="H44" s="19"/>
      <c r="I44" s="19"/>
      <c r="J44" s="19"/>
      <c r="K44" s="19"/>
      <c r="L44" s="19"/>
      <c r="M44" s="19"/>
      <c r="N44" s="19"/>
      <c r="O44" s="19"/>
      <c r="P44" s="19"/>
    </row>
    <row r="45" spans="1:16" x14ac:dyDescent="0.25">
      <c r="A45" s="19"/>
      <c r="B45" s="19"/>
      <c r="C45" s="19"/>
      <c r="D45" s="19"/>
      <c r="E45" s="19"/>
      <c r="F45" s="19"/>
      <c r="G45" s="19"/>
      <c r="H45" s="19"/>
      <c r="I45" s="19"/>
      <c r="J45" s="19"/>
      <c r="K45" s="19"/>
      <c r="L45" s="19"/>
      <c r="M45" s="19"/>
      <c r="N45" s="19"/>
      <c r="O45" s="19"/>
      <c r="P45" s="19"/>
    </row>
    <row r="46" spans="1:16" x14ac:dyDescent="0.25">
      <c r="A46" s="19"/>
      <c r="B46" s="19"/>
      <c r="C46" s="19"/>
      <c r="D46" s="19"/>
      <c r="E46" s="19"/>
      <c r="F46" s="19"/>
      <c r="G46" s="19"/>
      <c r="H46" s="19"/>
      <c r="I46" s="19"/>
      <c r="J46" s="19"/>
      <c r="K46" s="19"/>
      <c r="L46" s="19"/>
      <c r="M46" s="19"/>
      <c r="N46" s="19"/>
      <c r="O46" s="19"/>
      <c r="P46" s="19"/>
    </row>
    <row r="47" spans="1:16" x14ac:dyDescent="0.25">
      <c r="A47" s="19"/>
      <c r="B47" s="19"/>
      <c r="C47" s="19"/>
      <c r="D47" s="19"/>
      <c r="E47" s="19"/>
      <c r="F47" s="19"/>
      <c r="G47" s="19"/>
    </row>
    <row r="48" spans="1:16" x14ac:dyDescent="0.25">
      <c r="A48" s="19"/>
    </row>
  </sheetData>
  <sortState ref="B2:J30">
    <sortCondition ref="B1"/>
  </sortState>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Q78"/>
  <sheetViews>
    <sheetView workbookViewId="0">
      <selection activeCell="G26" sqref="G26"/>
    </sheetView>
  </sheetViews>
  <sheetFormatPr defaultRowHeight="15" x14ac:dyDescent="0.25"/>
  <cols>
    <col min="1" max="1" width="4" style="19" customWidth="1"/>
    <col min="2" max="2" width="27.5703125" customWidth="1"/>
    <col min="3" max="3" width="30" customWidth="1"/>
    <col min="4" max="4" width="29.140625" bestFit="1" customWidth="1"/>
    <col min="5" max="5" width="34.7109375" bestFit="1" customWidth="1"/>
    <col min="6" max="6" width="30" bestFit="1" customWidth="1"/>
    <col min="7" max="7" width="30.5703125" customWidth="1"/>
    <col min="8" max="8" width="31.28515625" customWidth="1"/>
    <col min="9" max="10" width="26" bestFit="1" customWidth="1"/>
    <col min="11" max="11" width="29.42578125" bestFit="1" customWidth="1"/>
    <col min="12" max="13" width="24.7109375" bestFit="1" customWidth="1"/>
    <col min="14" max="14" width="24.7109375" customWidth="1"/>
    <col min="15" max="15" width="26" customWidth="1"/>
    <col min="16" max="17" width="22.42578125" bestFit="1" customWidth="1"/>
  </cols>
  <sheetData>
    <row r="1" spans="2:17" x14ac:dyDescent="0.25">
      <c r="B1" s="53"/>
      <c r="C1" s="53"/>
      <c r="D1" s="53"/>
      <c r="E1" s="53"/>
      <c r="F1" s="53"/>
      <c r="G1" s="53"/>
      <c r="H1" s="53"/>
      <c r="I1" s="53"/>
      <c r="J1" s="53"/>
      <c r="K1" s="53"/>
      <c r="L1" s="53"/>
      <c r="M1" s="53"/>
      <c r="N1" s="53"/>
      <c r="O1" s="53"/>
      <c r="P1" s="53"/>
      <c r="Q1" s="53"/>
    </row>
    <row r="2" spans="2:17" x14ac:dyDescent="0.25">
      <c r="B2" s="145" t="s">
        <v>349</v>
      </c>
      <c r="C2" s="146" t="s">
        <v>198</v>
      </c>
      <c r="D2" s="146" t="s">
        <v>203</v>
      </c>
      <c r="E2" s="146" t="s">
        <v>199</v>
      </c>
      <c r="F2" s="146" t="s">
        <v>200</v>
      </c>
      <c r="G2" s="146" t="s">
        <v>201</v>
      </c>
      <c r="H2" s="146" t="s">
        <v>197</v>
      </c>
      <c r="I2" s="145" t="s">
        <v>265</v>
      </c>
      <c r="J2" s="164" t="s">
        <v>202</v>
      </c>
      <c r="K2" s="53"/>
      <c r="L2" s="53"/>
      <c r="M2" s="53"/>
      <c r="N2" s="53"/>
      <c r="O2" s="53"/>
      <c r="P2" s="53"/>
      <c r="Q2" s="53"/>
    </row>
    <row r="3" spans="2:17" x14ac:dyDescent="0.25">
      <c r="B3" s="140" t="s">
        <v>198</v>
      </c>
      <c r="C3" s="3" t="s">
        <v>159</v>
      </c>
      <c r="D3" s="3" t="s">
        <v>155</v>
      </c>
      <c r="E3" s="3" t="s">
        <v>152</v>
      </c>
      <c r="F3" s="3" t="s">
        <v>367</v>
      </c>
      <c r="G3" s="98" t="s">
        <v>341</v>
      </c>
      <c r="H3" s="3" t="s">
        <v>157</v>
      </c>
      <c r="I3" s="3" t="s">
        <v>180</v>
      </c>
      <c r="J3" s="141" t="s">
        <v>347</v>
      </c>
      <c r="K3" s="53"/>
      <c r="L3" s="53"/>
      <c r="M3" s="53"/>
      <c r="N3" s="53"/>
      <c r="O3" s="53"/>
      <c r="P3" s="53"/>
      <c r="Q3" s="53"/>
    </row>
    <row r="4" spans="2:17" x14ac:dyDescent="0.25">
      <c r="B4" s="140" t="s">
        <v>203</v>
      </c>
      <c r="C4" s="3" t="s">
        <v>148</v>
      </c>
      <c r="D4" s="3" t="s">
        <v>156</v>
      </c>
      <c r="E4" s="3" t="s">
        <v>153</v>
      </c>
      <c r="F4" s="98" t="s">
        <v>172</v>
      </c>
      <c r="G4" s="98" t="s">
        <v>342</v>
      </c>
      <c r="H4" s="3" t="s">
        <v>158</v>
      </c>
      <c r="I4" s="3" t="s">
        <v>179</v>
      </c>
      <c r="J4" s="141"/>
      <c r="K4" s="53"/>
      <c r="L4" s="53"/>
      <c r="M4" s="53"/>
      <c r="N4" s="53"/>
      <c r="O4" s="53"/>
      <c r="P4" s="53"/>
      <c r="Q4" s="53"/>
    </row>
    <row r="5" spans="2:17" x14ac:dyDescent="0.25">
      <c r="B5" s="140" t="s">
        <v>199</v>
      </c>
      <c r="C5" s="3" t="s">
        <v>149</v>
      </c>
      <c r="D5" s="3" t="s">
        <v>165</v>
      </c>
      <c r="E5" s="3" t="s">
        <v>154</v>
      </c>
      <c r="F5" s="3"/>
      <c r="G5" s="3"/>
      <c r="H5" s="3" t="s">
        <v>173</v>
      </c>
      <c r="I5" s="3" t="s">
        <v>181</v>
      </c>
      <c r="J5" s="141"/>
      <c r="K5" s="53"/>
      <c r="L5" s="53"/>
      <c r="M5" s="53"/>
      <c r="N5" s="53"/>
      <c r="O5" s="53"/>
      <c r="P5" s="53"/>
      <c r="Q5" s="53"/>
    </row>
    <row r="6" spans="2:17" x14ac:dyDescent="0.25">
      <c r="B6" s="140" t="s">
        <v>200</v>
      </c>
      <c r="C6" s="3" t="s">
        <v>150</v>
      </c>
      <c r="D6" s="3"/>
      <c r="E6" s="3" t="s">
        <v>166</v>
      </c>
      <c r="F6" s="3"/>
      <c r="G6" s="3"/>
      <c r="H6" s="3" t="s">
        <v>174</v>
      </c>
      <c r="I6" s="3" t="s">
        <v>182</v>
      </c>
      <c r="J6" s="141"/>
      <c r="K6" s="53"/>
      <c r="L6" s="53"/>
      <c r="M6" s="53"/>
      <c r="N6" s="53"/>
      <c r="O6" s="53"/>
      <c r="P6" s="53"/>
      <c r="Q6" s="53"/>
    </row>
    <row r="7" spans="2:17" x14ac:dyDescent="0.25">
      <c r="B7" s="140" t="s">
        <v>201</v>
      </c>
      <c r="C7" s="3" t="s">
        <v>151</v>
      </c>
      <c r="D7" s="3"/>
      <c r="E7" s="3" t="s">
        <v>167</v>
      </c>
      <c r="F7" s="3"/>
      <c r="G7" s="3"/>
      <c r="H7" s="3" t="s">
        <v>175</v>
      </c>
      <c r="I7" s="3" t="s">
        <v>183</v>
      </c>
      <c r="J7" s="141"/>
      <c r="K7" s="53"/>
      <c r="L7" s="53"/>
      <c r="M7" s="53"/>
      <c r="N7" s="53"/>
      <c r="O7" s="53"/>
      <c r="P7" s="53"/>
      <c r="Q7" s="53"/>
    </row>
    <row r="8" spans="2:17" x14ac:dyDescent="0.25">
      <c r="B8" s="140" t="s">
        <v>197</v>
      </c>
      <c r="C8" s="3" t="s">
        <v>160</v>
      </c>
      <c r="D8" s="3"/>
      <c r="E8" s="3" t="s">
        <v>168</v>
      </c>
      <c r="F8" s="3"/>
      <c r="G8" s="3"/>
      <c r="H8" s="3" t="s">
        <v>176</v>
      </c>
      <c r="I8" s="3">
        <v>1500</v>
      </c>
      <c r="J8" s="141"/>
      <c r="K8" s="53"/>
      <c r="L8" s="53"/>
      <c r="M8" s="53"/>
      <c r="N8" s="53"/>
      <c r="O8" s="53"/>
      <c r="P8" s="53"/>
      <c r="Q8" s="53"/>
    </row>
    <row r="9" spans="2:17" x14ac:dyDescent="0.25">
      <c r="B9" s="140" t="s">
        <v>265</v>
      </c>
      <c r="C9" s="3" t="s">
        <v>161</v>
      </c>
      <c r="D9" s="3"/>
      <c r="E9" s="3" t="s">
        <v>169</v>
      </c>
      <c r="F9" s="3"/>
      <c r="G9" s="3"/>
      <c r="H9" s="3" t="s">
        <v>177</v>
      </c>
      <c r="I9" s="3">
        <v>2500</v>
      </c>
      <c r="J9" s="141"/>
      <c r="K9" s="53"/>
      <c r="L9" s="53"/>
      <c r="M9" s="53"/>
      <c r="N9" s="53"/>
      <c r="O9" s="53"/>
      <c r="P9" s="53"/>
      <c r="Q9" s="53"/>
    </row>
    <row r="10" spans="2:17" x14ac:dyDescent="0.25">
      <c r="B10" s="139"/>
      <c r="C10" s="3" t="s">
        <v>162</v>
      </c>
      <c r="D10" s="3"/>
      <c r="E10" s="3" t="s">
        <v>318</v>
      </c>
      <c r="F10" s="3"/>
      <c r="G10" s="3"/>
      <c r="H10" s="3" t="s">
        <v>178</v>
      </c>
      <c r="I10" s="3"/>
      <c r="J10" s="141"/>
      <c r="K10" s="53"/>
      <c r="L10" s="53"/>
      <c r="M10" s="53"/>
      <c r="N10" s="53"/>
      <c r="O10" s="53"/>
      <c r="P10" s="53"/>
      <c r="Q10" s="53"/>
    </row>
    <row r="11" spans="2:17" x14ac:dyDescent="0.25">
      <c r="B11" s="140"/>
      <c r="C11" s="3" t="s">
        <v>163</v>
      </c>
      <c r="D11" s="3"/>
      <c r="E11" s="3" t="s">
        <v>170</v>
      </c>
      <c r="F11" s="3"/>
      <c r="G11" s="3"/>
      <c r="H11" s="3" t="s">
        <v>189</v>
      </c>
      <c r="I11" s="3"/>
      <c r="J11" s="141"/>
      <c r="K11" s="53"/>
      <c r="L11" s="53"/>
      <c r="M11" s="53"/>
      <c r="N11" s="53"/>
      <c r="O11" s="53"/>
      <c r="P11" s="53"/>
      <c r="Q11" s="53"/>
    </row>
    <row r="12" spans="2:17" x14ac:dyDescent="0.25">
      <c r="B12" s="140"/>
      <c r="C12" s="3" t="s">
        <v>164</v>
      </c>
      <c r="D12" s="3"/>
      <c r="E12" s="3" t="s">
        <v>171</v>
      </c>
      <c r="F12" s="3"/>
      <c r="G12" s="3"/>
      <c r="H12" s="3" t="s">
        <v>190</v>
      </c>
      <c r="I12" s="3"/>
      <c r="J12" s="141"/>
      <c r="K12" s="53"/>
      <c r="L12" s="53"/>
      <c r="M12" s="53"/>
      <c r="N12" s="53"/>
      <c r="O12" s="53"/>
      <c r="P12" s="53"/>
      <c r="Q12" s="53"/>
    </row>
    <row r="13" spans="2:17" x14ac:dyDescent="0.25">
      <c r="B13" s="140"/>
      <c r="C13" s="3" t="s">
        <v>184</v>
      </c>
      <c r="D13" s="3"/>
      <c r="E13" s="3" t="s">
        <v>187</v>
      </c>
      <c r="F13" s="3"/>
      <c r="G13" s="3"/>
      <c r="H13" s="3"/>
      <c r="I13" s="3"/>
      <c r="J13" s="141"/>
      <c r="K13" s="53"/>
      <c r="L13" s="53"/>
      <c r="M13" s="53"/>
      <c r="N13" s="53"/>
      <c r="O13" s="53"/>
      <c r="P13" s="53"/>
      <c r="Q13" s="53"/>
    </row>
    <row r="14" spans="2:17" x14ac:dyDescent="0.25">
      <c r="B14" s="140"/>
      <c r="C14" s="3" t="s">
        <v>185</v>
      </c>
      <c r="D14" s="3"/>
      <c r="E14" s="3" t="s">
        <v>188</v>
      </c>
      <c r="F14" s="3"/>
      <c r="G14" s="3"/>
      <c r="H14" s="3"/>
      <c r="I14" s="3"/>
      <c r="J14" s="141"/>
      <c r="K14" s="53"/>
      <c r="L14" s="53"/>
      <c r="M14" s="53"/>
      <c r="N14" s="53"/>
      <c r="O14" s="53"/>
      <c r="P14" s="53"/>
      <c r="Q14" s="53"/>
    </row>
    <row r="15" spans="2:17" x14ac:dyDescent="0.25">
      <c r="B15" s="142"/>
      <c r="C15" s="143" t="s">
        <v>186</v>
      </c>
      <c r="D15" s="143"/>
      <c r="E15" s="143"/>
      <c r="F15" s="143"/>
      <c r="G15" s="143"/>
      <c r="H15" s="143"/>
      <c r="I15" s="143"/>
      <c r="J15" s="144"/>
      <c r="K15" s="53"/>
      <c r="L15" s="53"/>
      <c r="M15" s="53"/>
      <c r="N15" s="53"/>
      <c r="O15" s="53"/>
      <c r="P15" s="53"/>
      <c r="Q15" s="53"/>
    </row>
    <row r="16" spans="2:17" x14ac:dyDescent="0.25">
      <c r="B16" s="53"/>
      <c r="C16" s="53"/>
      <c r="D16" s="53"/>
      <c r="E16" s="53"/>
      <c r="F16" s="53"/>
      <c r="G16" s="53"/>
      <c r="H16" s="53"/>
      <c r="I16" s="53"/>
      <c r="J16" s="53"/>
      <c r="K16" s="53"/>
      <c r="L16" s="53"/>
      <c r="M16" s="53"/>
      <c r="N16" s="53"/>
      <c r="O16" s="53"/>
      <c r="P16" s="53"/>
      <c r="Q16" s="53"/>
    </row>
    <row r="17" spans="2:17" x14ac:dyDescent="0.25">
      <c r="B17" s="145" t="s">
        <v>204</v>
      </c>
      <c r="C17" s="146" t="s">
        <v>205</v>
      </c>
      <c r="D17" s="146" t="s">
        <v>206</v>
      </c>
      <c r="E17" s="146" t="s">
        <v>207</v>
      </c>
      <c r="F17" s="146" t="s">
        <v>208</v>
      </c>
      <c r="G17" s="146" t="s">
        <v>209</v>
      </c>
      <c r="H17" s="146" t="s">
        <v>210</v>
      </c>
      <c r="I17" s="146" t="s">
        <v>211</v>
      </c>
      <c r="J17" s="146" t="s">
        <v>212</v>
      </c>
      <c r="K17" s="146" t="s">
        <v>213</v>
      </c>
      <c r="L17" s="146" t="s">
        <v>214</v>
      </c>
      <c r="M17" s="146" t="s">
        <v>215</v>
      </c>
      <c r="N17" s="147" t="s">
        <v>216</v>
      </c>
      <c r="O17" s="19"/>
      <c r="P17" s="19"/>
      <c r="Q17" s="53"/>
    </row>
    <row r="18" spans="2:17" x14ac:dyDescent="0.25">
      <c r="B18" s="140" t="s">
        <v>242</v>
      </c>
      <c r="C18" s="3" t="s">
        <v>251</v>
      </c>
      <c r="D18" s="3" t="s">
        <v>252</v>
      </c>
      <c r="E18" s="3" t="s">
        <v>251</v>
      </c>
      <c r="F18" s="3" t="s">
        <v>252</v>
      </c>
      <c r="G18" s="3" t="s">
        <v>192</v>
      </c>
      <c r="H18" s="3" t="s">
        <v>192</v>
      </c>
      <c r="I18" s="3" t="s">
        <v>221</v>
      </c>
      <c r="J18" s="3" t="s">
        <v>229</v>
      </c>
      <c r="K18" s="3" t="s">
        <v>229</v>
      </c>
      <c r="L18" s="3" t="s">
        <v>230</v>
      </c>
      <c r="M18" s="3" t="s">
        <v>235</v>
      </c>
      <c r="N18" s="141" t="s">
        <v>236</v>
      </c>
      <c r="O18" s="19"/>
      <c r="P18" s="19"/>
      <c r="Q18" s="53"/>
    </row>
    <row r="19" spans="2:17" x14ac:dyDescent="0.25">
      <c r="B19" s="140" t="s">
        <v>243</v>
      </c>
      <c r="C19" s="3"/>
      <c r="D19" s="3"/>
      <c r="E19" s="3"/>
      <c r="F19" s="3"/>
      <c r="G19" s="3" t="s">
        <v>193</v>
      </c>
      <c r="H19" s="3" t="s">
        <v>193</v>
      </c>
      <c r="I19" s="3"/>
      <c r="J19" s="3"/>
      <c r="K19" s="3" t="s">
        <v>195</v>
      </c>
      <c r="L19" s="3" t="s">
        <v>231</v>
      </c>
      <c r="M19" s="3" t="s">
        <v>234</v>
      </c>
      <c r="N19" s="141" t="s">
        <v>237</v>
      </c>
      <c r="O19" s="19"/>
      <c r="P19" s="19"/>
      <c r="Q19" s="53"/>
    </row>
    <row r="20" spans="2:17" x14ac:dyDescent="0.25">
      <c r="B20" s="140"/>
      <c r="C20" s="3"/>
      <c r="D20" s="3"/>
      <c r="E20" s="3"/>
      <c r="F20" s="3"/>
      <c r="G20" s="3" t="s">
        <v>194</v>
      </c>
      <c r="H20" s="3" t="s">
        <v>194</v>
      </c>
      <c r="I20" s="3"/>
      <c r="J20" s="3"/>
      <c r="K20" s="3"/>
      <c r="L20" s="3" t="s">
        <v>232</v>
      </c>
      <c r="M20" s="3"/>
      <c r="N20" s="141"/>
      <c r="O20" s="53"/>
      <c r="P20" s="19"/>
      <c r="Q20" s="53"/>
    </row>
    <row r="21" spans="2:17" x14ac:dyDescent="0.25">
      <c r="B21" s="142"/>
      <c r="C21" s="143"/>
      <c r="D21" s="143"/>
      <c r="E21" s="143"/>
      <c r="F21" s="143"/>
      <c r="G21" s="143" t="s">
        <v>195</v>
      </c>
      <c r="H21" s="143" t="s">
        <v>195</v>
      </c>
      <c r="I21" s="143"/>
      <c r="J21" s="143"/>
      <c r="K21" s="143"/>
      <c r="L21" s="143" t="s">
        <v>233</v>
      </c>
      <c r="M21" s="143"/>
      <c r="N21" s="144"/>
      <c r="O21" s="53"/>
      <c r="P21" s="19"/>
      <c r="Q21" s="53"/>
    </row>
    <row r="22" spans="2:17" x14ac:dyDescent="0.25">
      <c r="B22" s="53"/>
      <c r="C22" s="53"/>
      <c r="D22" s="53"/>
      <c r="E22" s="53"/>
      <c r="F22" s="53"/>
      <c r="G22" s="53"/>
      <c r="H22" s="53"/>
      <c r="I22" s="53"/>
      <c r="J22" s="53"/>
      <c r="K22" s="53"/>
      <c r="L22" s="53"/>
      <c r="M22" s="53"/>
      <c r="N22" s="53"/>
      <c r="O22" s="53"/>
      <c r="P22" s="53"/>
      <c r="Q22" s="53"/>
    </row>
    <row r="23" spans="2:17" x14ac:dyDescent="0.25">
      <c r="B23" s="145" t="s">
        <v>261</v>
      </c>
      <c r="C23" s="146" t="s">
        <v>262</v>
      </c>
      <c r="D23" s="147" t="s">
        <v>263</v>
      </c>
      <c r="E23" s="19"/>
      <c r="F23" s="19"/>
      <c r="G23" s="53"/>
      <c r="H23" s="53"/>
      <c r="I23" s="53"/>
      <c r="J23" s="53"/>
      <c r="K23" s="53"/>
      <c r="L23" s="53"/>
      <c r="M23" s="53"/>
      <c r="N23" s="53"/>
      <c r="O23" s="53"/>
      <c r="P23" s="53"/>
    </row>
    <row r="24" spans="2:17" x14ac:dyDescent="0.25">
      <c r="B24" s="140" t="s">
        <v>226</v>
      </c>
      <c r="C24" s="3" t="s">
        <v>247</v>
      </c>
      <c r="D24" s="141" t="s">
        <v>264</v>
      </c>
      <c r="E24" s="19"/>
      <c r="F24" s="19"/>
      <c r="G24" s="53"/>
      <c r="H24" s="53"/>
      <c r="I24" s="53"/>
      <c r="J24" s="53"/>
      <c r="K24" s="53"/>
      <c r="L24" s="53"/>
      <c r="M24" s="53"/>
      <c r="N24" s="53"/>
      <c r="O24" s="53"/>
      <c r="P24" s="53"/>
    </row>
    <row r="25" spans="2:17" x14ac:dyDescent="0.25">
      <c r="B25" s="142" t="s">
        <v>244</v>
      </c>
      <c r="C25" s="143" t="s">
        <v>233</v>
      </c>
      <c r="D25" s="144"/>
      <c r="E25" s="19"/>
      <c r="F25" s="19"/>
      <c r="G25" s="53"/>
      <c r="H25" s="53"/>
      <c r="I25" s="53"/>
      <c r="J25" s="53"/>
      <c r="K25" s="53"/>
      <c r="L25" s="53"/>
      <c r="M25" s="53"/>
      <c r="N25" s="53"/>
      <c r="O25" s="53"/>
      <c r="P25" s="53"/>
    </row>
    <row r="26" spans="2:17" x14ac:dyDescent="0.25">
      <c r="B26" s="53"/>
      <c r="C26" s="53"/>
      <c r="D26" s="53"/>
      <c r="E26" s="53"/>
      <c r="F26" s="53"/>
      <c r="G26" s="53"/>
      <c r="H26" s="53"/>
      <c r="I26" s="53"/>
      <c r="J26" s="53"/>
      <c r="K26" s="53"/>
      <c r="L26" s="53"/>
      <c r="M26" s="53"/>
      <c r="N26" s="53"/>
      <c r="O26" s="53"/>
      <c r="P26" s="53"/>
      <c r="Q26" s="53"/>
    </row>
    <row r="27" spans="2:17" x14ac:dyDescent="0.25">
      <c r="B27" s="145" t="s">
        <v>266</v>
      </c>
      <c r="C27" s="146" t="s">
        <v>267</v>
      </c>
      <c r="D27" s="146" t="s">
        <v>268</v>
      </c>
      <c r="E27" s="146" t="s">
        <v>269</v>
      </c>
      <c r="F27" s="146" t="s">
        <v>270</v>
      </c>
      <c r="G27" s="146" t="s">
        <v>365</v>
      </c>
      <c r="H27" s="147" t="s">
        <v>366</v>
      </c>
      <c r="I27" s="53"/>
      <c r="J27" s="53"/>
      <c r="K27" s="53"/>
      <c r="L27" s="53"/>
      <c r="M27" s="53"/>
      <c r="N27" s="53"/>
      <c r="O27" s="53"/>
      <c r="P27" s="53"/>
      <c r="Q27" s="53"/>
    </row>
    <row r="28" spans="2:17" x14ac:dyDescent="0.25">
      <c r="B28" s="140" t="s">
        <v>226</v>
      </c>
      <c r="C28" s="3" t="s">
        <v>226</v>
      </c>
      <c r="D28" s="3" t="s">
        <v>264</v>
      </c>
      <c r="E28" s="3" t="s">
        <v>264</v>
      </c>
      <c r="F28" s="3" t="s">
        <v>264</v>
      </c>
      <c r="G28" s="3" t="s">
        <v>271</v>
      </c>
      <c r="H28" s="141" t="s">
        <v>280</v>
      </c>
      <c r="I28" s="53"/>
      <c r="J28" s="53"/>
      <c r="K28" s="53"/>
      <c r="L28" s="53"/>
      <c r="M28" s="53"/>
      <c r="N28" s="53"/>
      <c r="O28" s="53"/>
      <c r="P28" s="53"/>
      <c r="Q28" s="53"/>
    </row>
    <row r="29" spans="2:17" x14ac:dyDescent="0.25">
      <c r="B29" s="140" t="s">
        <v>264</v>
      </c>
      <c r="C29" s="3"/>
      <c r="D29" s="3"/>
      <c r="E29" s="3"/>
      <c r="F29" s="3"/>
      <c r="G29" s="3" t="s">
        <v>272</v>
      </c>
      <c r="H29" s="141" t="s">
        <v>279</v>
      </c>
      <c r="I29" s="53"/>
      <c r="J29" s="53"/>
      <c r="K29" s="53"/>
      <c r="L29" s="53"/>
      <c r="M29" s="53"/>
      <c r="N29" s="53"/>
      <c r="O29" s="53"/>
      <c r="P29" s="53"/>
      <c r="Q29" s="53"/>
    </row>
    <row r="30" spans="2:17" x14ac:dyDescent="0.25">
      <c r="B30" s="140"/>
      <c r="C30" s="3"/>
      <c r="D30" s="3"/>
      <c r="E30" s="3"/>
      <c r="F30" s="3"/>
      <c r="G30" s="3" t="s">
        <v>273</v>
      </c>
      <c r="H30" s="141" t="s">
        <v>281</v>
      </c>
      <c r="I30" s="53"/>
      <c r="J30" s="53"/>
      <c r="K30" s="53"/>
      <c r="L30" s="53"/>
      <c r="M30" s="53"/>
      <c r="N30" s="53"/>
      <c r="O30" s="53"/>
      <c r="P30" s="53"/>
      <c r="Q30" s="53"/>
    </row>
    <row r="31" spans="2:17" x14ac:dyDescent="0.25">
      <c r="B31" s="140"/>
      <c r="C31" s="3"/>
      <c r="D31" s="3"/>
      <c r="E31" s="3"/>
      <c r="F31" s="3"/>
      <c r="G31" s="3" t="s">
        <v>274</v>
      </c>
      <c r="H31" s="141" t="s">
        <v>282</v>
      </c>
      <c r="I31" s="53"/>
      <c r="J31" s="53"/>
      <c r="K31" s="53"/>
      <c r="L31" s="53"/>
      <c r="M31" s="53"/>
      <c r="N31" s="53"/>
      <c r="O31" s="53"/>
      <c r="P31" s="53"/>
      <c r="Q31" s="53"/>
    </row>
    <row r="32" spans="2:17" x14ac:dyDescent="0.25">
      <c r="B32" s="140"/>
      <c r="C32" s="3"/>
      <c r="D32" s="3"/>
      <c r="E32" s="3"/>
      <c r="F32" s="3"/>
      <c r="G32" s="3" t="s">
        <v>275</v>
      </c>
      <c r="H32" s="141" t="s">
        <v>283</v>
      </c>
      <c r="I32" s="53"/>
      <c r="J32" s="53"/>
      <c r="K32" s="53"/>
      <c r="L32" s="53"/>
      <c r="M32" s="53"/>
      <c r="N32" s="53"/>
      <c r="O32" s="53"/>
      <c r="P32" s="53"/>
      <c r="Q32" s="53"/>
    </row>
    <row r="33" spans="2:17" x14ac:dyDescent="0.25">
      <c r="B33" s="140"/>
      <c r="C33" s="3"/>
      <c r="D33" s="3"/>
      <c r="E33" s="3"/>
      <c r="F33" s="3"/>
      <c r="G33" s="3" t="s">
        <v>276</v>
      </c>
      <c r="H33" s="141" t="s">
        <v>284</v>
      </c>
      <c r="I33" s="53"/>
      <c r="J33" s="53"/>
      <c r="K33" s="53"/>
      <c r="L33" s="53"/>
      <c r="M33" s="53"/>
      <c r="N33" s="53"/>
      <c r="O33" s="53"/>
      <c r="P33" s="53"/>
      <c r="Q33" s="53"/>
    </row>
    <row r="34" spans="2:17" x14ac:dyDescent="0.25">
      <c r="B34" s="140"/>
      <c r="C34" s="3"/>
      <c r="D34" s="3"/>
      <c r="E34" s="3"/>
      <c r="F34" s="3"/>
      <c r="G34" s="3" t="s">
        <v>277</v>
      </c>
      <c r="H34" s="141" t="s">
        <v>285</v>
      </c>
      <c r="I34" s="53"/>
      <c r="J34" s="53"/>
      <c r="K34" s="53"/>
      <c r="L34" s="53"/>
      <c r="M34" s="53"/>
      <c r="N34" s="53"/>
      <c r="O34" s="53"/>
      <c r="P34" s="53"/>
      <c r="Q34" s="53"/>
    </row>
    <row r="35" spans="2:17" x14ac:dyDescent="0.25">
      <c r="B35" s="140"/>
      <c r="C35" s="3"/>
      <c r="D35" s="3"/>
      <c r="E35" s="3"/>
      <c r="F35" s="3"/>
      <c r="G35" s="3" t="s">
        <v>278</v>
      </c>
      <c r="H35" s="141"/>
      <c r="I35" s="53"/>
      <c r="J35" s="53"/>
      <c r="K35" s="53"/>
      <c r="L35" s="53"/>
      <c r="M35" s="53"/>
      <c r="N35" s="53"/>
      <c r="O35" s="53"/>
      <c r="P35" s="53"/>
      <c r="Q35" s="53"/>
    </row>
    <row r="36" spans="2:17" x14ac:dyDescent="0.25">
      <c r="B36" s="142"/>
      <c r="C36" s="143"/>
      <c r="D36" s="143"/>
      <c r="E36" s="143"/>
      <c r="F36" s="143"/>
      <c r="G36" s="143" t="s">
        <v>356</v>
      </c>
      <c r="H36" s="144"/>
      <c r="I36" s="53"/>
      <c r="J36" s="53"/>
      <c r="K36" s="53"/>
      <c r="L36" s="53"/>
      <c r="M36" s="53"/>
      <c r="N36" s="53"/>
      <c r="O36" s="53"/>
      <c r="P36" s="53"/>
      <c r="Q36" s="53"/>
    </row>
    <row r="37" spans="2:17" x14ac:dyDescent="0.25">
      <c r="B37" s="53"/>
      <c r="C37" s="53"/>
      <c r="D37" s="53"/>
      <c r="E37" s="53"/>
      <c r="F37" s="53"/>
      <c r="G37" s="53"/>
      <c r="H37" s="53"/>
      <c r="I37" s="53"/>
      <c r="J37" s="53"/>
      <c r="K37" s="53"/>
      <c r="L37" s="53"/>
      <c r="M37" s="53"/>
      <c r="N37" s="53"/>
      <c r="O37" s="53"/>
      <c r="P37" s="53"/>
      <c r="Q37" s="53"/>
    </row>
    <row r="38" spans="2:17" x14ac:dyDescent="0.25">
      <c r="B38" s="53"/>
      <c r="C38" s="53"/>
      <c r="D38" s="53"/>
      <c r="E38" s="53"/>
      <c r="F38" s="53"/>
      <c r="G38" s="53"/>
      <c r="H38" s="53"/>
      <c r="I38" s="53"/>
      <c r="J38" s="53"/>
      <c r="K38" s="53"/>
      <c r="L38" s="53"/>
      <c r="M38" s="53"/>
      <c r="N38" s="53"/>
      <c r="O38" s="53"/>
      <c r="P38" s="53"/>
      <c r="Q38" s="53"/>
    </row>
    <row r="39" spans="2:17" x14ac:dyDescent="0.25">
      <c r="B39" s="53"/>
      <c r="C39" s="53"/>
      <c r="D39" s="53"/>
      <c r="E39" s="53"/>
      <c r="F39" s="53"/>
      <c r="G39" s="53"/>
      <c r="H39" s="53"/>
      <c r="I39" s="53"/>
      <c r="J39" s="53"/>
      <c r="K39" s="53"/>
      <c r="L39" s="53"/>
      <c r="M39" s="53"/>
      <c r="N39" s="53"/>
      <c r="O39" s="53"/>
      <c r="P39" s="53"/>
      <c r="Q39" s="53"/>
    </row>
    <row r="40" spans="2:17" x14ac:dyDescent="0.25">
      <c r="B40" s="145" t="s">
        <v>303</v>
      </c>
      <c r="C40" s="146" t="s">
        <v>304</v>
      </c>
      <c r="D40" s="146" t="s">
        <v>305</v>
      </c>
      <c r="E40" s="146" t="s">
        <v>306</v>
      </c>
      <c r="F40" s="146" t="s">
        <v>307</v>
      </c>
      <c r="G40" s="146" t="s">
        <v>308</v>
      </c>
      <c r="H40" s="146" t="s">
        <v>309</v>
      </c>
      <c r="I40" s="146" t="s">
        <v>317</v>
      </c>
      <c r="J40" s="146" t="s">
        <v>310</v>
      </c>
      <c r="K40" s="146" t="s">
        <v>311</v>
      </c>
      <c r="L40" s="146" t="s">
        <v>312</v>
      </c>
      <c r="M40" s="147" t="s">
        <v>313</v>
      </c>
      <c r="N40" s="19"/>
      <c r="O40" s="53"/>
      <c r="P40" s="53"/>
    </row>
    <row r="41" spans="2:17" x14ac:dyDescent="0.25">
      <c r="B41" s="140" t="s">
        <v>240</v>
      </c>
      <c r="C41" s="3" t="s">
        <v>245</v>
      </c>
      <c r="D41" s="3" t="s">
        <v>250</v>
      </c>
      <c r="E41" s="3" t="s">
        <v>314</v>
      </c>
      <c r="F41" s="3" t="s">
        <v>314</v>
      </c>
      <c r="G41" s="3" t="s">
        <v>314</v>
      </c>
      <c r="H41" s="3" t="s">
        <v>315</v>
      </c>
      <c r="I41" s="3" t="s">
        <v>319</v>
      </c>
      <c r="J41" s="3" t="s">
        <v>315</v>
      </c>
      <c r="K41" s="3" t="s">
        <v>314</v>
      </c>
      <c r="L41" s="3" t="s">
        <v>320</v>
      </c>
      <c r="M41" s="141" t="s">
        <v>326</v>
      </c>
      <c r="N41" s="19"/>
      <c r="O41" s="53"/>
      <c r="P41" s="53"/>
    </row>
    <row r="42" spans="2:17" x14ac:dyDescent="0.25">
      <c r="B42" s="140" t="s">
        <v>241</v>
      </c>
      <c r="C42" s="3" t="s">
        <v>246</v>
      </c>
      <c r="D42" s="3" t="s">
        <v>249</v>
      </c>
      <c r="E42" s="3" t="s">
        <v>315</v>
      </c>
      <c r="F42" s="3" t="s">
        <v>315</v>
      </c>
      <c r="G42" s="3" t="s">
        <v>315</v>
      </c>
      <c r="H42" s="3" t="s">
        <v>314</v>
      </c>
      <c r="I42" s="3"/>
      <c r="J42" s="3" t="s">
        <v>316</v>
      </c>
      <c r="K42" s="3" t="s">
        <v>315</v>
      </c>
      <c r="L42" s="3" t="s">
        <v>321</v>
      </c>
      <c r="M42" s="141" t="s">
        <v>327</v>
      </c>
      <c r="N42" s="19"/>
      <c r="O42" s="53"/>
      <c r="P42" s="53"/>
    </row>
    <row r="43" spans="2:17" x14ac:dyDescent="0.25">
      <c r="B43" s="140"/>
      <c r="C43" s="3"/>
      <c r="D43" s="3"/>
      <c r="E43" s="3" t="s">
        <v>316</v>
      </c>
      <c r="F43" s="3" t="s">
        <v>316</v>
      </c>
      <c r="G43" s="3" t="s">
        <v>316</v>
      </c>
      <c r="H43" s="3"/>
      <c r="I43" s="3"/>
      <c r="J43" s="3"/>
      <c r="K43" s="3" t="s">
        <v>316</v>
      </c>
      <c r="L43" s="3" t="s">
        <v>357</v>
      </c>
      <c r="M43" s="141" t="s">
        <v>328</v>
      </c>
      <c r="N43" s="19"/>
      <c r="O43" s="53"/>
      <c r="P43" s="53"/>
    </row>
    <row r="44" spans="2:17" x14ac:dyDescent="0.25">
      <c r="B44" s="140"/>
      <c r="C44" s="3"/>
      <c r="D44" s="3"/>
      <c r="E44" s="3"/>
      <c r="F44" s="3"/>
      <c r="G44" s="3"/>
      <c r="H44" s="3"/>
      <c r="I44" s="3"/>
      <c r="J44" s="3"/>
      <c r="K44" s="3"/>
      <c r="L44" s="3" t="s">
        <v>358</v>
      </c>
      <c r="M44" s="141" t="s">
        <v>329</v>
      </c>
      <c r="N44" s="19"/>
      <c r="O44" s="53"/>
      <c r="P44" s="53"/>
    </row>
    <row r="45" spans="2:17" x14ac:dyDescent="0.25">
      <c r="B45" s="140"/>
      <c r="C45" s="3"/>
      <c r="D45" s="3"/>
      <c r="E45" s="3"/>
      <c r="F45" s="3"/>
      <c r="G45" s="3"/>
      <c r="H45" s="3"/>
      <c r="I45" s="3"/>
      <c r="J45" s="3"/>
      <c r="K45" s="3"/>
      <c r="L45" s="3" t="s">
        <v>322</v>
      </c>
      <c r="M45" s="141" t="s">
        <v>330</v>
      </c>
      <c r="N45" s="19"/>
      <c r="O45" s="53"/>
      <c r="P45" s="53"/>
    </row>
    <row r="46" spans="2:17" x14ac:dyDescent="0.25">
      <c r="B46" s="140"/>
      <c r="C46" s="3"/>
      <c r="D46" s="3"/>
      <c r="E46" s="3"/>
      <c r="F46" s="3"/>
      <c r="G46" s="3"/>
      <c r="H46" s="3"/>
      <c r="I46" s="3"/>
      <c r="J46" s="3"/>
      <c r="K46" s="3"/>
      <c r="L46" s="3" t="s">
        <v>323</v>
      </c>
      <c r="M46" s="141" t="s">
        <v>331</v>
      </c>
      <c r="N46" s="19"/>
      <c r="O46" s="53"/>
      <c r="P46" s="53"/>
    </row>
    <row r="47" spans="2:17" x14ac:dyDescent="0.25">
      <c r="B47" s="140"/>
      <c r="C47" s="3"/>
      <c r="D47" s="3"/>
      <c r="E47" s="3"/>
      <c r="F47" s="3"/>
      <c r="G47" s="3"/>
      <c r="H47" s="3"/>
      <c r="I47" s="3"/>
      <c r="J47" s="3"/>
      <c r="K47" s="3"/>
      <c r="L47" s="3" t="s">
        <v>324</v>
      </c>
      <c r="M47" s="141"/>
      <c r="N47" s="19"/>
      <c r="O47" s="53"/>
      <c r="P47" s="53"/>
    </row>
    <row r="48" spans="2:17" x14ac:dyDescent="0.25">
      <c r="B48" s="142"/>
      <c r="C48" s="143"/>
      <c r="D48" s="143"/>
      <c r="E48" s="143"/>
      <c r="F48" s="143"/>
      <c r="G48" s="143"/>
      <c r="H48" s="143"/>
      <c r="I48" s="143"/>
      <c r="J48" s="143"/>
      <c r="K48" s="143"/>
      <c r="L48" s="143" t="s">
        <v>325</v>
      </c>
      <c r="M48" s="144"/>
      <c r="N48" s="19"/>
      <c r="O48" s="53"/>
      <c r="P48" s="53"/>
    </row>
    <row r="49" spans="2:17" x14ac:dyDescent="0.25">
      <c r="B49" s="53"/>
      <c r="C49" s="53"/>
      <c r="D49" s="53"/>
      <c r="E49" s="53"/>
      <c r="F49" s="53"/>
      <c r="G49" s="53"/>
      <c r="H49" s="53"/>
      <c r="I49" s="53"/>
      <c r="J49" s="53"/>
      <c r="K49" s="53"/>
      <c r="L49" s="53"/>
      <c r="M49" s="53"/>
      <c r="N49" s="53"/>
      <c r="O49" s="19"/>
      <c r="P49" s="53"/>
      <c r="Q49" s="53"/>
    </row>
    <row r="50" spans="2:17" x14ac:dyDescent="0.25">
      <c r="B50" s="145" t="s">
        <v>286</v>
      </c>
      <c r="C50" s="147" t="s">
        <v>287</v>
      </c>
      <c r="D50" s="53"/>
      <c r="E50" s="53"/>
      <c r="F50" s="53"/>
      <c r="G50" s="53"/>
      <c r="H50" s="53"/>
      <c r="I50" s="53"/>
      <c r="J50" s="53"/>
      <c r="K50" s="53"/>
      <c r="N50" s="53"/>
      <c r="O50" s="19"/>
      <c r="P50" s="53"/>
      <c r="Q50" s="53"/>
    </row>
    <row r="51" spans="2:17" x14ac:dyDescent="0.25">
      <c r="B51" s="140" t="s">
        <v>226</v>
      </c>
      <c r="C51" s="141" t="s">
        <v>248</v>
      </c>
      <c r="D51" s="53"/>
      <c r="E51" s="53"/>
      <c r="F51" s="53"/>
      <c r="G51" s="53"/>
      <c r="H51" s="53"/>
      <c r="I51" s="53"/>
      <c r="J51" s="53"/>
      <c r="K51" s="53"/>
      <c r="L51" s="53"/>
      <c r="M51" s="53"/>
      <c r="N51" s="53"/>
      <c r="O51" s="53"/>
      <c r="P51" s="53"/>
      <c r="Q51" s="53"/>
    </row>
    <row r="52" spans="2:17" x14ac:dyDescent="0.25">
      <c r="B52" s="142" t="s">
        <v>238</v>
      </c>
      <c r="C52" s="144"/>
      <c r="D52" s="53"/>
      <c r="E52" s="53"/>
      <c r="F52" s="53"/>
      <c r="G52" s="53"/>
      <c r="H52" s="53"/>
      <c r="I52" s="53"/>
      <c r="J52" s="53"/>
      <c r="K52" s="53"/>
      <c r="L52" s="53"/>
      <c r="M52" s="53"/>
      <c r="N52" s="53"/>
      <c r="O52" s="53"/>
      <c r="P52" s="53"/>
      <c r="Q52" s="53"/>
    </row>
    <row r="53" spans="2:17" x14ac:dyDescent="0.25">
      <c r="B53" s="53"/>
      <c r="C53" s="53"/>
      <c r="D53" s="53"/>
      <c r="E53" s="53"/>
      <c r="F53" s="53"/>
      <c r="G53" s="53"/>
      <c r="H53" s="53"/>
      <c r="I53" s="53"/>
      <c r="J53" s="53"/>
      <c r="K53" s="53"/>
      <c r="L53" s="53"/>
      <c r="M53" s="53"/>
      <c r="N53" s="53"/>
      <c r="O53" s="53"/>
      <c r="P53" s="53"/>
      <c r="Q53" s="53"/>
    </row>
    <row r="54" spans="2:17" x14ac:dyDescent="0.25">
      <c r="B54" s="145" t="s">
        <v>288</v>
      </c>
      <c r="C54" s="146" t="s">
        <v>289</v>
      </c>
      <c r="D54" s="146" t="s">
        <v>302</v>
      </c>
      <c r="E54" s="146" t="s">
        <v>301</v>
      </c>
      <c r="F54" s="146" t="s">
        <v>300</v>
      </c>
      <c r="G54" s="146" t="s">
        <v>299</v>
      </c>
      <c r="H54" s="146" t="s">
        <v>298</v>
      </c>
      <c r="I54" s="146" t="s">
        <v>297</v>
      </c>
      <c r="J54" s="146" t="s">
        <v>296</v>
      </c>
      <c r="K54" s="147" t="s">
        <v>295</v>
      </c>
      <c r="L54" s="19"/>
      <c r="M54" s="53"/>
      <c r="N54" s="53"/>
      <c r="O54" s="53"/>
      <c r="P54" s="53"/>
      <c r="Q54" s="53"/>
    </row>
    <row r="55" spans="2:17" x14ac:dyDescent="0.25">
      <c r="B55" s="140" t="s">
        <v>220</v>
      </c>
      <c r="C55" s="3" t="s">
        <v>248</v>
      </c>
      <c r="D55" s="3" t="s">
        <v>290</v>
      </c>
      <c r="E55" s="3" t="s">
        <v>290</v>
      </c>
      <c r="F55" s="3" t="s">
        <v>291</v>
      </c>
      <c r="G55" s="3" t="s">
        <v>221</v>
      </c>
      <c r="H55" s="3" t="s">
        <v>290</v>
      </c>
      <c r="I55" s="3" t="s">
        <v>248</v>
      </c>
      <c r="J55" s="3" t="s">
        <v>230</v>
      </c>
      <c r="K55" s="150" t="s">
        <v>359</v>
      </c>
      <c r="L55" s="19"/>
      <c r="M55" s="53"/>
      <c r="N55" s="53"/>
      <c r="O55" s="53"/>
      <c r="P55" s="53"/>
      <c r="Q55" s="53"/>
    </row>
    <row r="56" spans="2:17" x14ac:dyDescent="0.25">
      <c r="B56" s="140" t="s">
        <v>239</v>
      </c>
      <c r="C56" s="3" t="s">
        <v>249</v>
      </c>
      <c r="D56" s="3"/>
      <c r="E56" s="3" t="s">
        <v>291</v>
      </c>
      <c r="F56" s="3"/>
      <c r="G56" s="3"/>
      <c r="H56" s="3" t="s">
        <v>291</v>
      </c>
      <c r="I56" s="3"/>
      <c r="J56" s="3" t="s">
        <v>292</v>
      </c>
      <c r="K56" s="141" t="s">
        <v>294</v>
      </c>
      <c r="L56" s="19"/>
      <c r="M56" s="53"/>
      <c r="N56" s="53"/>
      <c r="O56" s="53"/>
      <c r="P56" s="53"/>
      <c r="Q56" s="53"/>
    </row>
    <row r="57" spans="2:17" x14ac:dyDescent="0.25">
      <c r="B57" s="142"/>
      <c r="C57" s="143"/>
      <c r="D57" s="143"/>
      <c r="E57" s="143"/>
      <c r="F57" s="143"/>
      <c r="G57" s="143"/>
      <c r="H57" s="143"/>
      <c r="I57" s="143"/>
      <c r="J57" s="143" t="s">
        <v>293</v>
      </c>
      <c r="K57" s="144"/>
      <c r="L57" s="19"/>
      <c r="M57" s="53"/>
      <c r="N57" s="53"/>
      <c r="O57" s="53"/>
      <c r="P57" s="53"/>
      <c r="Q57" s="53"/>
    </row>
    <row r="58" spans="2:17" x14ac:dyDescent="0.25">
      <c r="B58" s="3"/>
      <c r="C58" s="3"/>
      <c r="D58" s="3"/>
      <c r="E58" s="3"/>
      <c r="F58" s="3"/>
      <c r="G58" s="3"/>
      <c r="H58" s="3"/>
      <c r="I58" s="3"/>
      <c r="J58" s="3"/>
      <c r="K58" s="3"/>
      <c r="L58" s="19"/>
      <c r="M58" s="53"/>
      <c r="N58" s="53"/>
      <c r="O58" s="53"/>
      <c r="P58" s="53"/>
      <c r="Q58" s="53"/>
    </row>
    <row r="59" spans="2:17" x14ac:dyDescent="0.25">
      <c r="B59" s="145" t="s">
        <v>343</v>
      </c>
      <c r="C59" s="147" t="s">
        <v>344</v>
      </c>
      <c r="D59" s="53"/>
      <c r="E59" s="53"/>
      <c r="F59" s="53"/>
      <c r="G59" s="53"/>
      <c r="H59" s="53"/>
      <c r="I59" s="53"/>
      <c r="J59" s="53"/>
      <c r="K59" s="53"/>
      <c r="L59" s="53"/>
      <c r="M59" s="53"/>
      <c r="N59" s="53"/>
      <c r="O59" s="53"/>
      <c r="P59" s="53"/>
      <c r="Q59" s="53"/>
    </row>
    <row r="60" spans="2:17" x14ac:dyDescent="0.25">
      <c r="B60" s="140" t="s">
        <v>221</v>
      </c>
      <c r="C60" s="141" t="s">
        <v>345</v>
      </c>
      <c r="D60" s="53"/>
      <c r="E60" s="53"/>
      <c r="F60" s="53"/>
      <c r="G60" s="53"/>
      <c r="H60" s="53"/>
      <c r="I60" s="53"/>
      <c r="J60" s="53"/>
      <c r="K60" s="53"/>
      <c r="L60" s="53"/>
      <c r="M60" s="53"/>
      <c r="N60" s="53"/>
      <c r="O60" s="53"/>
      <c r="P60" s="53"/>
      <c r="Q60" s="53"/>
    </row>
    <row r="61" spans="2:17" x14ac:dyDescent="0.25">
      <c r="B61" s="142" t="s">
        <v>223</v>
      </c>
      <c r="C61" s="144" t="s">
        <v>346</v>
      </c>
      <c r="D61" s="53"/>
      <c r="E61" s="53"/>
      <c r="F61" s="53"/>
      <c r="G61" s="53"/>
      <c r="H61" s="53"/>
      <c r="I61" s="53"/>
      <c r="J61" s="53"/>
      <c r="K61" s="53"/>
      <c r="L61" s="53"/>
      <c r="M61" s="53"/>
      <c r="N61" s="53"/>
      <c r="O61" s="53"/>
      <c r="P61" s="53"/>
      <c r="Q61" s="53"/>
    </row>
    <row r="62" spans="2:17" x14ac:dyDescent="0.25">
      <c r="B62" s="53"/>
      <c r="C62" s="53"/>
      <c r="D62" s="53"/>
      <c r="E62" s="53"/>
      <c r="F62" s="53"/>
      <c r="G62" s="53"/>
      <c r="H62" s="53"/>
      <c r="I62" s="53"/>
      <c r="J62" s="53"/>
      <c r="K62" s="53"/>
      <c r="L62" s="53"/>
      <c r="M62" s="53"/>
      <c r="N62" s="53"/>
      <c r="O62" s="53"/>
      <c r="P62" s="53"/>
      <c r="Q62" s="53"/>
    </row>
    <row r="63" spans="2:17" x14ac:dyDescent="0.25">
      <c r="B63" s="53" t="s">
        <v>12</v>
      </c>
      <c r="C63" s="53"/>
      <c r="D63" s="53"/>
      <c r="E63" s="53"/>
      <c r="F63" s="53"/>
      <c r="G63" s="53"/>
      <c r="H63" s="53"/>
      <c r="I63" s="53"/>
      <c r="J63" s="53"/>
      <c r="K63" s="53"/>
      <c r="L63" s="53"/>
      <c r="M63" s="53"/>
      <c r="N63" s="53"/>
      <c r="O63" s="53"/>
      <c r="P63" s="53"/>
      <c r="Q63" s="53"/>
    </row>
    <row r="64" spans="2:17" x14ac:dyDescent="0.25">
      <c r="B64" s="53" t="s">
        <v>347</v>
      </c>
      <c r="C64" s="53"/>
      <c r="D64" s="53"/>
      <c r="E64" s="53"/>
      <c r="F64" s="53"/>
      <c r="G64" s="53"/>
      <c r="H64" s="53"/>
      <c r="I64" s="53"/>
      <c r="J64" s="53"/>
      <c r="K64" s="53"/>
      <c r="L64" s="53"/>
      <c r="M64" s="53"/>
      <c r="N64" s="53"/>
      <c r="O64" s="53"/>
      <c r="P64" s="53"/>
      <c r="Q64" s="53"/>
    </row>
    <row r="65" spans="2:17" x14ac:dyDescent="0.25">
      <c r="B65" s="53"/>
      <c r="C65" s="53"/>
      <c r="D65" s="53"/>
      <c r="E65" s="53"/>
      <c r="F65" s="53"/>
      <c r="G65" s="53"/>
      <c r="H65" s="53"/>
      <c r="I65" s="53"/>
      <c r="J65" s="53"/>
      <c r="K65" s="53"/>
      <c r="L65" s="53"/>
      <c r="M65" s="53"/>
      <c r="N65" s="53"/>
      <c r="O65" s="53"/>
      <c r="P65" s="53"/>
      <c r="Q65" s="53"/>
    </row>
    <row r="66" spans="2:17" x14ac:dyDescent="0.25">
      <c r="B66" s="53"/>
      <c r="C66" s="53"/>
      <c r="D66" s="53"/>
      <c r="E66" s="53"/>
      <c r="F66" s="53"/>
      <c r="G66" s="53"/>
      <c r="H66" s="53"/>
      <c r="I66" s="53"/>
      <c r="J66" s="53"/>
      <c r="K66" s="53"/>
      <c r="L66" s="53"/>
      <c r="M66" s="53"/>
      <c r="N66" s="53"/>
      <c r="O66" s="53"/>
      <c r="P66" s="53"/>
      <c r="Q66" s="53"/>
    </row>
    <row r="67" spans="2:17" x14ac:dyDescent="0.25">
      <c r="B67" s="53"/>
      <c r="C67" s="53"/>
      <c r="D67" s="53"/>
      <c r="E67" s="53"/>
      <c r="F67" s="53"/>
      <c r="G67" s="53"/>
      <c r="H67" s="53"/>
      <c r="I67" s="53"/>
      <c r="J67" s="53"/>
      <c r="K67" s="53"/>
      <c r="L67" s="53"/>
      <c r="M67" s="53"/>
      <c r="N67" s="53"/>
      <c r="O67" s="53"/>
      <c r="P67" s="53"/>
      <c r="Q67" s="53"/>
    </row>
    <row r="68" spans="2:17" x14ac:dyDescent="0.25">
      <c r="B68" s="53"/>
      <c r="C68" s="53"/>
      <c r="D68" s="53"/>
      <c r="E68" s="53"/>
      <c r="F68" s="53"/>
      <c r="G68" s="53"/>
      <c r="H68" s="53"/>
      <c r="I68" s="53"/>
      <c r="J68" s="53"/>
      <c r="K68" s="53"/>
      <c r="L68" s="53"/>
      <c r="M68" s="53"/>
      <c r="N68" s="53"/>
      <c r="O68" s="53"/>
      <c r="P68" s="53"/>
      <c r="Q68" s="53"/>
    </row>
    <row r="69" spans="2:17" x14ac:dyDescent="0.25">
      <c r="B69" s="53"/>
      <c r="C69" s="53"/>
      <c r="D69" s="53"/>
      <c r="E69" s="53"/>
      <c r="F69" s="53"/>
      <c r="G69" s="53"/>
      <c r="H69" s="53"/>
      <c r="I69" s="53"/>
      <c r="J69" s="53"/>
      <c r="K69" s="53"/>
      <c r="L69" s="53"/>
      <c r="M69" s="53"/>
      <c r="N69" s="53"/>
      <c r="O69" s="53"/>
      <c r="P69" s="53"/>
      <c r="Q69" s="53"/>
    </row>
    <row r="70" spans="2:17" x14ac:dyDescent="0.25">
      <c r="B70" s="53"/>
      <c r="C70" s="53"/>
      <c r="D70" s="53"/>
      <c r="E70" s="53"/>
      <c r="F70" s="53"/>
      <c r="G70" s="53"/>
      <c r="H70" s="53"/>
      <c r="I70" s="53"/>
      <c r="J70" s="53"/>
      <c r="K70" s="53"/>
      <c r="L70" s="53"/>
      <c r="M70" s="53"/>
      <c r="N70" s="53"/>
      <c r="O70" s="53"/>
      <c r="P70" s="53"/>
      <c r="Q70" s="53"/>
    </row>
    <row r="71" spans="2:17" x14ac:dyDescent="0.25">
      <c r="B71" s="53"/>
      <c r="C71" s="53"/>
      <c r="D71" s="53"/>
      <c r="E71" s="53"/>
      <c r="F71" s="53"/>
      <c r="G71" s="53"/>
      <c r="H71" s="53"/>
      <c r="I71" s="53"/>
      <c r="J71" s="53"/>
      <c r="K71" s="53"/>
      <c r="L71" s="53"/>
      <c r="M71" s="53"/>
      <c r="N71" s="53"/>
      <c r="O71" s="53"/>
      <c r="P71" s="53"/>
      <c r="Q71" s="53"/>
    </row>
    <row r="72" spans="2:17" x14ac:dyDescent="0.25">
      <c r="B72" s="53"/>
      <c r="C72" s="53"/>
      <c r="D72" s="53"/>
      <c r="E72" s="53"/>
      <c r="F72" s="53"/>
      <c r="G72" s="53"/>
      <c r="H72" s="53"/>
      <c r="I72" s="53"/>
      <c r="J72" s="53"/>
      <c r="K72" s="53"/>
      <c r="L72" s="53"/>
      <c r="M72" s="53"/>
      <c r="N72" s="53"/>
      <c r="O72" s="53"/>
      <c r="P72" s="53"/>
      <c r="Q72" s="53"/>
    </row>
    <row r="73" spans="2:17" x14ac:dyDescent="0.25">
      <c r="B73" s="53"/>
      <c r="C73" s="53"/>
      <c r="D73" s="53"/>
      <c r="E73" s="53"/>
      <c r="F73" s="53"/>
      <c r="G73" s="53"/>
      <c r="H73" s="53"/>
      <c r="I73" s="53"/>
      <c r="J73" s="53"/>
      <c r="K73" s="53"/>
      <c r="L73" s="53"/>
      <c r="M73" s="53"/>
      <c r="N73" s="53"/>
      <c r="O73" s="53"/>
      <c r="P73" s="53"/>
      <c r="Q73" s="53"/>
    </row>
    <row r="74" spans="2:17" x14ac:dyDescent="0.25">
      <c r="B74" s="53"/>
      <c r="C74" s="53"/>
      <c r="D74" s="53"/>
      <c r="E74" s="53"/>
      <c r="F74" s="53"/>
      <c r="G74" s="53"/>
      <c r="H74" s="53"/>
      <c r="I74" s="53"/>
      <c r="J74" s="53"/>
      <c r="K74" s="53"/>
      <c r="L74" s="53"/>
      <c r="M74" s="53"/>
      <c r="N74" s="53"/>
      <c r="O74" s="53"/>
      <c r="P74" s="53"/>
      <c r="Q74" s="53"/>
    </row>
    <row r="75" spans="2:17" x14ac:dyDescent="0.25">
      <c r="B75" s="53"/>
      <c r="C75" s="53"/>
      <c r="D75" s="53"/>
      <c r="E75" s="53"/>
      <c r="F75" s="53"/>
      <c r="G75" s="53"/>
      <c r="H75" s="53"/>
      <c r="I75" s="53"/>
      <c r="J75" s="53"/>
      <c r="K75" s="53"/>
      <c r="L75" s="53"/>
      <c r="M75" s="53"/>
      <c r="N75" s="53"/>
      <c r="O75" s="53"/>
      <c r="P75" s="53"/>
      <c r="Q75" s="53"/>
    </row>
    <row r="76" spans="2:17" x14ac:dyDescent="0.25">
      <c r="B76" s="53"/>
      <c r="C76" s="53"/>
      <c r="D76" s="53"/>
      <c r="E76" s="53"/>
      <c r="F76" s="53"/>
      <c r="G76" s="53"/>
      <c r="H76" s="53"/>
      <c r="I76" s="53"/>
      <c r="J76" s="53"/>
      <c r="K76" s="53"/>
      <c r="L76" s="53"/>
      <c r="M76" s="53"/>
      <c r="N76" s="53"/>
      <c r="O76" s="53"/>
      <c r="P76" s="53"/>
      <c r="Q76" s="53"/>
    </row>
    <row r="77" spans="2:17" x14ac:dyDescent="0.25">
      <c r="B77" s="53"/>
      <c r="C77" s="53"/>
      <c r="D77" s="53"/>
      <c r="E77" s="53"/>
      <c r="F77" s="53"/>
      <c r="G77" s="53"/>
      <c r="H77" s="53"/>
      <c r="I77" s="53"/>
      <c r="J77" s="53"/>
      <c r="K77" s="53"/>
      <c r="L77" s="53"/>
      <c r="M77" s="53"/>
      <c r="N77" s="53"/>
      <c r="O77" s="53"/>
      <c r="P77" s="53"/>
      <c r="Q77" s="53"/>
    </row>
    <row r="78" spans="2:17" x14ac:dyDescent="0.25">
      <c r="B78" s="53"/>
      <c r="C78" s="53"/>
      <c r="D78" s="53"/>
      <c r="E78" s="53"/>
      <c r="F78" s="53"/>
      <c r="G78" s="53"/>
      <c r="H78" s="53"/>
      <c r="I78" s="53"/>
      <c r="J78" s="53"/>
      <c r="K78" s="53"/>
      <c r="L78" s="53"/>
      <c r="M78" s="53"/>
      <c r="N78" s="53"/>
      <c r="O78" s="53"/>
      <c r="P78" s="53"/>
      <c r="Q78" s="53"/>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M131"/>
  <sheetViews>
    <sheetView topLeftCell="A37" zoomScale="90" zoomScaleNormal="90" workbookViewId="0">
      <selection activeCell="D49" sqref="D49"/>
    </sheetView>
  </sheetViews>
  <sheetFormatPr defaultColWidth="9.140625" defaultRowHeight="15" x14ac:dyDescent="0.25"/>
  <cols>
    <col min="1" max="1" width="5.28515625" style="136" customWidth="1"/>
    <col min="2" max="2" width="18.28515625" style="136" customWidth="1"/>
    <col min="3" max="3" width="17.140625" style="136" customWidth="1"/>
    <col min="4" max="4" width="24" style="136" customWidth="1"/>
    <col min="5" max="5" width="33.42578125" style="136" customWidth="1"/>
    <col min="6" max="6" width="10.140625" style="136" customWidth="1"/>
    <col min="7" max="7" width="10.7109375" style="136" customWidth="1"/>
    <col min="8" max="8" width="10.28515625" style="136" customWidth="1"/>
    <col min="9" max="16384" width="9.140625" style="136"/>
  </cols>
  <sheetData>
    <row r="1" spans="1:13" x14ac:dyDescent="0.25">
      <c r="A1" s="53"/>
      <c r="B1" s="53"/>
      <c r="C1" s="53"/>
      <c r="D1" s="53"/>
      <c r="E1" s="53"/>
      <c r="F1" s="53"/>
      <c r="G1" s="53"/>
      <c r="H1" s="53"/>
      <c r="I1" s="53"/>
      <c r="J1" s="53"/>
      <c r="K1" s="53"/>
      <c r="L1" s="53"/>
      <c r="M1" s="53"/>
    </row>
    <row r="2" spans="1:13" ht="30" x14ac:dyDescent="0.25">
      <c r="B2" s="18" t="s">
        <v>260</v>
      </c>
      <c r="C2" s="18" t="s">
        <v>66</v>
      </c>
      <c r="D2" s="18" t="s">
        <v>116</v>
      </c>
      <c r="E2" s="18" t="s">
        <v>253</v>
      </c>
      <c r="F2" s="18" t="s">
        <v>117</v>
      </c>
      <c r="G2" s="18" t="s">
        <v>118</v>
      </c>
      <c r="H2" s="18" t="s">
        <v>119</v>
      </c>
      <c r="I2" s="53"/>
      <c r="J2" s="53"/>
      <c r="K2" s="53"/>
      <c r="L2" s="53"/>
      <c r="M2" s="53"/>
    </row>
    <row r="3" spans="1:13" x14ac:dyDescent="0.25">
      <c r="A3" s="53"/>
      <c r="B3" s="181" t="s">
        <v>65</v>
      </c>
      <c r="C3" s="181" t="s">
        <v>91</v>
      </c>
      <c r="D3" s="181" t="s">
        <v>367</v>
      </c>
      <c r="E3" s="181" t="s">
        <v>226</v>
      </c>
      <c r="F3" s="181">
        <v>29</v>
      </c>
      <c r="G3" s="181" t="s">
        <v>122</v>
      </c>
      <c r="H3" s="181" t="s">
        <v>123</v>
      </c>
      <c r="I3" s="53"/>
      <c r="J3" s="53"/>
      <c r="K3" s="53"/>
      <c r="L3" s="53"/>
      <c r="M3" s="53"/>
    </row>
    <row r="4" spans="1:13" x14ac:dyDescent="0.25">
      <c r="A4" s="53"/>
      <c r="B4" s="181" t="s">
        <v>65</v>
      </c>
      <c r="C4" s="182" t="s">
        <v>91</v>
      </c>
      <c r="D4" s="182" t="s">
        <v>367</v>
      </c>
      <c r="E4" s="182" t="s">
        <v>238</v>
      </c>
      <c r="F4" s="182">
        <v>28</v>
      </c>
      <c r="G4" s="182" t="s">
        <v>122</v>
      </c>
      <c r="H4" s="181" t="s">
        <v>123</v>
      </c>
      <c r="I4" s="53"/>
      <c r="J4" s="53"/>
      <c r="K4" s="53"/>
      <c r="L4" s="53"/>
      <c r="M4" s="53"/>
    </row>
    <row r="5" spans="1:13" x14ac:dyDescent="0.25">
      <c r="A5" s="53"/>
      <c r="B5" s="181" t="s">
        <v>65</v>
      </c>
      <c r="C5" s="181" t="s">
        <v>90</v>
      </c>
      <c r="D5" s="181" t="s">
        <v>157</v>
      </c>
      <c r="E5" s="181" t="s">
        <v>220</v>
      </c>
      <c r="F5" s="181">
        <v>28</v>
      </c>
      <c r="G5" s="181" t="s">
        <v>122</v>
      </c>
      <c r="H5" s="181" t="s">
        <v>123</v>
      </c>
      <c r="I5" s="53"/>
      <c r="J5" s="53"/>
      <c r="K5" s="53"/>
      <c r="L5" s="53"/>
      <c r="M5" s="53"/>
    </row>
    <row r="6" spans="1:13" x14ac:dyDescent="0.25">
      <c r="A6" s="53"/>
      <c r="B6" s="181" t="s">
        <v>65</v>
      </c>
      <c r="C6" s="181" t="s">
        <v>90</v>
      </c>
      <c r="D6" s="181" t="s">
        <v>157</v>
      </c>
      <c r="E6" s="181" t="s">
        <v>239</v>
      </c>
      <c r="F6" s="181">
        <v>28</v>
      </c>
      <c r="G6" s="181" t="s">
        <v>122</v>
      </c>
      <c r="H6" s="181" t="s">
        <v>123</v>
      </c>
      <c r="I6" s="53"/>
      <c r="J6" s="53"/>
      <c r="K6" s="53"/>
      <c r="L6" s="53"/>
      <c r="M6" s="53"/>
    </row>
    <row r="7" spans="1:13" x14ac:dyDescent="0.25">
      <c r="A7" s="53"/>
      <c r="B7" s="181" t="s">
        <v>65</v>
      </c>
      <c r="C7" s="181" t="s">
        <v>68</v>
      </c>
      <c r="D7" s="181" t="s">
        <v>152</v>
      </c>
      <c r="E7" s="181" t="s">
        <v>240</v>
      </c>
      <c r="F7" s="181">
        <v>26</v>
      </c>
      <c r="G7" s="181" t="s">
        <v>122</v>
      </c>
      <c r="H7" s="181" t="s">
        <v>123</v>
      </c>
      <c r="I7" s="53"/>
      <c r="J7" s="53"/>
      <c r="K7" s="53"/>
      <c r="L7" s="53"/>
      <c r="M7" s="53"/>
    </row>
    <row r="8" spans="1:13" ht="14.25" customHeight="1" x14ac:dyDescent="0.25">
      <c r="A8" s="53"/>
      <c r="B8" s="181" t="s">
        <v>65</v>
      </c>
      <c r="C8" s="181" t="s">
        <v>68</v>
      </c>
      <c r="D8" s="181" t="s">
        <v>152</v>
      </c>
      <c r="E8" s="181" t="s">
        <v>241</v>
      </c>
      <c r="F8" s="181">
        <v>23</v>
      </c>
      <c r="G8" s="181" t="s">
        <v>122</v>
      </c>
      <c r="H8" s="181" t="s">
        <v>123</v>
      </c>
      <c r="I8" s="53"/>
      <c r="J8" s="53"/>
      <c r="K8" s="53"/>
      <c r="L8" s="53"/>
      <c r="M8" s="53"/>
    </row>
    <row r="9" spans="1:13" s="137" customFormat="1" x14ac:dyDescent="0.25">
      <c r="A9" s="53"/>
      <c r="B9" s="181" t="s">
        <v>65</v>
      </c>
      <c r="C9" s="181" t="s">
        <v>98</v>
      </c>
      <c r="D9" s="181" t="s">
        <v>159</v>
      </c>
      <c r="E9" s="181" t="s">
        <v>242</v>
      </c>
      <c r="F9" s="181">
        <v>26</v>
      </c>
      <c r="G9" s="181" t="s">
        <v>125</v>
      </c>
      <c r="H9" s="181" t="s">
        <v>122</v>
      </c>
      <c r="I9" s="53"/>
      <c r="J9" s="53"/>
      <c r="K9" s="53"/>
      <c r="L9" s="53"/>
      <c r="M9" s="53"/>
    </row>
    <row r="10" spans="1:13" s="137" customFormat="1" x14ac:dyDescent="0.25">
      <c r="A10" s="53"/>
      <c r="B10" s="181" t="s">
        <v>65</v>
      </c>
      <c r="C10" s="181" t="s">
        <v>98</v>
      </c>
      <c r="D10" s="181" t="s">
        <v>159</v>
      </c>
      <c r="E10" s="181" t="s">
        <v>243</v>
      </c>
      <c r="F10" s="181">
        <v>23</v>
      </c>
      <c r="G10" s="181" t="s">
        <v>125</v>
      </c>
      <c r="H10" s="181" t="s">
        <v>122</v>
      </c>
      <c r="I10" s="53"/>
      <c r="J10" s="53"/>
      <c r="K10" s="53"/>
      <c r="L10" s="53"/>
      <c r="M10" s="53"/>
    </row>
    <row r="11" spans="1:13" x14ac:dyDescent="0.25">
      <c r="A11" s="53"/>
      <c r="B11" s="181" t="s">
        <v>65</v>
      </c>
      <c r="C11" s="181" t="s">
        <v>352</v>
      </c>
      <c r="D11" s="181" t="s">
        <v>155</v>
      </c>
      <c r="E11" s="181" t="s">
        <v>226</v>
      </c>
      <c r="F11" s="181">
        <v>25</v>
      </c>
      <c r="G11" s="181" t="s">
        <v>122</v>
      </c>
      <c r="H11" s="181" t="s">
        <v>123</v>
      </c>
      <c r="I11" s="53"/>
      <c r="J11" s="53"/>
      <c r="K11" s="53"/>
      <c r="L11" s="53"/>
      <c r="M11" s="53"/>
    </row>
    <row r="12" spans="1:13" x14ac:dyDescent="0.25">
      <c r="A12" s="53"/>
      <c r="B12" s="181" t="s">
        <v>65</v>
      </c>
      <c r="C12" s="181" t="s">
        <v>352</v>
      </c>
      <c r="D12" s="181" t="s">
        <v>155</v>
      </c>
      <c r="E12" s="181" t="s">
        <v>244</v>
      </c>
      <c r="F12" s="181">
        <v>24</v>
      </c>
      <c r="G12" s="181" t="s">
        <v>122</v>
      </c>
      <c r="H12" s="181" t="s">
        <v>123</v>
      </c>
      <c r="I12" s="53"/>
      <c r="J12" s="53"/>
      <c r="K12" s="53"/>
      <c r="L12" s="53"/>
      <c r="M12" s="53"/>
    </row>
    <row r="13" spans="1:13" x14ac:dyDescent="0.25">
      <c r="A13" s="53"/>
      <c r="B13" s="181" t="s">
        <v>65</v>
      </c>
      <c r="C13" s="181" t="s">
        <v>68</v>
      </c>
      <c r="D13" s="181" t="s">
        <v>153</v>
      </c>
      <c r="E13" s="181" t="s">
        <v>245</v>
      </c>
      <c r="F13" s="181">
        <v>22</v>
      </c>
      <c r="G13" s="181" t="s">
        <v>122</v>
      </c>
      <c r="H13" s="181" t="s">
        <v>123</v>
      </c>
      <c r="I13" s="53"/>
      <c r="J13" s="53"/>
      <c r="K13" s="53"/>
      <c r="L13" s="53"/>
      <c r="M13" s="53"/>
    </row>
    <row r="14" spans="1:13" s="137" customFormat="1" x14ac:dyDescent="0.25">
      <c r="A14" s="53"/>
      <c r="B14" s="155" t="s">
        <v>65</v>
      </c>
      <c r="C14" s="154" t="s">
        <v>68</v>
      </c>
      <c r="D14" s="154" t="s">
        <v>153</v>
      </c>
      <c r="E14" s="154" t="s">
        <v>246</v>
      </c>
      <c r="F14" s="154">
        <v>19</v>
      </c>
      <c r="G14" s="154" t="s">
        <v>125</v>
      </c>
      <c r="H14" s="154" t="s">
        <v>122</v>
      </c>
      <c r="I14" s="53"/>
      <c r="J14" s="53"/>
      <c r="K14" s="53"/>
      <c r="L14" s="53"/>
      <c r="M14" s="53"/>
    </row>
    <row r="15" spans="1:13" x14ac:dyDescent="0.25">
      <c r="A15" s="53"/>
      <c r="B15" s="155" t="s">
        <v>65</v>
      </c>
      <c r="C15" s="154" t="s">
        <v>352</v>
      </c>
      <c r="D15" s="154" t="s">
        <v>156</v>
      </c>
      <c r="E15" s="154" t="s">
        <v>247</v>
      </c>
      <c r="F15" s="154">
        <v>20</v>
      </c>
      <c r="G15" s="154" t="s">
        <v>122</v>
      </c>
      <c r="H15" s="154" t="s">
        <v>123</v>
      </c>
      <c r="I15" s="53"/>
      <c r="J15" s="53"/>
      <c r="K15" s="53"/>
      <c r="L15" s="53"/>
      <c r="M15" s="53"/>
    </row>
    <row r="16" spans="1:13" x14ac:dyDescent="0.25">
      <c r="A16" s="53"/>
      <c r="B16" s="155" t="s">
        <v>65</v>
      </c>
      <c r="C16" s="154" t="s">
        <v>352</v>
      </c>
      <c r="D16" s="154" t="s">
        <v>156</v>
      </c>
      <c r="E16" s="154" t="s">
        <v>233</v>
      </c>
      <c r="F16" s="154">
        <v>19</v>
      </c>
      <c r="G16" s="154" t="s">
        <v>122</v>
      </c>
      <c r="H16" s="154" t="s">
        <v>123</v>
      </c>
      <c r="I16" s="53"/>
      <c r="J16" s="53"/>
      <c r="K16" s="53"/>
      <c r="L16" s="53"/>
      <c r="M16" s="53"/>
    </row>
    <row r="17" spans="1:13" x14ac:dyDescent="0.25">
      <c r="A17" s="53"/>
      <c r="B17" s="181" t="s">
        <v>65</v>
      </c>
      <c r="C17" s="181" t="s">
        <v>90</v>
      </c>
      <c r="D17" s="181" t="s">
        <v>158</v>
      </c>
      <c r="E17" s="181" t="s">
        <v>248</v>
      </c>
      <c r="F17" s="181">
        <v>23</v>
      </c>
      <c r="G17" s="154" t="s">
        <v>122</v>
      </c>
      <c r="H17" s="154" t="s">
        <v>123</v>
      </c>
      <c r="I17" s="53"/>
      <c r="J17" s="53"/>
      <c r="K17" s="53"/>
      <c r="L17" s="53"/>
      <c r="M17" s="53"/>
    </row>
    <row r="18" spans="1:13" x14ac:dyDescent="0.25">
      <c r="A18" s="53"/>
      <c r="B18" s="181" t="s">
        <v>65</v>
      </c>
      <c r="C18" s="181" t="s">
        <v>90</v>
      </c>
      <c r="D18" s="181" t="s">
        <v>158</v>
      </c>
      <c r="E18" s="181" t="s">
        <v>249</v>
      </c>
      <c r="F18" s="181">
        <v>22</v>
      </c>
      <c r="G18" s="154" t="s">
        <v>122</v>
      </c>
      <c r="H18" s="154" t="s">
        <v>123</v>
      </c>
      <c r="I18" s="53"/>
      <c r="J18" s="53"/>
      <c r="K18" s="53"/>
      <c r="L18" s="53"/>
      <c r="M18" s="53"/>
    </row>
    <row r="19" spans="1:13" x14ac:dyDescent="0.25">
      <c r="A19" s="53"/>
      <c r="B19" s="155" t="s">
        <v>65</v>
      </c>
      <c r="C19" s="154" t="s">
        <v>68</v>
      </c>
      <c r="D19" s="154" t="s">
        <v>154</v>
      </c>
      <c r="E19" s="154" t="s">
        <v>250</v>
      </c>
      <c r="F19" s="154">
        <v>18</v>
      </c>
      <c r="G19" s="154" t="s">
        <v>122</v>
      </c>
      <c r="H19" s="154" t="s">
        <v>123</v>
      </c>
      <c r="I19" s="53"/>
      <c r="J19" s="53"/>
      <c r="K19" s="53"/>
      <c r="L19" s="53"/>
      <c r="M19" s="53"/>
    </row>
    <row r="20" spans="1:13" x14ac:dyDescent="0.25">
      <c r="A20" s="53"/>
      <c r="B20" s="155" t="s">
        <v>65</v>
      </c>
      <c r="C20" s="154" t="s">
        <v>68</v>
      </c>
      <c r="D20" s="154" t="s">
        <v>154</v>
      </c>
      <c r="E20" s="154" t="s">
        <v>249</v>
      </c>
      <c r="F20" s="154">
        <v>17</v>
      </c>
      <c r="G20" s="154" t="s">
        <v>122</v>
      </c>
      <c r="H20" s="154" t="s">
        <v>123</v>
      </c>
      <c r="I20" s="53"/>
      <c r="J20" s="53"/>
      <c r="K20" s="53"/>
      <c r="L20" s="53"/>
      <c r="M20" s="53"/>
    </row>
    <row r="21" spans="1:13" s="137" customFormat="1" x14ac:dyDescent="0.25">
      <c r="A21" s="53"/>
      <c r="B21" s="155" t="s">
        <v>65</v>
      </c>
      <c r="C21" s="154" t="s">
        <v>98</v>
      </c>
      <c r="D21" s="154" t="s">
        <v>148</v>
      </c>
      <c r="E21" s="154" t="s">
        <v>251</v>
      </c>
      <c r="F21" s="154">
        <v>18</v>
      </c>
      <c r="G21" s="154" t="s">
        <v>125</v>
      </c>
      <c r="H21" s="154" t="s">
        <v>122</v>
      </c>
      <c r="I21" s="53"/>
      <c r="J21" s="53"/>
      <c r="K21" s="53"/>
      <c r="L21" s="53"/>
      <c r="M21" s="53"/>
    </row>
    <row r="22" spans="1:13" s="137" customFormat="1" x14ac:dyDescent="0.25">
      <c r="A22" s="53"/>
      <c r="B22" s="155" t="s">
        <v>65</v>
      </c>
      <c r="C22" s="154" t="s">
        <v>98</v>
      </c>
      <c r="D22" s="154" t="s">
        <v>149</v>
      </c>
      <c r="E22" s="154" t="s">
        <v>252</v>
      </c>
      <c r="F22" s="154">
        <v>18</v>
      </c>
      <c r="G22" s="154" t="s">
        <v>125</v>
      </c>
      <c r="H22" s="154" t="s">
        <v>122</v>
      </c>
      <c r="I22" s="53"/>
      <c r="J22" s="53"/>
      <c r="K22" s="53"/>
      <c r="L22" s="53"/>
      <c r="M22" s="53"/>
    </row>
    <row r="23" spans="1:13" s="137" customFormat="1" x14ac:dyDescent="0.25">
      <c r="A23" s="53"/>
      <c r="B23" s="155" t="s">
        <v>65</v>
      </c>
      <c r="C23" s="154" t="s">
        <v>98</v>
      </c>
      <c r="D23" s="154" t="s">
        <v>150</v>
      </c>
      <c r="E23" s="154" t="s">
        <v>251</v>
      </c>
      <c r="F23" s="154">
        <v>18</v>
      </c>
      <c r="G23" s="154" t="s">
        <v>125</v>
      </c>
      <c r="H23" s="154" t="s">
        <v>122</v>
      </c>
      <c r="I23" s="53"/>
      <c r="J23" s="53"/>
      <c r="K23" s="53"/>
      <c r="L23" s="53"/>
      <c r="M23" s="53"/>
    </row>
    <row r="24" spans="1:13" s="137" customFormat="1" x14ac:dyDescent="0.25">
      <c r="A24" s="53"/>
      <c r="B24" s="155" t="s">
        <v>65</v>
      </c>
      <c r="C24" s="154" t="s">
        <v>98</v>
      </c>
      <c r="D24" s="154" t="s">
        <v>151</v>
      </c>
      <c r="E24" s="154" t="s">
        <v>252</v>
      </c>
      <c r="F24" s="154">
        <v>18</v>
      </c>
      <c r="G24" s="154" t="s">
        <v>125</v>
      </c>
      <c r="H24" s="154" t="s">
        <v>122</v>
      </c>
      <c r="I24" s="53"/>
      <c r="J24" s="53"/>
      <c r="K24" s="53"/>
      <c r="L24" s="53"/>
      <c r="M24" s="53"/>
    </row>
    <row r="25" spans="1:13" s="137" customFormat="1" x14ac:dyDescent="0.25">
      <c r="A25" s="53"/>
      <c r="B25" s="181" t="s">
        <v>65</v>
      </c>
      <c r="C25" s="181" t="s">
        <v>109</v>
      </c>
      <c r="D25" s="181" t="s">
        <v>341</v>
      </c>
      <c r="E25" s="181" t="s">
        <v>221</v>
      </c>
      <c r="F25" s="181">
        <v>26</v>
      </c>
      <c r="G25" s="181" t="s">
        <v>122</v>
      </c>
      <c r="H25" s="181" t="s">
        <v>123</v>
      </c>
      <c r="I25" s="53"/>
      <c r="J25" s="53"/>
      <c r="K25" s="53"/>
      <c r="L25" s="53"/>
      <c r="M25" s="53"/>
    </row>
    <row r="26" spans="1:13" s="137" customFormat="1" x14ac:dyDescent="0.25">
      <c r="A26" s="53"/>
      <c r="B26" s="181" t="s">
        <v>65</v>
      </c>
      <c r="C26" s="181" t="s">
        <v>109</v>
      </c>
      <c r="D26" s="181" t="s">
        <v>341</v>
      </c>
      <c r="E26" s="181" t="s">
        <v>223</v>
      </c>
      <c r="F26" s="181">
        <v>23</v>
      </c>
      <c r="G26" s="181" t="s">
        <v>122</v>
      </c>
      <c r="H26" s="181" t="s">
        <v>123</v>
      </c>
      <c r="I26" s="53"/>
      <c r="J26" s="53"/>
      <c r="K26" s="53"/>
      <c r="L26" s="53"/>
      <c r="M26" s="53"/>
    </row>
    <row r="27" spans="1:13" s="137" customFormat="1" x14ac:dyDescent="0.25">
      <c r="A27" s="53"/>
      <c r="B27" s="155" t="s">
        <v>65</v>
      </c>
      <c r="C27" s="154" t="s">
        <v>109</v>
      </c>
      <c r="D27" s="154" t="s">
        <v>342</v>
      </c>
      <c r="E27" s="154" t="s">
        <v>345</v>
      </c>
      <c r="F27" s="154">
        <v>21</v>
      </c>
      <c r="G27" s="154" t="s">
        <v>122</v>
      </c>
      <c r="H27" s="181" t="s">
        <v>123</v>
      </c>
      <c r="I27" s="53"/>
      <c r="J27" s="53"/>
      <c r="K27" s="53"/>
      <c r="L27" s="53"/>
      <c r="M27" s="53"/>
    </row>
    <row r="28" spans="1:13" s="137" customFormat="1" x14ac:dyDescent="0.25">
      <c r="A28" s="53"/>
      <c r="B28" s="155" t="s">
        <v>65</v>
      </c>
      <c r="C28" s="154" t="s">
        <v>109</v>
      </c>
      <c r="D28" s="154" t="s">
        <v>342</v>
      </c>
      <c r="E28" s="154" t="s">
        <v>346</v>
      </c>
      <c r="F28" s="154">
        <v>20</v>
      </c>
      <c r="G28" s="154" t="s">
        <v>122</v>
      </c>
      <c r="H28" s="181" t="s">
        <v>123</v>
      </c>
      <c r="I28" s="53"/>
      <c r="J28" s="53"/>
      <c r="K28" s="53"/>
      <c r="L28" s="53"/>
      <c r="M28" s="53"/>
    </row>
    <row r="29" spans="1:13" x14ac:dyDescent="0.25">
      <c r="A29" s="53"/>
      <c r="B29" s="154" t="s">
        <v>256</v>
      </c>
      <c r="C29" s="165" t="s">
        <v>98</v>
      </c>
      <c r="D29" s="165" t="s">
        <v>160</v>
      </c>
      <c r="E29" s="165" t="s">
        <v>192</v>
      </c>
      <c r="F29" s="165">
        <v>13</v>
      </c>
      <c r="G29" s="165" t="s">
        <v>122</v>
      </c>
      <c r="H29" s="181" t="s">
        <v>123</v>
      </c>
      <c r="I29" s="53"/>
      <c r="J29" s="53"/>
      <c r="K29" s="53"/>
      <c r="L29" s="53"/>
      <c r="M29" s="53"/>
    </row>
    <row r="30" spans="1:13" s="137" customFormat="1" x14ac:dyDescent="0.25">
      <c r="A30" s="53"/>
      <c r="B30" s="154" t="s">
        <v>256</v>
      </c>
      <c r="C30" s="165" t="s">
        <v>98</v>
      </c>
      <c r="D30" s="165" t="s">
        <v>160</v>
      </c>
      <c r="E30" s="165" t="s">
        <v>193</v>
      </c>
      <c r="F30" s="165">
        <v>13</v>
      </c>
      <c r="G30" s="165" t="s">
        <v>125</v>
      </c>
      <c r="H30" s="165" t="s">
        <v>122</v>
      </c>
      <c r="I30" s="53"/>
      <c r="J30" s="53"/>
      <c r="K30" s="53"/>
      <c r="L30" s="53"/>
      <c r="M30" s="53"/>
    </row>
    <row r="31" spans="1:13" s="137" customFormat="1" x14ac:dyDescent="0.25">
      <c r="A31" s="53"/>
      <c r="B31" s="154" t="s">
        <v>256</v>
      </c>
      <c r="C31" s="165" t="s">
        <v>98</v>
      </c>
      <c r="D31" s="165" t="s">
        <v>160</v>
      </c>
      <c r="E31" s="165" t="s">
        <v>194</v>
      </c>
      <c r="F31" s="171">
        <v>13</v>
      </c>
      <c r="G31" s="165" t="s">
        <v>254</v>
      </c>
      <c r="H31" s="165" t="s">
        <v>123</v>
      </c>
      <c r="I31" s="53"/>
      <c r="J31" s="53"/>
      <c r="K31" s="53"/>
      <c r="L31" s="53"/>
      <c r="M31" s="53"/>
    </row>
    <row r="32" spans="1:13" s="137" customFormat="1" x14ac:dyDescent="0.25">
      <c r="A32" s="53"/>
      <c r="B32" s="154" t="s">
        <v>256</v>
      </c>
      <c r="C32" s="165" t="s">
        <v>98</v>
      </c>
      <c r="D32" s="165" t="s">
        <v>160</v>
      </c>
      <c r="E32" s="165" t="s">
        <v>195</v>
      </c>
      <c r="F32" s="171">
        <v>13</v>
      </c>
      <c r="G32" s="165" t="s">
        <v>255</v>
      </c>
      <c r="H32" s="165" t="s">
        <v>123</v>
      </c>
      <c r="I32" s="53"/>
      <c r="J32" s="53"/>
      <c r="K32" s="53"/>
      <c r="L32" s="53"/>
      <c r="M32" s="53"/>
    </row>
    <row r="33" spans="1:13" x14ac:dyDescent="0.25">
      <c r="A33" s="53"/>
      <c r="B33" s="154" t="s">
        <v>256</v>
      </c>
      <c r="C33" s="165" t="s">
        <v>98</v>
      </c>
      <c r="D33" s="165" t="s">
        <v>161</v>
      </c>
      <c r="E33" s="165" t="s">
        <v>259</v>
      </c>
      <c r="F33" s="165">
        <v>12</v>
      </c>
      <c r="G33" s="165" t="s">
        <v>122</v>
      </c>
      <c r="H33" s="165" t="s">
        <v>123</v>
      </c>
      <c r="I33" s="53"/>
      <c r="J33" s="53"/>
      <c r="K33" s="53"/>
      <c r="L33" s="53"/>
      <c r="M33" s="53"/>
    </row>
    <row r="34" spans="1:13" s="137" customFormat="1" x14ac:dyDescent="0.25">
      <c r="A34" s="53"/>
      <c r="B34" s="154" t="s">
        <v>256</v>
      </c>
      <c r="C34" s="165" t="s">
        <v>98</v>
      </c>
      <c r="D34" s="165" t="s">
        <v>161</v>
      </c>
      <c r="E34" s="165" t="s">
        <v>193</v>
      </c>
      <c r="F34" s="165">
        <v>12</v>
      </c>
      <c r="G34" s="165" t="s">
        <v>125</v>
      </c>
      <c r="H34" s="165" t="s">
        <v>122</v>
      </c>
      <c r="I34" s="53"/>
      <c r="J34" s="53"/>
      <c r="K34" s="53"/>
      <c r="L34" s="53"/>
      <c r="M34" s="53"/>
    </row>
    <row r="35" spans="1:13" s="137" customFormat="1" x14ac:dyDescent="0.25">
      <c r="A35" s="53"/>
      <c r="B35" s="154" t="s">
        <v>256</v>
      </c>
      <c r="C35" s="165" t="s">
        <v>98</v>
      </c>
      <c r="D35" s="165" t="s">
        <v>161</v>
      </c>
      <c r="E35" s="165" t="s">
        <v>194</v>
      </c>
      <c r="F35" s="171">
        <v>12</v>
      </c>
      <c r="G35" s="165" t="s">
        <v>254</v>
      </c>
      <c r="H35" s="165" t="s">
        <v>123</v>
      </c>
      <c r="I35" s="53"/>
      <c r="J35" s="53"/>
      <c r="K35" s="53"/>
      <c r="L35" s="53"/>
      <c r="M35" s="53"/>
    </row>
    <row r="36" spans="1:13" s="137" customFormat="1" x14ac:dyDescent="0.25">
      <c r="A36" s="53"/>
      <c r="B36" s="154" t="s">
        <v>256</v>
      </c>
      <c r="C36" s="165" t="s">
        <v>98</v>
      </c>
      <c r="D36" s="165" t="s">
        <v>161</v>
      </c>
      <c r="E36" s="165" t="s">
        <v>195</v>
      </c>
      <c r="F36" s="171">
        <v>12</v>
      </c>
      <c r="G36" s="165" t="s">
        <v>255</v>
      </c>
      <c r="H36" s="165" t="s">
        <v>123</v>
      </c>
      <c r="I36" s="53"/>
      <c r="J36" s="53"/>
      <c r="K36" s="53"/>
      <c r="L36" s="53"/>
      <c r="M36" s="53"/>
    </row>
    <row r="37" spans="1:13" x14ac:dyDescent="0.25">
      <c r="A37" s="53"/>
      <c r="B37" s="181" t="s">
        <v>257</v>
      </c>
      <c r="C37" s="183" t="s">
        <v>98</v>
      </c>
      <c r="D37" s="183" t="s">
        <v>162</v>
      </c>
      <c r="E37" s="183" t="s">
        <v>221</v>
      </c>
      <c r="F37" s="183">
        <v>25</v>
      </c>
      <c r="G37" s="183" t="s">
        <v>122</v>
      </c>
      <c r="H37" s="183" t="s">
        <v>123</v>
      </c>
      <c r="I37" s="53"/>
      <c r="J37" s="53"/>
      <c r="K37" s="53"/>
      <c r="L37" s="53"/>
      <c r="M37" s="53"/>
    </row>
    <row r="38" spans="1:13" s="137" customFormat="1" x14ac:dyDescent="0.25">
      <c r="A38" s="53"/>
      <c r="B38" s="154" t="s">
        <v>258</v>
      </c>
      <c r="C38" s="165" t="s">
        <v>98</v>
      </c>
      <c r="D38" s="165" t="s">
        <v>163</v>
      </c>
      <c r="E38" s="165" t="s">
        <v>229</v>
      </c>
      <c r="F38" s="165">
        <v>13</v>
      </c>
      <c r="G38" s="154" t="s">
        <v>125</v>
      </c>
      <c r="H38" s="165" t="s">
        <v>122</v>
      </c>
      <c r="I38" s="53"/>
      <c r="J38" s="53"/>
      <c r="K38" s="53"/>
      <c r="L38" s="53"/>
      <c r="M38" s="53"/>
    </row>
    <row r="39" spans="1:13" s="137" customFormat="1" x14ac:dyDescent="0.25">
      <c r="A39" s="53"/>
      <c r="B39" s="154" t="s">
        <v>258</v>
      </c>
      <c r="C39" s="165" t="s">
        <v>98</v>
      </c>
      <c r="D39" s="165" t="s">
        <v>164</v>
      </c>
      <c r="E39" s="165" t="s">
        <v>195</v>
      </c>
      <c r="F39" s="171">
        <v>13</v>
      </c>
      <c r="G39" s="165" t="s">
        <v>255</v>
      </c>
      <c r="H39" s="165" t="s">
        <v>123</v>
      </c>
      <c r="I39" s="53"/>
      <c r="J39" s="53"/>
      <c r="K39" s="53"/>
      <c r="L39" s="53"/>
      <c r="M39" s="53"/>
    </row>
    <row r="40" spans="1:13" x14ac:dyDescent="0.25">
      <c r="A40" s="53"/>
      <c r="B40" s="155" t="s">
        <v>258</v>
      </c>
      <c r="C40" s="155" t="s">
        <v>98</v>
      </c>
      <c r="D40" s="155" t="s">
        <v>164</v>
      </c>
      <c r="E40" s="155" t="s">
        <v>229</v>
      </c>
      <c r="F40" s="155">
        <v>13</v>
      </c>
      <c r="G40" s="155" t="s">
        <v>125</v>
      </c>
      <c r="H40" s="155" t="s">
        <v>122</v>
      </c>
      <c r="I40" s="53"/>
      <c r="J40" s="53"/>
      <c r="K40" s="53"/>
      <c r="L40" s="53"/>
      <c r="M40" s="53"/>
    </row>
    <row r="41" spans="1:13" x14ac:dyDescent="0.25">
      <c r="A41" s="53"/>
      <c r="B41" s="155" t="s">
        <v>351</v>
      </c>
      <c r="C41" s="155" t="s">
        <v>352</v>
      </c>
      <c r="D41" s="135" t="s">
        <v>165</v>
      </c>
      <c r="E41" s="155" t="s">
        <v>264</v>
      </c>
      <c r="F41" s="155">
        <v>20</v>
      </c>
      <c r="G41" s="155" t="s">
        <v>122</v>
      </c>
      <c r="H41" s="155" t="s">
        <v>123</v>
      </c>
      <c r="I41" s="53"/>
      <c r="J41" s="53"/>
      <c r="K41" s="53"/>
      <c r="L41" s="53"/>
      <c r="M41" s="53"/>
    </row>
    <row r="42" spans="1:13" x14ac:dyDescent="0.25">
      <c r="A42" s="53"/>
      <c r="B42" s="155" t="s">
        <v>256</v>
      </c>
      <c r="C42" s="155" t="s">
        <v>68</v>
      </c>
      <c r="D42" s="155" t="s">
        <v>166</v>
      </c>
      <c r="E42" s="155" t="s">
        <v>314</v>
      </c>
      <c r="F42" s="172">
        <v>13</v>
      </c>
      <c r="G42" s="155" t="s">
        <v>255</v>
      </c>
      <c r="H42" s="155" t="s">
        <v>123</v>
      </c>
      <c r="I42" s="53"/>
      <c r="J42" s="53"/>
      <c r="K42" s="53"/>
      <c r="L42" s="53"/>
      <c r="M42" s="53"/>
    </row>
    <row r="43" spans="1:13" x14ac:dyDescent="0.25">
      <c r="A43" s="53"/>
      <c r="B43" s="155" t="s">
        <v>256</v>
      </c>
      <c r="C43" s="155" t="s">
        <v>68</v>
      </c>
      <c r="D43" s="155" t="s">
        <v>166</v>
      </c>
      <c r="E43" s="155" t="s">
        <v>315</v>
      </c>
      <c r="F43" s="172">
        <v>13</v>
      </c>
      <c r="G43" s="155" t="s">
        <v>122</v>
      </c>
      <c r="H43" s="155" t="s">
        <v>123</v>
      </c>
      <c r="I43" s="53"/>
      <c r="J43" s="53"/>
      <c r="K43" s="53"/>
      <c r="L43" s="53"/>
      <c r="M43" s="53"/>
    </row>
    <row r="44" spans="1:13" x14ac:dyDescent="0.25">
      <c r="A44" s="53"/>
      <c r="B44" s="155" t="s">
        <v>256</v>
      </c>
      <c r="C44" s="155" t="s">
        <v>68</v>
      </c>
      <c r="D44" s="155" t="s">
        <v>166</v>
      </c>
      <c r="E44" s="155" t="s">
        <v>316</v>
      </c>
      <c r="F44" s="172">
        <v>13</v>
      </c>
      <c r="G44" s="155" t="s">
        <v>125</v>
      </c>
      <c r="H44" s="155" t="s">
        <v>122</v>
      </c>
      <c r="I44" s="53"/>
      <c r="J44" s="53"/>
      <c r="K44" s="53"/>
      <c r="L44" s="53"/>
      <c r="M44" s="53"/>
    </row>
    <row r="45" spans="1:13" x14ac:dyDescent="0.25">
      <c r="A45" s="53"/>
      <c r="B45" s="155" t="s">
        <v>256</v>
      </c>
      <c r="C45" s="155" t="s">
        <v>68</v>
      </c>
      <c r="D45" s="155" t="s">
        <v>167</v>
      </c>
      <c r="E45" s="155" t="s">
        <v>314</v>
      </c>
      <c r="F45" s="173">
        <v>12</v>
      </c>
      <c r="G45" s="155" t="s">
        <v>255</v>
      </c>
      <c r="H45" s="155" t="s">
        <v>123</v>
      </c>
      <c r="I45" s="53"/>
      <c r="J45" s="53"/>
      <c r="K45" s="53"/>
      <c r="L45" s="53"/>
      <c r="M45" s="53"/>
    </row>
    <row r="46" spans="1:13" x14ac:dyDescent="0.25">
      <c r="A46" s="53"/>
      <c r="B46" s="155" t="s">
        <v>256</v>
      </c>
      <c r="C46" s="155" t="s">
        <v>68</v>
      </c>
      <c r="D46" s="155" t="s">
        <v>167</v>
      </c>
      <c r="E46" s="155" t="s">
        <v>315</v>
      </c>
      <c r="F46" s="173">
        <v>12</v>
      </c>
      <c r="G46" s="155" t="s">
        <v>122</v>
      </c>
      <c r="H46" s="155" t="s">
        <v>123</v>
      </c>
      <c r="I46" s="53"/>
      <c r="J46" s="53"/>
      <c r="K46" s="53"/>
      <c r="L46" s="53"/>
      <c r="M46" s="53"/>
    </row>
    <row r="47" spans="1:13" x14ac:dyDescent="0.25">
      <c r="A47" s="53"/>
      <c r="B47" s="155" t="s">
        <v>256</v>
      </c>
      <c r="C47" s="155" t="s">
        <v>68</v>
      </c>
      <c r="D47" s="155" t="s">
        <v>167</v>
      </c>
      <c r="E47" s="155" t="s">
        <v>316</v>
      </c>
      <c r="F47" s="172">
        <v>11</v>
      </c>
      <c r="G47" s="155" t="s">
        <v>125</v>
      </c>
      <c r="H47" s="155" t="s">
        <v>122</v>
      </c>
      <c r="I47" s="53"/>
      <c r="J47" s="53"/>
      <c r="K47" s="53"/>
      <c r="L47" s="53"/>
      <c r="M47" s="53"/>
    </row>
    <row r="48" spans="1:13" x14ac:dyDescent="0.25">
      <c r="A48" s="53"/>
      <c r="B48" s="155" t="s">
        <v>256</v>
      </c>
      <c r="C48" s="155" t="s">
        <v>68</v>
      </c>
      <c r="D48" s="155" t="s">
        <v>168</v>
      </c>
      <c r="E48" s="155" t="s">
        <v>314</v>
      </c>
      <c r="F48" s="172">
        <v>11</v>
      </c>
      <c r="G48" s="155" t="s">
        <v>255</v>
      </c>
      <c r="H48" s="155" t="s">
        <v>123</v>
      </c>
      <c r="I48" s="53"/>
      <c r="J48" s="53"/>
      <c r="K48" s="53"/>
      <c r="L48" s="53"/>
      <c r="M48" s="53"/>
    </row>
    <row r="49" spans="1:13" x14ac:dyDescent="0.25">
      <c r="A49" s="53"/>
      <c r="B49" s="155" t="s">
        <v>256</v>
      </c>
      <c r="C49" s="155" t="s">
        <v>68</v>
      </c>
      <c r="D49" s="155" t="s">
        <v>168</v>
      </c>
      <c r="E49" s="155" t="s">
        <v>315</v>
      </c>
      <c r="F49" s="172">
        <v>11</v>
      </c>
      <c r="G49" s="155" t="s">
        <v>122</v>
      </c>
      <c r="H49" s="155" t="s">
        <v>123</v>
      </c>
      <c r="I49" s="53"/>
      <c r="J49" s="53"/>
      <c r="K49" s="53"/>
      <c r="L49" s="53"/>
      <c r="M49" s="53"/>
    </row>
    <row r="50" spans="1:13" x14ac:dyDescent="0.25">
      <c r="A50" s="53"/>
      <c r="B50" s="155" t="s">
        <v>256</v>
      </c>
      <c r="C50" s="155" t="s">
        <v>68</v>
      </c>
      <c r="D50" s="155" t="s">
        <v>168</v>
      </c>
      <c r="E50" s="155" t="s">
        <v>316</v>
      </c>
      <c r="F50" s="172">
        <v>11</v>
      </c>
      <c r="G50" s="155" t="s">
        <v>125</v>
      </c>
      <c r="H50" s="155" t="s">
        <v>122</v>
      </c>
      <c r="I50" s="53"/>
      <c r="J50" s="53"/>
      <c r="K50" s="53"/>
      <c r="L50" s="53"/>
      <c r="M50" s="53"/>
    </row>
    <row r="51" spans="1:13" x14ac:dyDescent="0.25">
      <c r="A51" s="53"/>
      <c r="B51" s="155" t="s">
        <v>256</v>
      </c>
      <c r="C51" s="155" t="s">
        <v>68</v>
      </c>
      <c r="D51" s="155" t="s">
        <v>169</v>
      </c>
      <c r="E51" s="155" t="s">
        <v>315</v>
      </c>
      <c r="F51" s="172">
        <v>11</v>
      </c>
      <c r="G51" s="155" t="s">
        <v>122</v>
      </c>
      <c r="H51" s="155" t="s">
        <v>123</v>
      </c>
      <c r="I51" s="53"/>
      <c r="J51" s="53"/>
      <c r="K51" s="53"/>
      <c r="L51" s="53"/>
      <c r="M51" s="53"/>
    </row>
    <row r="52" spans="1:13" x14ac:dyDescent="0.25">
      <c r="A52" s="53"/>
      <c r="B52" s="155" t="s">
        <v>256</v>
      </c>
      <c r="C52" s="155" t="s">
        <v>68</v>
      </c>
      <c r="D52" s="155" t="s">
        <v>169</v>
      </c>
      <c r="E52" s="155" t="s">
        <v>314</v>
      </c>
      <c r="F52" s="172">
        <v>11</v>
      </c>
      <c r="G52" s="155" t="s">
        <v>255</v>
      </c>
      <c r="H52" s="155" t="s">
        <v>123</v>
      </c>
      <c r="I52" s="53"/>
      <c r="J52" s="53"/>
      <c r="K52" s="53"/>
      <c r="L52" s="53"/>
      <c r="M52" s="53"/>
    </row>
    <row r="53" spans="1:13" x14ac:dyDescent="0.25">
      <c r="A53" s="53"/>
      <c r="B53" s="181" t="s">
        <v>256</v>
      </c>
      <c r="C53" s="181" t="s">
        <v>68</v>
      </c>
      <c r="D53" s="184" t="s">
        <v>318</v>
      </c>
      <c r="E53" s="181" t="s">
        <v>319</v>
      </c>
      <c r="F53" s="181">
        <v>23</v>
      </c>
      <c r="G53" s="181" t="s">
        <v>122</v>
      </c>
      <c r="H53" s="181" t="s">
        <v>123</v>
      </c>
      <c r="I53" s="53"/>
      <c r="J53" s="53"/>
      <c r="K53" s="53"/>
      <c r="L53" s="53"/>
      <c r="M53" s="53"/>
    </row>
    <row r="54" spans="1:13" x14ac:dyDescent="0.25">
      <c r="A54" s="53"/>
      <c r="B54" s="155" t="s">
        <v>258</v>
      </c>
      <c r="C54" s="155" t="s">
        <v>68</v>
      </c>
      <c r="D54" s="155" t="s">
        <v>170</v>
      </c>
      <c r="E54" s="155" t="s">
        <v>315</v>
      </c>
      <c r="F54" s="155">
        <v>16</v>
      </c>
      <c r="G54" s="155" t="s">
        <v>122</v>
      </c>
      <c r="H54" s="155" t="s">
        <v>123</v>
      </c>
      <c r="I54" s="53"/>
      <c r="J54" s="53"/>
      <c r="K54" s="53"/>
      <c r="L54" s="53"/>
      <c r="M54" s="53"/>
    </row>
    <row r="55" spans="1:13" x14ac:dyDescent="0.25">
      <c r="A55" s="53"/>
      <c r="B55" s="155" t="s">
        <v>258</v>
      </c>
      <c r="C55" s="155" t="s">
        <v>68</v>
      </c>
      <c r="D55" s="155" t="s">
        <v>170</v>
      </c>
      <c r="E55" s="155" t="s">
        <v>316</v>
      </c>
      <c r="F55" s="155">
        <v>16</v>
      </c>
      <c r="G55" s="155" t="s">
        <v>125</v>
      </c>
      <c r="H55" s="155" t="s">
        <v>122</v>
      </c>
      <c r="I55" s="53"/>
      <c r="J55" s="53"/>
      <c r="K55" s="53"/>
      <c r="L55" s="53"/>
      <c r="M55" s="53"/>
    </row>
    <row r="56" spans="1:13" x14ac:dyDescent="0.25">
      <c r="A56" s="53"/>
      <c r="B56" s="155" t="s">
        <v>258</v>
      </c>
      <c r="C56" s="155" t="s">
        <v>68</v>
      </c>
      <c r="D56" s="155" t="s">
        <v>171</v>
      </c>
      <c r="E56" s="155" t="s">
        <v>314</v>
      </c>
      <c r="F56" s="172">
        <v>11</v>
      </c>
      <c r="G56" s="155" t="s">
        <v>255</v>
      </c>
      <c r="H56" s="155" t="s">
        <v>123</v>
      </c>
      <c r="I56" s="53"/>
      <c r="J56" s="53"/>
      <c r="K56" s="53"/>
      <c r="L56" s="53"/>
      <c r="M56" s="53"/>
    </row>
    <row r="57" spans="1:13" x14ac:dyDescent="0.25">
      <c r="A57" s="53"/>
      <c r="B57" s="155" t="s">
        <v>258</v>
      </c>
      <c r="C57" s="155" t="s">
        <v>68</v>
      </c>
      <c r="D57" s="155" t="s">
        <v>171</v>
      </c>
      <c r="E57" s="155" t="s">
        <v>315</v>
      </c>
      <c r="F57" s="172">
        <v>11</v>
      </c>
      <c r="G57" s="155" t="s">
        <v>122</v>
      </c>
      <c r="H57" s="155" t="s">
        <v>123</v>
      </c>
      <c r="I57" s="53"/>
      <c r="J57" s="53"/>
      <c r="K57" s="53"/>
      <c r="L57" s="53"/>
      <c r="M57" s="53"/>
    </row>
    <row r="58" spans="1:13" x14ac:dyDescent="0.25">
      <c r="A58" s="53"/>
      <c r="B58" s="155" t="s">
        <v>258</v>
      </c>
      <c r="C58" s="155" t="s">
        <v>68</v>
      </c>
      <c r="D58" s="155" t="s">
        <v>171</v>
      </c>
      <c r="E58" s="155" t="s">
        <v>316</v>
      </c>
      <c r="F58" s="172">
        <v>11</v>
      </c>
      <c r="G58" s="155" t="s">
        <v>125</v>
      </c>
      <c r="H58" s="155" t="s">
        <v>122</v>
      </c>
      <c r="I58" s="53"/>
      <c r="J58" s="53"/>
      <c r="K58" s="53"/>
      <c r="L58" s="53"/>
      <c r="M58" s="53"/>
    </row>
    <row r="59" spans="1:13" x14ac:dyDescent="0.25">
      <c r="A59" s="53"/>
      <c r="B59" s="181" t="s">
        <v>351</v>
      </c>
      <c r="C59" s="181" t="s">
        <v>91</v>
      </c>
      <c r="D59" s="181" t="s">
        <v>172</v>
      </c>
      <c r="E59" s="181" t="s">
        <v>248</v>
      </c>
      <c r="F59" s="181">
        <v>22</v>
      </c>
      <c r="G59" s="181" t="s">
        <v>122</v>
      </c>
      <c r="H59" s="181" t="s">
        <v>123</v>
      </c>
      <c r="I59" s="53"/>
      <c r="J59" s="53"/>
      <c r="K59" s="53"/>
      <c r="L59" s="53"/>
      <c r="M59" s="53"/>
    </row>
    <row r="60" spans="1:13" x14ac:dyDescent="0.25">
      <c r="A60" s="53"/>
      <c r="B60" s="181" t="s">
        <v>351</v>
      </c>
      <c r="C60" s="181" t="s">
        <v>353</v>
      </c>
      <c r="D60" s="181" t="s">
        <v>180</v>
      </c>
      <c r="E60" s="181" t="s">
        <v>226</v>
      </c>
      <c r="F60" s="181">
        <v>24</v>
      </c>
      <c r="G60" s="181" t="s">
        <v>122</v>
      </c>
      <c r="H60" s="181" t="s">
        <v>123</v>
      </c>
      <c r="I60" s="53"/>
      <c r="J60" s="53"/>
      <c r="K60" s="53"/>
      <c r="L60" s="53"/>
      <c r="M60" s="53"/>
    </row>
    <row r="61" spans="1:13" x14ac:dyDescent="0.25">
      <c r="A61" s="53"/>
      <c r="B61" s="181" t="s">
        <v>256</v>
      </c>
      <c r="C61" s="181" t="s">
        <v>353</v>
      </c>
      <c r="D61" s="181" t="s">
        <v>179</v>
      </c>
      <c r="E61" s="181" t="s">
        <v>226</v>
      </c>
      <c r="F61" s="181">
        <v>24</v>
      </c>
      <c r="G61" s="181" t="s">
        <v>122</v>
      </c>
      <c r="H61" s="181" t="s">
        <v>123</v>
      </c>
      <c r="I61" s="53"/>
      <c r="J61" s="53"/>
      <c r="K61" s="53"/>
      <c r="L61" s="53"/>
      <c r="M61" s="53"/>
    </row>
    <row r="62" spans="1:13" x14ac:dyDescent="0.25">
      <c r="A62" s="53"/>
      <c r="B62" s="155" t="s">
        <v>256</v>
      </c>
      <c r="C62" s="155" t="s">
        <v>353</v>
      </c>
      <c r="D62" s="155" t="s">
        <v>179</v>
      </c>
      <c r="E62" s="155" t="s">
        <v>264</v>
      </c>
      <c r="F62" s="173">
        <v>24</v>
      </c>
      <c r="G62" s="155" t="s">
        <v>122</v>
      </c>
      <c r="H62" s="181" t="s">
        <v>123</v>
      </c>
      <c r="I62" s="53"/>
      <c r="J62" s="53"/>
      <c r="K62" s="53"/>
      <c r="L62" s="53"/>
      <c r="M62" s="53"/>
    </row>
    <row r="63" spans="1:13" x14ac:dyDescent="0.25">
      <c r="A63" s="53"/>
      <c r="B63" s="155" t="s">
        <v>256</v>
      </c>
      <c r="C63" s="155" t="s">
        <v>353</v>
      </c>
      <c r="D63" s="155" t="s">
        <v>181</v>
      </c>
      <c r="E63" s="155" t="s">
        <v>264</v>
      </c>
      <c r="F63" s="173">
        <v>13</v>
      </c>
      <c r="G63" s="155" t="s">
        <v>122</v>
      </c>
      <c r="H63" s="181" t="s">
        <v>123</v>
      </c>
      <c r="I63" s="53"/>
      <c r="J63" s="53"/>
      <c r="K63" s="53"/>
      <c r="L63" s="53"/>
      <c r="M63" s="53"/>
    </row>
    <row r="64" spans="1:13" x14ac:dyDescent="0.25">
      <c r="A64" s="53"/>
      <c r="B64" s="155" t="s">
        <v>256</v>
      </c>
      <c r="C64" s="155" t="s">
        <v>353</v>
      </c>
      <c r="D64" s="155" t="s">
        <v>182</v>
      </c>
      <c r="E64" s="155" t="s">
        <v>264</v>
      </c>
      <c r="F64" s="173">
        <v>12</v>
      </c>
      <c r="G64" s="155" t="s">
        <v>122</v>
      </c>
      <c r="H64" s="181" t="s">
        <v>123</v>
      </c>
      <c r="I64" s="53"/>
      <c r="J64" s="53"/>
      <c r="K64" s="53"/>
      <c r="L64" s="53"/>
      <c r="M64" s="53"/>
    </row>
    <row r="65" spans="1:13" x14ac:dyDescent="0.25">
      <c r="A65" s="53"/>
      <c r="B65" s="155" t="s">
        <v>256</v>
      </c>
      <c r="C65" s="155" t="s">
        <v>353</v>
      </c>
      <c r="D65" s="155" t="s">
        <v>183</v>
      </c>
      <c r="E65" s="155" t="s">
        <v>264</v>
      </c>
      <c r="F65" s="173">
        <v>11</v>
      </c>
      <c r="G65" s="155" t="s">
        <v>122</v>
      </c>
      <c r="H65" s="181" t="s">
        <v>123</v>
      </c>
      <c r="I65" s="53"/>
      <c r="J65" s="53"/>
      <c r="K65" s="53"/>
      <c r="L65" s="53"/>
      <c r="M65" s="53"/>
    </row>
    <row r="66" spans="1:13" x14ac:dyDescent="0.25">
      <c r="A66" s="53"/>
      <c r="B66" s="181" t="s">
        <v>351</v>
      </c>
      <c r="C66" s="181" t="s">
        <v>90</v>
      </c>
      <c r="D66" s="181" t="s">
        <v>178</v>
      </c>
      <c r="E66" s="181" t="s">
        <v>248</v>
      </c>
      <c r="F66" s="181">
        <v>23</v>
      </c>
      <c r="G66" s="181" t="s">
        <v>122</v>
      </c>
      <c r="H66" s="181" t="s">
        <v>123</v>
      </c>
      <c r="I66" s="53"/>
      <c r="J66" s="53"/>
      <c r="K66" s="53"/>
      <c r="L66" s="53"/>
      <c r="M66" s="53"/>
    </row>
    <row r="67" spans="1:13" x14ac:dyDescent="0.25">
      <c r="A67" s="53"/>
      <c r="B67" s="155" t="s">
        <v>256</v>
      </c>
      <c r="C67" s="155" t="s">
        <v>90</v>
      </c>
      <c r="D67" s="155" t="s">
        <v>173</v>
      </c>
      <c r="E67" s="155" t="s">
        <v>290</v>
      </c>
      <c r="F67" s="172">
        <v>13</v>
      </c>
      <c r="G67" s="155" t="s">
        <v>122</v>
      </c>
      <c r="H67" s="181" t="s">
        <v>123</v>
      </c>
      <c r="I67" s="53"/>
      <c r="J67" s="53"/>
      <c r="K67" s="53"/>
      <c r="L67" s="53"/>
      <c r="M67" s="53"/>
    </row>
    <row r="68" spans="1:13" x14ac:dyDescent="0.25">
      <c r="A68" s="53"/>
      <c r="B68" s="155" t="s">
        <v>256</v>
      </c>
      <c r="C68" s="155" t="s">
        <v>90</v>
      </c>
      <c r="D68" s="155" t="s">
        <v>174</v>
      </c>
      <c r="E68" s="155" t="s">
        <v>290</v>
      </c>
      <c r="F68" s="172">
        <v>12</v>
      </c>
      <c r="G68" s="155" t="s">
        <v>122</v>
      </c>
      <c r="H68" s="181" t="s">
        <v>123</v>
      </c>
      <c r="I68" s="53"/>
      <c r="J68" s="53"/>
      <c r="K68" s="53"/>
      <c r="L68" s="53"/>
      <c r="M68" s="53"/>
    </row>
    <row r="69" spans="1:13" x14ac:dyDescent="0.25">
      <c r="A69" s="53"/>
      <c r="B69" s="155" t="s">
        <v>256</v>
      </c>
      <c r="C69" s="155" t="s">
        <v>90</v>
      </c>
      <c r="D69" s="155" t="s">
        <v>174</v>
      </c>
      <c r="E69" s="155" t="s">
        <v>291</v>
      </c>
      <c r="F69" s="172">
        <v>12</v>
      </c>
      <c r="G69" s="155" t="s">
        <v>122</v>
      </c>
      <c r="H69" s="181" t="s">
        <v>123</v>
      </c>
      <c r="I69" s="53"/>
      <c r="J69" s="53"/>
      <c r="K69" s="53"/>
      <c r="L69" s="53"/>
      <c r="M69" s="53"/>
    </row>
    <row r="70" spans="1:13" x14ac:dyDescent="0.25">
      <c r="A70" s="53"/>
      <c r="B70" s="155" t="s">
        <v>256</v>
      </c>
      <c r="C70" s="155" t="s">
        <v>90</v>
      </c>
      <c r="D70" s="155" t="s">
        <v>175</v>
      </c>
      <c r="E70" s="155" t="s">
        <v>291</v>
      </c>
      <c r="F70" s="172">
        <v>11</v>
      </c>
      <c r="G70" s="155" t="s">
        <v>122</v>
      </c>
      <c r="H70" s="181" t="s">
        <v>123</v>
      </c>
      <c r="I70" s="53"/>
      <c r="J70" s="53"/>
      <c r="K70" s="53"/>
      <c r="L70" s="53"/>
      <c r="M70" s="53"/>
    </row>
    <row r="71" spans="1:13" x14ac:dyDescent="0.25">
      <c r="A71" s="53"/>
      <c r="B71" s="181" t="s">
        <v>256</v>
      </c>
      <c r="C71" s="181" t="s">
        <v>90</v>
      </c>
      <c r="D71" s="181" t="s">
        <v>176</v>
      </c>
      <c r="E71" s="181" t="s">
        <v>221</v>
      </c>
      <c r="F71" s="181">
        <v>25</v>
      </c>
      <c r="G71" s="181" t="s">
        <v>122</v>
      </c>
      <c r="H71" s="181" t="s">
        <v>123</v>
      </c>
      <c r="I71" s="53"/>
      <c r="J71" s="53"/>
      <c r="K71" s="53"/>
      <c r="L71" s="53"/>
      <c r="M71" s="53"/>
    </row>
    <row r="72" spans="1:13" x14ac:dyDescent="0.25">
      <c r="A72" s="53"/>
      <c r="B72" s="154" t="s">
        <v>258</v>
      </c>
      <c r="C72" s="154" t="s">
        <v>90</v>
      </c>
      <c r="D72" s="154" t="s">
        <v>177</v>
      </c>
      <c r="E72" s="154" t="s">
        <v>290</v>
      </c>
      <c r="F72" s="173">
        <v>11</v>
      </c>
      <c r="G72" s="154" t="s">
        <v>122</v>
      </c>
      <c r="H72" s="181" t="s">
        <v>123</v>
      </c>
      <c r="I72" s="53"/>
      <c r="J72" s="53"/>
      <c r="K72" s="53"/>
      <c r="L72" s="53"/>
      <c r="M72" s="53"/>
    </row>
    <row r="73" spans="1:13" x14ac:dyDescent="0.25">
      <c r="A73" s="53"/>
      <c r="B73" s="155" t="s">
        <v>258</v>
      </c>
      <c r="C73" s="155" t="s">
        <v>90</v>
      </c>
      <c r="D73" s="155" t="s">
        <v>177</v>
      </c>
      <c r="E73" s="155" t="s">
        <v>291</v>
      </c>
      <c r="F73" s="172">
        <v>11</v>
      </c>
      <c r="G73" s="155" t="s">
        <v>122</v>
      </c>
      <c r="H73" s="181" t="s">
        <v>123</v>
      </c>
      <c r="I73" s="53"/>
      <c r="J73" s="53"/>
      <c r="K73" s="53"/>
      <c r="L73" s="53"/>
      <c r="M73" s="53"/>
    </row>
    <row r="74" spans="1:13" x14ac:dyDescent="0.25">
      <c r="A74" s="53"/>
      <c r="B74" s="181" t="s">
        <v>354</v>
      </c>
      <c r="C74" s="181" t="s">
        <v>98</v>
      </c>
      <c r="D74" s="181" t="s">
        <v>184</v>
      </c>
      <c r="E74" s="181" t="s">
        <v>230</v>
      </c>
      <c r="F74" s="181">
        <v>22</v>
      </c>
      <c r="G74" s="181" t="s">
        <v>122</v>
      </c>
      <c r="H74" s="181" t="s">
        <v>123</v>
      </c>
      <c r="I74" s="53"/>
      <c r="J74" s="53"/>
      <c r="K74" s="53"/>
      <c r="L74" s="53"/>
      <c r="M74" s="53"/>
    </row>
    <row r="75" spans="1:13" x14ac:dyDescent="0.25">
      <c r="A75" s="53"/>
      <c r="B75" s="155" t="s">
        <v>354</v>
      </c>
      <c r="C75" s="155" t="s">
        <v>98</v>
      </c>
      <c r="D75" s="155" t="s">
        <v>184</v>
      </c>
      <c r="E75" s="155" t="s">
        <v>231</v>
      </c>
      <c r="F75" s="155">
        <v>21</v>
      </c>
      <c r="G75" s="155" t="s">
        <v>122</v>
      </c>
      <c r="H75" s="181" t="s">
        <v>123</v>
      </c>
      <c r="I75" s="53"/>
      <c r="J75" s="53"/>
      <c r="K75" s="53"/>
      <c r="L75" s="53"/>
      <c r="M75" s="53"/>
    </row>
    <row r="76" spans="1:13" x14ac:dyDescent="0.25">
      <c r="A76" s="53"/>
      <c r="B76" s="155" t="s">
        <v>354</v>
      </c>
      <c r="C76" s="155" t="s">
        <v>98</v>
      </c>
      <c r="D76" s="155" t="s">
        <v>184</v>
      </c>
      <c r="E76" s="155" t="s">
        <v>232</v>
      </c>
      <c r="F76" s="155">
        <v>21</v>
      </c>
      <c r="G76" s="155" t="s">
        <v>122</v>
      </c>
      <c r="H76" s="181" t="s">
        <v>123</v>
      </c>
      <c r="I76" s="53"/>
      <c r="J76" s="53"/>
      <c r="K76" s="53"/>
      <c r="L76" s="53"/>
      <c r="M76" s="53"/>
    </row>
    <row r="77" spans="1:13" x14ac:dyDescent="0.25">
      <c r="A77" s="53"/>
      <c r="B77" s="155" t="s">
        <v>354</v>
      </c>
      <c r="C77" s="155" t="s">
        <v>98</v>
      </c>
      <c r="D77" s="155" t="s">
        <v>184</v>
      </c>
      <c r="E77" s="155" t="s">
        <v>233</v>
      </c>
      <c r="F77" s="155">
        <v>20</v>
      </c>
      <c r="G77" s="155" t="s">
        <v>122</v>
      </c>
      <c r="H77" s="181" t="s">
        <v>123</v>
      </c>
      <c r="I77" s="53"/>
      <c r="J77" s="53"/>
      <c r="K77" s="53"/>
      <c r="L77" s="53"/>
      <c r="M77" s="53"/>
    </row>
    <row r="78" spans="1:13" x14ac:dyDescent="0.25">
      <c r="A78" s="53"/>
      <c r="B78" s="155" t="s">
        <v>355</v>
      </c>
      <c r="C78" s="155" t="s">
        <v>98</v>
      </c>
      <c r="D78" s="155" t="s">
        <v>185</v>
      </c>
      <c r="E78" s="155" t="s">
        <v>235</v>
      </c>
      <c r="F78" s="155">
        <v>20</v>
      </c>
      <c r="G78" s="155" t="s">
        <v>125</v>
      </c>
      <c r="H78" s="155" t="s">
        <v>122</v>
      </c>
      <c r="I78" s="53"/>
      <c r="J78" s="53"/>
      <c r="K78" s="53"/>
      <c r="L78" s="53"/>
      <c r="M78" s="53"/>
    </row>
    <row r="79" spans="1:13" x14ac:dyDescent="0.25">
      <c r="A79" s="53"/>
      <c r="B79" s="155" t="s">
        <v>355</v>
      </c>
      <c r="C79" s="155" t="s">
        <v>98</v>
      </c>
      <c r="D79" s="155" t="s">
        <v>185</v>
      </c>
      <c r="E79" s="155" t="s">
        <v>234</v>
      </c>
      <c r="F79" s="155">
        <v>19</v>
      </c>
      <c r="G79" s="155" t="s">
        <v>125</v>
      </c>
      <c r="H79" s="155" t="s">
        <v>122</v>
      </c>
      <c r="I79" s="53"/>
      <c r="J79" s="53"/>
      <c r="K79" s="53"/>
      <c r="L79" s="53"/>
      <c r="M79" s="53"/>
    </row>
    <row r="80" spans="1:13" x14ac:dyDescent="0.25">
      <c r="A80" s="53"/>
      <c r="B80" s="155" t="s">
        <v>355</v>
      </c>
      <c r="C80" s="155" t="s">
        <v>98</v>
      </c>
      <c r="D80" s="155" t="s">
        <v>186</v>
      </c>
      <c r="E80" s="155" t="s">
        <v>236</v>
      </c>
      <c r="F80" s="172">
        <v>15.3</v>
      </c>
      <c r="G80" s="155" t="s">
        <v>125</v>
      </c>
      <c r="H80" s="155" t="s">
        <v>122</v>
      </c>
      <c r="I80" s="53"/>
      <c r="J80" s="53"/>
      <c r="K80" s="53"/>
      <c r="L80" s="53"/>
      <c r="M80" s="53"/>
    </row>
    <row r="81" spans="1:13" x14ac:dyDescent="0.25">
      <c r="A81" s="53"/>
      <c r="B81" s="155" t="s">
        <v>355</v>
      </c>
      <c r="C81" s="155" t="s">
        <v>98</v>
      </c>
      <c r="D81" s="155" t="s">
        <v>186</v>
      </c>
      <c r="E81" s="155" t="s">
        <v>237</v>
      </c>
      <c r="F81" s="172">
        <v>14.8</v>
      </c>
      <c r="G81" s="155" t="s">
        <v>125</v>
      </c>
      <c r="H81" s="155" t="s">
        <v>122</v>
      </c>
      <c r="I81" s="53"/>
      <c r="J81" s="53"/>
      <c r="K81" s="53"/>
      <c r="L81" s="53"/>
      <c r="M81" s="53"/>
    </row>
    <row r="82" spans="1:13" x14ac:dyDescent="0.25">
      <c r="A82" s="53"/>
      <c r="B82" s="181" t="s">
        <v>355</v>
      </c>
      <c r="C82" s="181" t="s">
        <v>353</v>
      </c>
      <c r="D82" s="181">
        <v>1500</v>
      </c>
      <c r="E82" s="181" t="s">
        <v>271</v>
      </c>
      <c r="F82" s="181">
        <v>23</v>
      </c>
      <c r="G82" s="181" t="s">
        <v>255</v>
      </c>
      <c r="H82" s="181" t="s">
        <v>123</v>
      </c>
      <c r="I82" s="53"/>
      <c r="J82" s="53"/>
      <c r="K82" s="53"/>
      <c r="L82" s="53"/>
      <c r="M82" s="53"/>
    </row>
    <row r="83" spans="1:13" x14ac:dyDescent="0.25">
      <c r="A83" s="53"/>
      <c r="B83" s="155" t="s">
        <v>355</v>
      </c>
      <c r="C83" s="155" t="s">
        <v>353</v>
      </c>
      <c r="D83" s="155">
        <v>1500</v>
      </c>
      <c r="E83" s="155" t="s">
        <v>272</v>
      </c>
      <c r="F83" s="155">
        <v>20</v>
      </c>
      <c r="G83" s="155" t="s">
        <v>125</v>
      </c>
      <c r="H83" s="155" t="s">
        <v>122</v>
      </c>
      <c r="I83" s="53"/>
      <c r="J83" s="53"/>
      <c r="K83" s="53"/>
      <c r="L83" s="53"/>
      <c r="M83" s="53"/>
    </row>
    <row r="84" spans="1:13" x14ac:dyDescent="0.25">
      <c r="A84" s="53"/>
      <c r="B84" s="155" t="s">
        <v>355</v>
      </c>
      <c r="C84" s="155" t="s">
        <v>353</v>
      </c>
      <c r="D84" s="155">
        <v>1500</v>
      </c>
      <c r="E84" s="155" t="s">
        <v>273</v>
      </c>
      <c r="F84" s="155">
        <v>16</v>
      </c>
      <c r="G84" s="155" t="s">
        <v>122</v>
      </c>
      <c r="H84" s="155" t="s">
        <v>123</v>
      </c>
      <c r="I84" s="53"/>
      <c r="J84" s="53"/>
      <c r="K84" s="53"/>
      <c r="L84" s="53"/>
      <c r="M84" s="53"/>
    </row>
    <row r="85" spans="1:13" x14ac:dyDescent="0.25">
      <c r="A85" s="53"/>
      <c r="B85" s="155" t="s">
        <v>355</v>
      </c>
      <c r="C85" s="155" t="s">
        <v>353</v>
      </c>
      <c r="D85" s="155">
        <v>1500</v>
      </c>
      <c r="E85" s="155" t="s">
        <v>274</v>
      </c>
      <c r="F85" s="155">
        <v>17</v>
      </c>
      <c r="G85" s="155" t="s">
        <v>122</v>
      </c>
      <c r="H85" s="155" t="s">
        <v>123</v>
      </c>
      <c r="I85" s="53"/>
      <c r="J85" s="53"/>
      <c r="K85" s="53"/>
      <c r="L85" s="53"/>
      <c r="M85" s="53"/>
    </row>
    <row r="86" spans="1:13" x14ac:dyDescent="0.25">
      <c r="A86" s="53"/>
      <c r="B86" s="181" t="s">
        <v>355</v>
      </c>
      <c r="C86" s="181" t="s">
        <v>353</v>
      </c>
      <c r="D86" s="181">
        <v>1500</v>
      </c>
      <c r="E86" s="181" t="s">
        <v>275</v>
      </c>
      <c r="F86" s="181">
        <v>22</v>
      </c>
      <c r="G86" s="181" t="s">
        <v>255</v>
      </c>
      <c r="H86" s="181" t="s">
        <v>123</v>
      </c>
      <c r="I86" s="53"/>
      <c r="J86" s="53"/>
      <c r="K86" s="53"/>
      <c r="L86" s="53"/>
      <c r="M86" s="53"/>
    </row>
    <row r="87" spans="1:13" x14ac:dyDescent="0.25">
      <c r="A87" s="53"/>
      <c r="B87" s="155" t="s">
        <v>355</v>
      </c>
      <c r="C87" s="155" t="s">
        <v>353</v>
      </c>
      <c r="D87" s="155">
        <v>1500</v>
      </c>
      <c r="E87" s="155" t="s">
        <v>276</v>
      </c>
      <c r="F87" s="155">
        <v>19</v>
      </c>
      <c r="G87" s="155" t="s">
        <v>125</v>
      </c>
      <c r="H87" s="155" t="s">
        <v>123</v>
      </c>
      <c r="I87" s="53"/>
      <c r="J87" s="53"/>
      <c r="K87" s="53"/>
      <c r="L87" s="53"/>
      <c r="M87" s="53"/>
    </row>
    <row r="88" spans="1:13" x14ac:dyDescent="0.25">
      <c r="A88" s="53"/>
      <c r="B88" s="155" t="s">
        <v>355</v>
      </c>
      <c r="C88" s="155" t="s">
        <v>353</v>
      </c>
      <c r="D88" s="155">
        <v>1500</v>
      </c>
      <c r="E88" s="155" t="s">
        <v>277</v>
      </c>
      <c r="F88" s="155">
        <v>15</v>
      </c>
      <c r="G88" s="155" t="s">
        <v>122</v>
      </c>
      <c r="H88" s="155" t="s">
        <v>123</v>
      </c>
      <c r="I88" s="53"/>
      <c r="J88" s="53"/>
      <c r="K88" s="53"/>
      <c r="L88" s="53"/>
      <c r="M88" s="53"/>
    </row>
    <row r="89" spans="1:13" x14ac:dyDescent="0.25">
      <c r="A89" s="53"/>
      <c r="B89" s="155" t="s">
        <v>355</v>
      </c>
      <c r="C89" s="155" t="s">
        <v>353</v>
      </c>
      <c r="D89" s="155">
        <v>1500</v>
      </c>
      <c r="E89" s="155" t="s">
        <v>278</v>
      </c>
      <c r="F89" s="155">
        <v>17</v>
      </c>
      <c r="G89" s="155" t="s">
        <v>122</v>
      </c>
      <c r="H89" s="155" t="s">
        <v>123</v>
      </c>
      <c r="I89" s="53"/>
      <c r="J89" s="53"/>
      <c r="K89" s="53"/>
      <c r="L89" s="53"/>
      <c r="M89" s="53"/>
    </row>
    <row r="90" spans="1:13" x14ac:dyDescent="0.25">
      <c r="A90" s="53"/>
      <c r="B90" s="155" t="s">
        <v>355</v>
      </c>
      <c r="C90" s="155" t="s">
        <v>353</v>
      </c>
      <c r="D90" s="155">
        <v>1500</v>
      </c>
      <c r="E90" s="155" t="s">
        <v>356</v>
      </c>
      <c r="F90" s="172">
        <v>16</v>
      </c>
      <c r="G90" s="155" t="s">
        <v>122</v>
      </c>
      <c r="H90" s="155" t="s">
        <v>123</v>
      </c>
      <c r="I90" s="53"/>
      <c r="J90" s="53"/>
      <c r="K90" s="53"/>
      <c r="L90" s="53"/>
      <c r="M90" s="53"/>
    </row>
    <row r="91" spans="1:13" x14ac:dyDescent="0.25">
      <c r="A91" s="53"/>
      <c r="B91" s="155" t="s">
        <v>355</v>
      </c>
      <c r="C91" s="155" t="s">
        <v>353</v>
      </c>
      <c r="D91" s="155">
        <v>2500</v>
      </c>
      <c r="E91" s="155" t="s">
        <v>280</v>
      </c>
      <c r="F91" s="172">
        <v>15.3</v>
      </c>
      <c r="G91" s="155" t="s">
        <v>122</v>
      </c>
      <c r="H91" s="155" t="s">
        <v>123</v>
      </c>
      <c r="I91" s="53"/>
      <c r="J91" s="53"/>
      <c r="K91" s="53"/>
      <c r="L91" s="53"/>
      <c r="M91" s="53"/>
    </row>
    <row r="92" spans="1:13" x14ac:dyDescent="0.25">
      <c r="A92" s="53"/>
      <c r="B92" s="155" t="s">
        <v>355</v>
      </c>
      <c r="C92" s="155" t="s">
        <v>353</v>
      </c>
      <c r="D92" s="155">
        <v>2500</v>
      </c>
      <c r="E92" s="155" t="s">
        <v>279</v>
      </c>
      <c r="F92" s="172">
        <v>15.3</v>
      </c>
      <c r="G92" s="155" t="s">
        <v>122</v>
      </c>
      <c r="H92" s="155" t="s">
        <v>123</v>
      </c>
      <c r="I92" s="53"/>
      <c r="J92" s="53"/>
      <c r="K92" s="53"/>
      <c r="L92" s="53"/>
      <c r="M92" s="53"/>
    </row>
    <row r="93" spans="1:13" x14ac:dyDescent="0.25">
      <c r="A93" s="53"/>
      <c r="B93" s="155" t="s">
        <v>355</v>
      </c>
      <c r="C93" s="155" t="s">
        <v>353</v>
      </c>
      <c r="D93" s="155">
        <v>2500</v>
      </c>
      <c r="E93" s="155" t="s">
        <v>281</v>
      </c>
      <c r="F93" s="172">
        <v>15.3</v>
      </c>
      <c r="G93" s="155" t="s">
        <v>255</v>
      </c>
      <c r="H93" s="155" t="s">
        <v>123</v>
      </c>
      <c r="I93" s="53"/>
      <c r="J93" s="53"/>
      <c r="K93" s="53"/>
      <c r="L93" s="53"/>
      <c r="M93" s="53"/>
    </row>
    <row r="94" spans="1:13" x14ac:dyDescent="0.25">
      <c r="A94" s="53"/>
      <c r="B94" s="155" t="s">
        <v>355</v>
      </c>
      <c r="C94" s="155" t="s">
        <v>353</v>
      </c>
      <c r="D94" s="155">
        <v>2500</v>
      </c>
      <c r="E94" s="155" t="s">
        <v>282</v>
      </c>
      <c r="F94" s="172">
        <v>14.8</v>
      </c>
      <c r="G94" s="155" t="s">
        <v>254</v>
      </c>
      <c r="H94" s="155" t="s">
        <v>123</v>
      </c>
      <c r="I94" s="53"/>
      <c r="J94" s="53"/>
      <c r="K94" s="53"/>
      <c r="L94" s="53"/>
      <c r="M94" s="53"/>
    </row>
    <row r="95" spans="1:13" x14ac:dyDescent="0.25">
      <c r="A95" s="53"/>
      <c r="B95" s="155" t="s">
        <v>355</v>
      </c>
      <c r="C95" s="155" t="s">
        <v>353</v>
      </c>
      <c r="D95" s="155">
        <v>2500</v>
      </c>
      <c r="E95" s="155" t="s">
        <v>283</v>
      </c>
      <c r="F95" s="172">
        <v>14.8</v>
      </c>
      <c r="G95" s="155" t="s">
        <v>122</v>
      </c>
      <c r="H95" s="155" t="s">
        <v>123</v>
      </c>
      <c r="I95" s="53"/>
      <c r="J95" s="53"/>
      <c r="K95" s="53"/>
      <c r="L95" s="53"/>
      <c r="M95" s="53"/>
    </row>
    <row r="96" spans="1:13" x14ac:dyDescent="0.25">
      <c r="A96" s="53"/>
      <c r="B96" s="155" t="s">
        <v>355</v>
      </c>
      <c r="C96" s="155" t="s">
        <v>353</v>
      </c>
      <c r="D96" s="155">
        <v>2500</v>
      </c>
      <c r="E96" s="155" t="s">
        <v>284</v>
      </c>
      <c r="F96" s="172">
        <v>14.8</v>
      </c>
      <c r="G96" s="155" t="s">
        <v>122</v>
      </c>
      <c r="H96" s="155" t="s">
        <v>123</v>
      </c>
      <c r="I96" s="53"/>
      <c r="J96" s="53"/>
      <c r="K96" s="53"/>
      <c r="L96" s="53"/>
      <c r="M96" s="53"/>
    </row>
    <row r="97" spans="1:13" x14ac:dyDescent="0.25">
      <c r="A97" s="53"/>
      <c r="B97" s="155" t="s">
        <v>355</v>
      </c>
      <c r="C97" s="155" t="s">
        <v>353</v>
      </c>
      <c r="D97" s="155">
        <v>2500</v>
      </c>
      <c r="E97" s="155" t="s">
        <v>285</v>
      </c>
      <c r="F97" s="172">
        <v>14.8</v>
      </c>
      <c r="G97" s="155" t="s">
        <v>255</v>
      </c>
      <c r="H97" s="155" t="s">
        <v>123</v>
      </c>
      <c r="I97" s="53"/>
      <c r="J97" s="53"/>
      <c r="K97" s="53"/>
      <c r="L97" s="53"/>
      <c r="M97" s="53"/>
    </row>
    <row r="98" spans="1:13" x14ac:dyDescent="0.25">
      <c r="A98" s="53"/>
      <c r="B98" s="181" t="s">
        <v>355</v>
      </c>
      <c r="C98" s="181" t="s">
        <v>68</v>
      </c>
      <c r="D98" s="181" t="s">
        <v>187</v>
      </c>
      <c r="E98" s="181" t="s">
        <v>320</v>
      </c>
      <c r="F98" s="181">
        <v>22</v>
      </c>
      <c r="G98" s="181" t="s">
        <v>122</v>
      </c>
      <c r="H98" s="181" t="s">
        <v>123</v>
      </c>
      <c r="I98" s="53"/>
      <c r="J98" s="53"/>
      <c r="K98" s="53"/>
      <c r="L98" s="53"/>
      <c r="M98" s="53"/>
    </row>
    <row r="99" spans="1:13" x14ac:dyDescent="0.25">
      <c r="A99" s="53"/>
      <c r="B99" s="155" t="s">
        <v>355</v>
      </c>
      <c r="C99" s="155" t="s">
        <v>68</v>
      </c>
      <c r="D99" s="155" t="s">
        <v>187</v>
      </c>
      <c r="E99" s="155" t="s">
        <v>321</v>
      </c>
      <c r="F99" s="155">
        <v>20</v>
      </c>
      <c r="G99" s="155" t="s">
        <v>122</v>
      </c>
      <c r="H99" s="155" t="s">
        <v>123</v>
      </c>
      <c r="I99" s="53"/>
      <c r="J99" s="53"/>
      <c r="K99" s="53"/>
      <c r="L99" s="53"/>
      <c r="M99" s="53"/>
    </row>
    <row r="100" spans="1:13" x14ac:dyDescent="0.25">
      <c r="A100" s="53"/>
      <c r="B100" s="155" t="s">
        <v>355</v>
      </c>
      <c r="C100" s="155" t="s">
        <v>68</v>
      </c>
      <c r="D100" s="155" t="s">
        <v>187</v>
      </c>
      <c r="E100" s="155" t="s">
        <v>357</v>
      </c>
      <c r="F100" s="155">
        <v>20</v>
      </c>
      <c r="G100" s="155" t="s">
        <v>125</v>
      </c>
      <c r="H100" s="155" t="s">
        <v>122</v>
      </c>
      <c r="I100" s="53"/>
      <c r="J100" s="53"/>
      <c r="K100" s="53"/>
      <c r="L100" s="53"/>
      <c r="M100" s="53"/>
    </row>
    <row r="101" spans="1:13" x14ac:dyDescent="0.25">
      <c r="A101" s="53"/>
      <c r="B101" s="155" t="s">
        <v>355</v>
      </c>
      <c r="C101" s="155" t="s">
        <v>68</v>
      </c>
      <c r="D101" s="155" t="s">
        <v>187</v>
      </c>
      <c r="E101" s="155" t="s">
        <v>358</v>
      </c>
      <c r="F101" s="155">
        <v>18</v>
      </c>
      <c r="G101" s="155" t="s">
        <v>125</v>
      </c>
      <c r="H101" s="155" t="s">
        <v>122</v>
      </c>
      <c r="I101" s="53"/>
      <c r="J101" s="53"/>
      <c r="K101" s="53"/>
      <c r="L101" s="53"/>
      <c r="M101" s="53"/>
    </row>
    <row r="102" spans="1:13" x14ac:dyDescent="0.25">
      <c r="A102" s="53"/>
      <c r="B102" s="155" t="s">
        <v>355</v>
      </c>
      <c r="C102" s="155" t="s">
        <v>68</v>
      </c>
      <c r="D102" s="155" t="s">
        <v>187</v>
      </c>
      <c r="E102" s="155" t="s">
        <v>322</v>
      </c>
      <c r="F102" s="155">
        <v>20</v>
      </c>
      <c r="G102" s="155" t="s">
        <v>122</v>
      </c>
      <c r="H102" s="155" t="s">
        <v>123</v>
      </c>
      <c r="I102" s="53"/>
      <c r="J102" s="53"/>
      <c r="K102" s="53"/>
      <c r="L102" s="53"/>
      <c r="M102" s="53"/>
    </row>
    <row r="103" spans="1:13" x14ac:dyDescent="0.25">
      <c r="A103" s="53"/>
      <c r="B103" s="155" t="s">
        <v>355</v>
      </c>
      <c r="C103" s="155" t="s">
        <v>68</v>
      </c>
      <c r="D103" s="155" t="s">
        <v>187</v>
      </c>
      <c r="E103" s="155" t="s">
        <v>323</v>
      </c>
      <c r="F103" s="155">
        <v>19</v>
      </c>
      <c r="G103" s="155" t="s">
        <v>125</v>
      </c>
      <c r="H103" s="155" t="s">
        <v>122</v>
      </c>
      <c r="I103" s="53"/>
      <c r="J103" s="53"/>
      <c r="K103" s="53"/>
      <c r="L103" s="53"/>
      <c r="M103" s="53"/>
    </row>
    <row r="104" spans="1:13" x14ac:dyDescent="0.25">
      <c r="A104" s="53"/>
      <c r="B104" s="155" t="s">
        <v>355</v>
      </c>
      <c r="C104" s="155" t="s">
        <v>68</v>
      </c>
      <c r="D104" s="155" t="s">
        <v>187</v>
      </c>
      <c r="E104" s="155" t="s">
        <v>324</v>
      </c>
      <c r="F104" s="155">
        <v>19</v>
      </c>
      <c r="G104" s="155" t="s">
        <v>122</v>
      </c>
      <c r="H104" s="155" t="s">
        <v>123</v>
      </c>
      <c r="I104" s="53"/>
      <c r="J104" s="53"/>
      <c r="K104" s="53"/>
      <c r="L104" s="53"/>
      <c r="M104" s="53"/>
    </row>
    <row r="105" spans="1:13" x14ac:dyDescent="0.25">
      <c r="A105" s="53"/>
      <c r="B105" s="155" t="s">
        <v>355</v>
      </c>
      <c r="C105" s="155" t="s">
        <v>68</v>
      </c>
      <c r="D105" s="155" t="s">
        <v>187</v>
      </c>
      <c r="E105" s="155" t="s">
        <v>325</v>
      </c>
      <c r="F105" s="155">
        <v>17</v>
      </c>
      <c r="G105" s="155" t="s">
        <v>125</v>
      </c>
      <c r="H105" s="155" t="s">
        <v>122</v>
      </c>
      <c r="I105" s="53"/>
      <c r="J105" s="53"/>
      <c r="K105" s="53"/>
      <c r="L105" s="53"/>
      <c r="M105" s="53"/>
    </row>
    <row r="106" spans="1:13" x14ac:dyDescent="0.25">
      <c r="A106" s="53"/>
      <c r="B106" s="155" t="s">
        <v>355</v>
      </c>
      <c r="C106" s="155" t="s">
        <v>68</v>
      </c>
      <c r="D106" s="155" t="s">
        <v>188</v>
      </c>
      <c r="E106" s="155" t="s">
        <v>326</v>
      </c>
      <c r="F106" s="173">
        <v>15.3</v>
      </c>
      <c r="G106" s="155" t="s">
        <v>125</v>
      </c>
      <c r="H106" s="155" t="s">
        <v>122</v>
      </c>
      <c r="I106" s="53"/>
      <c r="J106" s="53"/>
      <c r="K106" s="53"/>
      <c r="L106" s="53"/>
      <c r="M106" s="53"/>
    </row>
    <row r="107" spans="1:13" x14ac:dyDescent="0.25">
      <c r="A107" s="53"/>
      <c r="B107" s="155" t="s">
        <v>355</v>
      </c>
      <c r="C107" s="155" t="s">
        <v>68</v>
      </c>
      <c r="D107" s="155" t="s">
        <v>188</v>
      </c>
      <c r="E107" s="155" t="s">
        <v>327</v>
      </c>
      <c r="F107" s="173">
        <v>15.3</v>
      </c>
      <c r="G107" s="155" t="s">
        <v>125</v>
      </c>
      <c r="H107" s="155" t="s">
        <v>122</v>
      </c>
      <c r="I107" s="53"/>
      <c r="J107" s="53"/>
      <c r="K107" s="53"/>
      <c r="L107" s="53"/>
      <c r="M107" s="53"/>
    </row>
    <row r="108" spans="1:13" x14ac:dyDescent="0.25">
      <c r="A108" s="53"/>
      <c r="B108" s="155" t="s">
        <v>355</v>
      </c>
      <c r="C108" s="155" t="s">
        <v>68</v>
      </c>
      <c r="D108" s="155" t="s">
        <v>188</v>
      </c>
      <c r="E108" s="155" t="s">
        <v>328</v>
      </c>
      <c r="F108" s="173">
        <v>15.3</v>
      </c>
      <c r="G108" s="155" t="s">
        <v>255</v>
      </c>
      <c r="H108" s="155" t="s">
        <v>123</v>
      </c>
      <c r="I108" s="53"/>
      <c r="J108" s="53"/>
      <c r="K108" s="53"/>
      <c r="L108" s="53"/>
      <c r="M108" s="53"/>
    </row>
    <row r="109" spans="1:13" x14ac:dyDescent="0.25">
      <c r="A109" s="53"/>
      <c r="B109" s="155" t="s">
        <v>355</v>
      </c>
      <c r="C109" s="155" t="s">
        <v>68</v>
      </c>
      <c r="D109" s="155" t="s">
        <v>188</v>
      </c>
      <c r="E109" s="155" t="s">
        <v>329</v>
      </c>
      <c r="F109" s="173">
        <v>14.8</v>
      </c>
      <c r="G109" s="155" t="s">
        <v>125</v>
      </c>
      <c r="H109" s="155" t="s">
        <v>122</v>
      </c>
      <c r="I109" s="53"/>
      <c r="J109" s="53"/>
      <c r="K109" s="53"/>
      <c r="L109" s="53"/>
      <c r="M109" s="53"/>
    </row>
    <row r="110" spans="1:13" x14ac:dyDescent="0.25">
      <c r="A110" s="53"/>
      <c r="B110" s="155" t="s">
        <v>355</v>
      </c>
      <c r="C110" s="155" t="s">
        <v>68</v>
      </c>
      <c r="D110" s="155" t="s">
        <v>188</v>
      </c>
      <c r="E110" s="155" t="s">
        <v>330</v>
      </c>
      <c r="F110" s="173">
        <v>14.8</v>
      </c>
      <c r="G110" s="155" t="s">
        <v>125</v>
      </c>
      <c r="H110" s="155" t="s">
        <v>122</v>
      </c>
      <c r="I110" s="53"/>
      <c r="J110" s="53"/>
      <c r="K110" s="53"/>
      <c r="L110" s="53"/>
      <c r="M110" s="53"/>
    </row>
    <row r="111" spans="1:13" x14ac:dyDescent="0.25">
      <c r="A111" s="53"/>
      <c r="B111" s="155" t="s">
        <v>355</v>
      </c>
      <c r="C111" s="155" t="s">
        <v>68</v>
      </c>
      <c r="D111" s="155" t="s">
        <v>188</v>
      </c>
      <c r="E111" s="155" t="s">
        <v>331</v>
      </c>
      <c r="F111" s="173">
        <v>14.8</v>
      </c>
      <c r="G111" s="155" t="s">
        <v>255</v>
      </c>
      <c r="H111" s="155" t="s">
        <v>123</v>
      </c>
      <c r="I111" s="53"/>
      <c r="J111" s="53"/>
      <c r="K111" s="53"/>
      <c r="L111" s="53"/>
      <c r="M111" s="53"/>
    </row>
    <row r="112" spans="1:13" x14ac:dyDescent="0.25">
      <c r="A112" s="53"/>
      <c r="B112" s="155" t="s">
        <v>355</v>
      </c>
      <c r="C112" s="155" t="s">
        <v>90</v>
      </c>
      <c r="D112" s="165" t="s">
        <v>189</v>
      </c>
      <c r="E112" s="135" t="s">
        <v>230</v>
      </c>
      <c r="F112" s="155">
        <v>19</v>
      </c>
      <c r="G112" s="155" t="s">
        <v>360</v>
      </c>
      <c r="H112" s="155" t="s">
        <v>123</v>
      </c>
      <c r="I112" s="53"/>
      <c r="J112" s="53"/>
      <c r="K112" s="53"/>
      <c r="L112" s="53"/>
      <c r="M112" s="53"/>
    </row>
    <row r="113" spans="1:13" x14ac:dyDescent="0.25">
      <c r="A113" s="53"/>
      <c r="B113" s="155" t="s">
        <v>355</v>
      </c>
      <c r="C113" s="155" t="s">
        <v>90</v>
      </c>
      <c r="D113" s="165" t="s">
        <v>189</v>
      </c>
      <c r="E113" s="155" t="s">
        <v>292</v>
      </c>
      <c r="F113" s="155">
        <v>18</v>
      </c>
      <c r="G113" s="155" t="s">
        <v>360</v>
      </c>
      <c r="H113" s="155" t="s">
        <v>123</v>
      </c>
      <c r="I113" s="53"/>
      <c r="J113" s="53"/>
      <c r="K113" s="53"/>
      <c r="L113" s="53"/>
      <c r="M113" s="53"/>
    </row>
    <row r="114" spans="1:13" x14ac:dyDescent="0.25">
      <c r="A114" s="53"/>
      <c r="B114" s="155" t="s">
        <v>355</v>
      </c>
      <c r="C114" s="155" t="s">
        <v>90</v>
      </c>
      <c r="D114" s="135" t="s">
        <v>189</v>
      </c>
      <c r="E114" s="155" t="s">
        <v>293</v>
      </c>
      <c r="F114" s="155">
        <v>17</v>
      </c>
      <c r="G114" s="155" t="s">
        <v>360</v>
      </c>
      <c r="H114" s="155" t="s">
        <v>123</v>
      </c>
      <c r="I114" s="53"/>
      <c r="J114" s="53"/>
      <c r="K114" s="53"/>
      <c r="L114" s="53"/>
      <c r="M114" s="53"/>
    </row>
    <row r="115" spans="1:13" x14ac:dyDescent="0.25">
      <c r="A115" s="53"/>
      <c r="B115" s="155" t="s">
        <v>355</v>
      </c>
      <c r="C115" s="155" t="s">
        <v>90</v>
      </c>
      <c r="D115" s="155" t="s">
        <v>190</v>
      </c>
      <c r="E115" s="155" t="s">
        <v>359</v>
      </c>
      <c r="F115" s="155">
        <v>15</v>
      </c>
      <c r="G115" s="155" t="s">
        <v>360</v>
      </c>
      <c r="H115" s="155" t="s">
        <v>123</v>
      </c>
      <c r="I115" s="53"/>
      <c r="J115" s="53"/>
      <c r="K115" s="53"/>
      <c r="L115" s="53"/>
      <c r="M115" s="53"/>
    </row>
    <row r="116" spans="1:13" x14ac:dyDescent="0.25">
      <c r="A116" s="53"/>
      <c r="B116" s="155" t="s">
        <v>355</v>
      </c>
      <c r="C116" s="155" t="s">
        <v>90</v>
      </c>
      <c r="D116" s="155" t="s">
        <v>190</v>
      </c>
      <c r="E116" s="155" t="s">
        <v>294</v>
      </c>
      <c r="F116" s="155">
        <v>14</v>
      </c>
      <c r="G116" s="155" t="s">
        <v>360</v>
      </c>
      <c r="H116" s="155" t="s">
        <v>123</v>
      </c>
      <c r="I116" s="53"/>
      <c r="J116" s="53"/>
      <c r="K116" s="53"/>
      <c r="L116" s="53"/>
      <c r="M116" s="53"/>
    </row>
    <row r="117" spans="1:13" x14ac:dyDescent="0.25">
      <c r="A117" s="53"/>
      <c r="B117" s="53"/>
      <c r="C117" s="53"/>
      <c r="D117" s="53"/>
      <c r="E117" s="53"/>
      <c r="F117" s="53"/>
      <c r="G117" s="53"/>
      <c r="H117" s="53"/>
      <c r="I117" s="53"/>
      <c r="J117" s="53"/>
      <c r="K117" s="53"/>
      <c r="L117" s="53"/>
      <c r="M117" s="53"/>
    </row>
    <row r="118" spans="1:13" x14ac:dyDescent="0.25">
      <c r="A118" s="53"/>
      <c r="B118" s="53"/>
      <c r="C118" s="53"/>
      <c r="D118" s="53"/>
      <c r="E118" s="53"/>
      <c r="F118" s="53"/>
      <c r="G118" s="53"/>
      <c r="H118" s="53"/>
      <c r="I118" s="53"/>
      <c r="J118" s="53"/>
      <c r="K118" s="53"/>
      <c r="L118" s="53"/>
      <c r="M118" s="53"/>
    </row>
    <row r="119" spans="1:13" x14ac:dyDescent="0.25">
      <c r="A119" s="53"/>
      <c r="B119" s="53"/>
      <c r="C119" s="53"/>
      <c r="D119" s="53"/>
      <c r="E119" s="53"/>
      <c r="F119" s="53"/>
      <c r="G119" s="53"/>
      <c r="H119" s="53"/>
      <c r="I119" s="53"/>
      <c r="J119" s="53"/>
      <c r="K119" s="53"/>
      <c r="L119" s="53"/>
      <c r="M119" s="53"/>
    </row>
    <row r="120" spans="1:13" x14ac:dyDescent="0.25">
      <c r="A120" s="53"/>
      <c r="B120" s="53"/>
      <c r="C120" s="53"/>
      <c r="D120" s="53"/>
      <c r="E120" s="53"/>
      <c r="F120" s="53"/>
      <c r="G120" s="53"/>
      <c r="H120" s="53"/>
      <c r="I120" s="53"/>
      <c r="J120" s="53"/>
      <c r="K120" s="53"/>
      <c r="L120" s="53"/>
      <c r="M120" s="53"/>
    </row>
    <row r="121" spans="1:13" x14ac:dyDescent="0.25">
      <c r="A121" s="53"/>
      <c r="B121" s="53"/>
      <c r="C121" s="53"/>
      <c r="D121" s="53"/>
      <c r="E121" s="53"/>
      <c r="F121" s="53"/>
      <c r="G121" s="53"/>
      <c r="H121" s="53"/>
      <c r="I121" s="53"/>
      <c r="J121" s="53"/>
      <c r="K121" s="53"/>
      <c r="L121" s="53"/>
      <c r="M121" s="53"/>
    </row>
    <row r="122" spans="1:13" x14ac:dyDescent="0.25">
      <c r="A122" s="53"/>
      <c r="B122" s="53"/>
      <c r="C122" s="53"/>
      <c r="D122" s="53"/>
      <c r="E122" s="53"/>
      <c r="F122" s="53"/>
      <c r="G122" s="53"/>
      <c r="H122" s="53"/>
      <c r="I122" s="53"/>
      <c r="J122" s="53"/>
      <c r="K122" s="53"/>
      <c r="L122" s="53"/>
      <c r="M122" s="53"/>
    </row>
    <row r="123" spans="1:13" x14ac:dyDescent="0.25">
      <c r="A123" s="53"/>
      <c r="B123" s="53"/>
      <c r="C123" s="53"/>
      <c r="D123" s="53"/>
      <c r="E123" s="53"/>
      <c r="F123" s="53"/>
      <c r="G123" s="53"/>
      <c r="H123" s="53"/>
      <c r="I123" s="53"/>
      <c r="J123" s="53"/>
      <c r="K123" s="53"/>
      <c r="L123" s="53"/>
      <c r="M123" s="53"/>
    </row>
    <row r="124" spans="1:13" x14ac:dyDescent="0.25">
      <c r="A124" s="53"/>
      <c r="B124" s="53"/>
      <c r="C124" s="53"/>
      <c r="D124" s="53"/>
      <c r="E124" s="53"/>
      <c r="F124" s="53"/>
      <c r="G124" s="53"/>
      <c r="H124" s="53"/>
      <c r="I124" s="53"/>
      <c r="J124" s="53"/>
      <c r="K124" s="53"/>
      <c r="L124" s="53"/>
      <c r="M124" s="53"/>
    </row>
    <row r="125" spans="1:13" x14ac:dyDescent="0.25">
      <c r="A125" s="53"/>
      <c r="B125" s="53"/>
      <c r="C125" s="53"/>
      <c r="D125" s="53"/>
      <c r="E125" s="53"/>
      <c r="F125" s="53"/>
      <c r="G125" s="53"/>
      <c r="H125" s="53"/>
      <c r="I125" s="53"/>
      <c r="J125" s="53"/>
      <c r="K125" s="53"/>
      <c r="L125" s="53"/>
      <c r="M125" s="53"/>
    </row>
    <row r="126" spans="1:13" x14ac:dyDescent="0.25">
      <c r="A126" s="53"/>
      <c r="B126" s="53"/>
      <c r="C126" s="53"/>
      <c r="D126" s="53"/>
      <c r="E126" s="53"/>
      <c r="F126" s="53"/>
      <c r="G126" s="53"/>
      <c r="H126" s="53"/>
      <c r="I126" s="53"/>
      <c r="J126" s="53"/>
      <c r="K126" s="53"/>
      <c r="L126" s="53"/>
      <c r="M126" s="53"/>
    </row>
    <row r="127" spans="1:13" x14ac:dyDescent="0.25">
      <c r="A127" s="53"/>
      <c r="B127" s="53"/>
      <c r="C127" s="53"/>
      <c r="D127" s="53"/>
      <c r="E127" s="53"/>
      <c r="F127" s="53"/>
      <c r="G127" s="53"/>
      <c r="H127" s="53"/>
      <c r="I127" s="53"/>
      <c r="J127" s="53"/>
      <c r="K127" s="53"/>
      <c r="L127" s="53"/>
      <c r="M127" s="53"/>
    </row>
    <row r="128" spans="1:13" x14ac:dyDescent="0.25">
      <c r="A128" s="53"/>
      <c r="B128" s="53"/>
      <c r="C128" s="53"/>
      <c r="D128" s="53"/>
      <c r="E128" s="53"/>
      <c r="F128" s="53"/>
      <c r="G128" s="53"/>
      <c r="H128" s="53"/>
      <c r="I128" s="53"/>
      <c r="J128" s="53"/>
      <c r="K128" s="53"/>
      <c r="L128" s="53"/>
      <c r="M128" s="53"/>
    </row>
    <row r="129" spans="1:13" x14ac:dyDescent="0.25">
      <c r="A129" s="53"/>
      <c r="B129" s="53"/>
      <c r="C129" s="53"/>
      <c r="D129" s="53"/>
      <c r="E129" s="53"/>
      <c r="F129" s="53"/>
      <c r="G129" s="53"/>
      <c r="H129" s="53"/>
      <c r="I129" s="53"/>
      <c r="J129" s="53"/>
      <c r="K129" s="53"/>
      <c r="L129" s="53"/>
      <c r="M129" s="53"/>
    </row>
    <row r="130" spans="1:13" x14ac:dyDescent="0.25">
      <c r="A130" s="53"/>
      <c r="B130" s="53"/>
      <c r="C130" s="53"/>
      <c r="D130" s="53"/>
      <c r="E130" s="53"/>
      <c r="F130" s="53"/>
      <c r="G130" s="53"/>
      <c r="H130" s="53"/>
      <c r="I130" s="53"/>
      <c r="J130" s="53"/>
      <c r="K130" s="53"/>
      <c r="L130" s="53"/>
      <c r="M130" s="53"/>
    </row>
    <row r="131" spans="1:13" x14ac:dyDescent="0.25">
      <c r="A131" s="53"/>
      <c r="B131" s="53"/>
      <c r="C131" s="53"/>
      <c r="D131" s="53"/>
      <c r="E131" s="53"/>
      <c r="F131" s="53"/>
      <c r="G131" s="53"/>
      <c r="H131" s="53"/>
      <c r="I131" s="53"/>
      <c r="J131" s="53"/>
      <c r="K131" s="53"/>
      <c r="L131" s="53"/>
      <c r="M131" s="53"/>
    </row>
  </sheetData>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I73"/>
  <sheetViews>
    <sheetView zoomScale="90" zoomScaleNormal="90" workbookViewId="0"/>
  </sheetViews>
  <sheetFormatPr defaultColWidth="0" defaultRowHeight="15" zeroHeight="1" x14ac:dyDescent="0.25"/>
  <cols>
    <col min="1" max="1" width="3.7109375" customWidth="1"/>
    <col min="2" max="8" width="9.140625" customWidth="1"/>
    <col min="9" max="9" width="12" customWidth="1"/>
    <col min="10" max="14" width="9.140625" customWidth="1"/>
    <col min="15" max="15" width="3.7109375" customWidth="1"/>
    <col min="16" max="35" width="0" hidden="1" customWidth="1"/>
    <col min="36" max="16384" width="9.140625" hidden="1"/>
  </cols>
  <sheetData>
    <row r="1" spans="1:15" ht="21" x14ac:dyDescent="0.35">
      <c r="A1" s="443"/>
      <c r="B1" s="715" t="s">
        <v>1533</v>
      </c>
      <c r="C1" s="715"/>
      <c r="D1" s="715"/>
      <c r="E1" s="715"/>
      <c r="F1" s="715"/>
      <c r="G1" s="715"/>
      <c r="H1" s="715"/>
      <c r="I1" s="715"/>
      <c r="J1" s="715"/>
      <c r="K1" s="715"/>
      <c r="L1" s="715"/>
      <c r="M1" s="715"/>
      <c r="N1" s="216"/>
      <c r="O1" s="19"/>
    </row>
    <row r="2" spans="1:15" x14ac:dyDescent="0.25">
      <c r="A2" s="19"/>
      <c r="B2" s="748" t="s">
        <v>1551</v>
      </c>
      <c r="C2" s="748"/>
      <c r="D2" s="748"/>
      <c r="E2" s="748"/>
      <c r="F2" s="748"/>
      <c r="G2" s="748"/>
      <c r="H2" s="748"/>
      <c r="I2" s="748"/>
      <c r="J2" s="748"/>
      <c r="K2" s="748"/>
      <c r="L2" s="748"/>
      <c r="M2" s="748"/>
      <c r="N2" s="19"/>
      <c r="O2" s="19"/>
    </row>
    <row r="3" spans="1:15" x14ac:dyDescent="0.25">
      <c r="A3" s="19"/>
      <c r="B3" s="748"/>
      <c r="C3" s="748"/>
      <c r="D3" s="748"/>
      <c r="E3" s="748"/>
      <c r="F3" s="748"/>
      <c r="G3" s="748"/>
      <c r="H3" s="748"/>
      <c r="I3" s="748"/>
      <c r="J3" s="748"/>
      <c r="K3" s="748"/>
      <c r="L3" s="748"/>
      <c r="M3" s="748"/>
      <c r="N3" s="19"/>
      <c r="O3" s="19"/>
    </row>
    <row r="4" spans="1:15" s="216" customFormat="1" x14ac:dyDescent="0.25">
      <c r="A4" s="19"/>
      <c r="B4" s="896" t="s">
        <v>1561</v>
      </c>
      <c r="C4" s="897"/>
      <c r="D4" s="897"/>
      <c r="E4" s="897"/>
      <c r="F4" s="897"/>
      <c r="G4" s="897"/>
      <c r="H4" s="897"/>
      <c r="I4" s="897"/>
      <c r="J4" s="897"/>
      <c r="K4" s="897"/>
      <c r="L4" s="897"/>
      <c r="M4" s="897"/>
      <c r="N4" s="898"/>
      <c r="O4" s="19"/>
    </row>
    <row r="5" spans="1:15" ht="15" customHeight="1" x14ac:dyDescent="0.5">
      <c r="A5" s="19"/>
      <c r="B5" s="386"/>
      <c r="C5" s="350"/>
      <c r="D5" s="350"/>
      <c r="E5" s="350"/>
      <c r="F5" s="350"/>
      <c r="G5" s="350"/>
      <c r="H5" s="350"/>
      <c r="I5" s="350"/>
      <c r="J5" s="350"/>
      <c r="K5" s="350"/>
      <c r="L5" s="350"/>
      <c r="M5" s="350"/>
      <c r="N5" s="19"/>
      <c r="O5" s="19"/>
    </row>
    <row r="6" spans="1:15" ht="15" customHeight="1" x14ac:dyDescent="0.5">
      <c r="A6" s="19"/>
      <c r="B6" s="349" t="s">
        <v>53</v>
      </c>
      <c r="C6" s="350"/>
      <c r="D6" s="350"/>
      <c r="E6" s="350"/>
      <c r="F6" s="350"/>
      <c r="G6" s="350"/>
      <c r="H6" s="350"/>
      <c r="I6" s="350"/>
      <c r="J6" s="350"/>
      <c r="K6" s="350"/>
      <c r="L6" s="350"/>
      <c r="M6" s="350"/>
      <c r="N6" s="19"/>
      <c r="O6" s="19"/>
    </row>
    <row r="7" spans="1:15" ht="29.25" customHeight="1" x14ac:dyDescent="0.25">
      <c r="A7" s="19"/>
      <c r="B7" s="889" t="s">
        <v>1555</v>
      </c>
      <c r="C7" s="890"/>
      <c r="D7" s="890"/>
      <c r="E7" s="890"/>
      <c r="F7" s="890"/>
      <c r="G7" s="890"/>
      <c r="H7" s="890"/>
      <c r="I7" s="890"/>
      <c r="J7" s="890"/>
      <c r="K7" s="890"/>
      <c r="L7" s="890"/>
      <c r="M7" s="890"/>
      <c r="N7" s="891"/>
      <c r="O7" s="19"/>
    </row>
    <row r="8" spans="1:15" ht="15" customHeight="1" x14ac:dyDescent="0.25">
      <c r="A8" s="19"/>
      <c r="B8" s="19"/>
      <c r="C8" s="19"/>
      <c r="D8" s="19"/>
      <c r="E8" s="19"/>
      <c r="F8" s="19"/>
      <c r="G8" s="19"/>
      <c r="H8" s="19"/>
      <c r="I8" s="19"/>
      <c r="J8" s="19"/>
      <c r="K8" s="19"/>
      <c r="L8" s="19"/>
      <c r="M8" s="19"/>
      <c r="N8" s="19"/>
      <c r="O8" s="19"/>
    </row>
    <row r="9" spans="1:15" ht="61.5" customHeight="1" x14ac:dyDescent="0.25">
      <c r="A9" s="323"/>
      <c r="B9" s="889" t="s">
        <v>1557</v>
      </c>
      <c r="C9" s="890"/>
      <c r="D9" s="890"/>
      <c r="E9" s="890"/>
      <c r="F9" s="890"/>
      <c r="G9" s="890"/>
      <c r="H9" s="890"/>
      <c r="I9" s="890"/>
      <c r="J9" s="890"/>
      <c r="K9" s="890"/>
      <c r="L9" s="890"/>
      <c r="M9" s="890"/>
      <c r="N9" s="891"/>
      <c r="O9" s="19"/>
    </row>
    <row r="10" spans="1:15" ht="15" customHeight="1" x14ac:dyDescent="0.25">
      <c r="A10" s="19"/>
      <c r="B10" s="19"/>
      <c r="C10" s="19"/>
      <c r="D10" s="19"/>
      <c r="E10" s="19"/>
      <c r="F10" s="19"/>
      <c r="G10" s="19"/>
      <c r="H10" s="19"/>
      <c r="I10" s="19"/>
      <c r="J10" s="19"/>
      <c r="K10" s="19"/>
      <c r="L10" s="19"/>
      <c r="M10" s="19"/>
      <c r="N10" s="19"/>
      <c r="O10" s="19"/>
    </row>
    <row r="11" spans="1:15" ht="45" customHeight="1" x14ac:dyDescent="0.25">
      <c r="A11" s="19"/>
      <c r="B11" s="889" t="s">
        <v>1556</v>
      </c>
      <c r="C11" s="892"/>
      <c r="D11" s="892"/>
      <c r="E11" s="892"/>
      <c r="F11" s="892"/>
      <c r="G11" s="892"/>
      <c r="H11" s="892"/>
      <c r="I11" s="892"/>
      <c r="J11" s="892"/>
      <c r="K11" s="892"/>
      <c r="L11" s="892"/>
      <c r="M11" s="892"/>
      <c r="N11" s="893"/>
      <c r="O11" s="19"/>
    </row>
    <row r="12" spans="1:15" ht="15.75" thickBot="1" x14ac:dyDescent="0.3">
      <c r="A12" s="19"/>
      <c r="B12" s="19"/>
      <c r="C12" s="19"/>
      <c r="D12" s="19"/>
      <c r="E12" s="19"/>
      <c r="F12" s="19"/>
      <c r="G12" s="19"/>
      <c r="H12" s="19"/>
      <c r="I12" s="19"/>
      <c r="J12" s="19"/>
      <c r="K12" s="19"/>
      <c r="L12" s="19"/>
      <c r="M12" s="19"/>
      <c r="N12" s="19"/>
      <c r="O12" s="19"/>
    </row>
    <row r="13" spans="1:15" x14ac:dyDescent="0.25">
      <c r="A13" s="19"/>
      <c r="B13" s="238"/>
      <c r="C13" s="239"/>
      <c r="D13" s="239"/>
      <c r="E13" s="239"/>
      <c r="F13" s="239"/>
      <c r="G13" s="239"/>
      <c r="H13" s="239"/>
      <c r="I13" s="239"/>
      <c r="J13" s="239"/>
      <c r="K13" s="239"/>
      <c r="L13" s="239"/>
      <c r="M13" s="239"/>
      <c r="N13" s="240"/>
      <c r="O13" s="19"/>
    </row>
    <row r="14" spans="1:15" ht="15" customHeight="1" x14ac:dyDescent="0.25">
      <c r="A14" s="19"/>
      <c r="B14" s="705" t="s">
        <v>1346</v>
      </c>
      <c r="C14" s="706"/>
      <c r="D14" s="702"/>
      <c r="E14" s="703"/>
      <c r="F14" s="703"/>
      <c r="G14" s="704"/>
      <c r="H14" s="696" t="s">
        <v>382</v>
      </c>
      <c r="I14" s="894"/>
      <c r="J14" s="702"/>
      <c r="K14" s="703"/>
      <c r="L14" s="703"/>
      <c r="M14" s="704"/>
      <c r="N14" s="242"/>
      <c r="O14" s="19"/>
    </row>
    <row r="15" spans="1:15" x14ac:dyDescent="0.25">
      <c r="A15" s="19"/>
      <c r="B15" s="317"/>
      <c r="C15" s="241"/>
      <c r="D15" s="241"/>
      <c r="E15" s="241"/>
      <c r="F15" s="241"/>
      <c r="G15" s="241"/>
      <c r="H15" s="318"/>
      <c r="I15" s="318"/>
      <c r="J15" s="241"/>
      <c r="K15" s="241"/>
      <c r="L15" s="241"/>
      <c r="M15" s="241"/>
      <c r="N15" s="242"/>
      <c r="O15" s="19"/>
    </row>
    <row r="16" spans="1:15" x14ac:dyDescent="0.25">
      <c r="A16" s="19"/>
      <c r="B16" s="317"/>
      <c r="C16" s="696" t="s">
        <v>1532</v>
      </c>
      <c r="D16" s="895"/>
      <c r="E16" s="895"/>
      <c r="F16" s="895"/>
      <c r="G16" s="895"/>
      <c r="H16" s="895"/>
      <c r="I16" s="895"/>
      <c r="J16" s="702"/>
      <c r="K16" s="703"/>
      <c r="L16" s="703"/>
      <c r="M16" s="704"/>
      <c r="N16" s="242"/>
      <c r="O16" s="19"/>
    </row>
    <row r="17" spans="1:15" ht="15.75" thickBot="1" x14ac:dyDescent="0.3">
      <c r="A17" s="19"/>
      <c r="B17" s="246"/>
      <c r="C17" s="247"/>
      <c r="D17" s="247"/>
      <c r="E17" s="247"/>
      <c r="F17" s="247"/>
      <c r="G17" s="247"/>
      <c r="H17" s="247"/>
      <c r="I17" s="247"/>
      <c r="J17" s="247"/>
      <c r="K17" s="247"/>
      <c r="L17" s="247"/>
      <c r="M17" s="247"/>
      <c r="N17" s="248"/>
      <c r="O17" s="19"/>
    </row>
    <row r="18" spans="1:15" s="216" customFormat="1" x14ac:dyDescent="0.25">
      <c r="A18" s="19"/>
      <c r="B18" s="187"/>
      <c r="C18" s="187"/>
      <c r="D18" s="187"/>
      <c r="E18" s="187"/>
      <c r="F18" s="187"/>
      <c r="G18" s="187"/>
      <c r="H18" s="187"/>
      <c r="I18" s="187"/>
      <c r="J18" s="187"/>
      <c r="K18" s="187"/>
      <c r="L18" s="187"/>
      <c r="M18" s="187"/>
      <c r="N18" s="187"/>
      <c r="O18" s="19"/>
    </row>
    <row r="19" spans="1:15" ht="15.75" thickBot="1" x14ac:dyDescent="0.3">
      <c r="A19" s="19"/>
      <c r="B19" s="547" t="s">
        <v>1772</v>
      </c>
      <c r="C19" s="19"/>
      <c r="D19" s="19"/>
      <c r="E19" s="19"/>
      <c r="F19" s="19"/>
      <c r="G19" s="19"/>
      <c r="H19" s="19"/>
      <c r="I19" s="19"/>
      <c r="J19" s="19"/>
      <c r="K19" s="19"/>
      <c r="L19" s="19"/>
      <c r="M19" s="19"/>
      <c r="N19" s="19"/>
      <c r="O19" s="19"/>
    </row>
    <row r="20" spans="1:15" s="216" customFormat="1" x14ac:dyDescent="0.25">
      <c r="A20" s="19"/>
      <c r="B20" s="544"/>
      <c r="C20" s="545"/>
      <c r="D20" s="545"/>
      <c r="E20" s="545"/>
      <c r="F20" s="545"/>
      <c r="G20" s="545"/>
      <c r="H20" s="545"/>
      <c r="I20" s="545"/>
      <c r="J20" s="545"/>
      <c r="K20" s="545"/>
      <c r="L20" s="545"/>
      <c r="M20" s="545"/>
      <c r="N20" s="546"/>
      <c r="O20" s="19"/>
    </row>
    <row r="21" spans="1:15" s="216" customFormat="1" x14ac:dyDescent="0.25">
      <c r="A21" s="19"/>
      <c r="B21" s="488"/>
      <c r="C21" s="697" t="s">
        <v>1799</v>
      </c>
      <c r="D21" s="697"/>
      <c r="E21" s="697"/>
      <c r="F21" s="697"/>
      <c r="G21" s="697"/>
      <c r="H21" s="697"/>
      <c r="I21" s="698"/>
      <c r="J21" s="899"/>
      <c r="K21" s="721"/>
      <c r="L21" s="721"/>
      <c r="M21" s="900"/>
      <c r="N21" s="481"/>
      <c r="O21" s="19"/>
    </row>
    <row r="22" spans="1:15" ht="15.75" thickBot="1" x14ac:dyDescent="0.3">
      <c r="A22" s="19"/>
      <c r="B22" s="493"/>
      <c r="C22" s="494"/>
      <c r="D22" s="494"/>
      <c r="E22" s="494"/>
      <c r="F22" s="494"/>
      <c r="G22" s="494"/>
      <c r="H22" s="494"/>
      <c r="I22" s="494"/>
      <c r="J22" s="494"/>
      <c r="K22" s="494"/>
      <c r="L22" s="494"/>
      <c r="M22" s="494"/>
      <c r="N22" s="495"/>
      <c r="O22" s="19"/>
    </row>
    <row r="23" spans="1:15" s="216" customFormat="1" x14ac:dyDescent="0.25">
      <c r="A23" s="19"/>
      <c r="B23" s="5"/>
      <c r="C23" s="5"/>
      <c r="D23" s="5"/>
      <c r="E23" s="5"/>
      <c r="F23" s="5"/>
      <c r="G23" s="5"/>
      <c r="H23" s="5"/>
      <c r="I23" s="5"/>
      <c r="J23" s="5"/>
      <c r="K23" s="5"/>
      <c r="L23" s="5"/>
      <c r="M23" s="5"/>
      <c r="N23" s="5"/>
      <c r="O23" s="19"/>
    </row>
    <row r="24" spans="1:15" ht="15" customHeight="1" x14ac:dyDescent="0.25">
      <c r="A24" s="19"/>
      <c r="B24" s="19"/>
      <c r="C24" s="19"/>
      <c r="D24" s="661" t="s">
        <v>1535</v>
      </c>
      <c r="E24" s="661"/>
      <c r="F24" s="661"/>
      <c r="G24" s="661"/>
      <c r="H24" s="661"/>
      <c r="I24" s="661"/>
      <c r="J24" s="661"/>
      <c r="K24" s="19"/>
      <c r="L24" s="19"/>
      <c r="M24" s="19"/>
      <c r="N24" s="19"/>
      <c r="O24" s="19"/>
    </row>
    <row r="25" spans="1:15" x14ac:dyDescent="0.25">
      <c r="A25" s="19"/>
      <c r="B25" s="19"/>
      <c r="C25" s="19"/>
      <c r="D25" s="661"/>
      <c r="E25" s="661"/>
      <c r="F25" s="661"/>
      <c r="G25" s="661"/>
      <c r="H25" s="661"/>
      <c r="I25" s="661"/>
      <c r="J25" s="661"/>
      <c r="K25" s="19"/>
      <c r="L25" s="19"/>
      <c r="M25" s="19"/>
      <c r="N25" s="19"/>
      <c r="O25" s="19"/>
    </row>
    <row r="26" spans="1:15" x14ac:dyDescent="0.25">
      <c r="A26" s="19"/>
      <c r="B26" s="19"/>
      <c r="C26" s="19"/>
      <c r="D26" s="661"/>
      <c r="E26" s="661"/>
      <c r="F26" s="661"/>
      <c r="G26" s="661"/>
      <c r="H26" s="661"/>
      <c r="I26" s="661"/>
      <c r="J26" s="661"/>
      <c r="K26" s="19"/>
      <c r="L26" s="19"/>
      <c r="M26" s="19"/>
      <c r="N26" s="19"/>
      <c r="O26" s="19"/>
    </row>
    <row r="27" spans="1:15" x14ac:dyDescent="0.25">
      <c r="A27" s="19"/>
      <c r="B27" s="19"/>
      <c r="C27" s="19"/>
      <c r="D27" s="661"/>
      <c r="E27" s="661"/>
      <c r="F27" s="661"/>
      <c r="G27" s="661"/>
      <c r="H27" s="661"/>
      <c r="I27" s="661"/>
      <c r="J27" s="661"/>
      <c r="K27" s="19"/>
      <c r="L27" s="19"/>
      <c r="M27" s="19"/>
      <c r="N27" s="19"/>
      <c r="O27" s="19"/>
    </row>
    <row r="28" spans="1:15" x14ac:dyDescent="0.25">
      <c r="A28" s="19"/>
      <c r="B28" s="19"/>
      <c r="C28" s="19"/>
      <c r="D28" s="661"/>
      <c r="E28" s="661"/>
      <c r="F28" s="661"/>
      <c r="G28" s="661"/>
      <c r="H28" s="661"/>
      <c r="I28" s="661"/>
      <c r="J28" s="661"/>
      <c r="K28" s="19"/>
      <c r="L28" s="19"/>
      <c r="M28" s="19"/>
      <c r="N28" s="19"/>
      <c r="O28" s="19"/>
    </row>
    <row r="29" spans="1:15" x14ac:dyDescent="0.25">
      <c r="A29" s="19"/>
      <c r="B29" s="19"/>
      <c r="C29" s="19"/>
      <c r="D29" s="661"/>
      <c r="E29" s="661"/>
      <c r="F29" s="661"/>
      <c r="G29" s="661"/>
      <c r="H29" s="661"/>
      <c r="I29" s="661"/>
      <c r="J29" s="661"/>
      <c r="K29" s="19"/>
      <c r="L29" s="19"/>
      <c r="M29" s="19"/>
      <c r="N29" s="19"/>
      <c r="O29" s="19"/>
    </row>
    <row r="30" spans="1:15" x14ac:dyDescent="0.25">
      <c r="A30" s="19"/>
      <c r="B30" s="19"/>
      <c r="C30" s="19"/>
      <c r="D30" s="661"/>
      <c r="E30" s="661"/>
      <c r="F30" s="661"/>
      <c r="G30" s="661"/>
      <c r="H30" s="661"/>
      <c r="I30" s="661"/>
      <c r="J30" s="661"/>
      <c r="K30" s="19"/>
      <c r="L30" s="19"/>
      <c r="M30" s="19"/>
      <c r="N30" s="19"/>
      <c r="O30" s="19"/>
    </row>
    <row r="31" spans="1:15" x14ac:dyDescent="0.25">
      <c r="A31" s="19"/>
      <c r="B31" s="19"/>
      <c r="C31" s="19"/>
      <c r="D31" s="19"/>
      <c r="E31" s="19"/>
      <c r="F31" s="19"/>
      <c r="G31" s="19"/>
      <c r="H31" s="19"/>
      <c r="I31" s="19"/>
      <c r="J31" s="19"/>
      <c r="K31" s="19"/>
      <c r="L31" s="19"/>
      <c r="M31" s="19"/>
      <c r="N31" s="19"/>
      <c r="O31" s="19"/>
    </row>
    <row r="32" spans="1:15" x14ac:dyDescent="0.25">
      <c r="A32" s="19"/>
      <c r="B32" s="19"/>
      <c r="C32" s="19"/>
      <c r="D32" s="19"/>
      <c r="E32" s="19"/>
      <c r="F32" s="19"/>
      <c r="G32" s="19"/>
      <c r="H32" s="19"/>
      <c r="I32" s="19"/>
      <c r="J32" s="19"/>
      <c r="K32" s="19"/>
      <c r="L32" s="19"/>
      <c r="M32" s="19"/>
      <c r="N32" s="19"/>
      <c r="O32" s="19"/>
    </row>
    <row r="33" spans="1:15" x14ac:dyDescent="0.25">
      <c r="A33" s="19"/>
      <c r="B33" s="19"/>
      <c r="C33" s="19"/>
      <c r="D33" s="19"/>
      <c r="E33" s="19"/>
      <c r="F33" s="19"/>
      <c r="G33" s="19"/>
      <c r="H33" s="19"/>
      <c r="I33" s="19"/>
      <c r="J33" s="19"/>
      <c r="K33" s="19"/>
      <c r="L33" s="19"/>
      <c r="M33" s="19"/>
      <c r="N33" s="19"/>
      <c r="O33" s="19"/>
    </row>
    <row r="34" spans="1:15" x14ac:dyDescent="0.25">
      <c r="A34" s="19"/>
      <c r="B34" s="19"/>
      <c r="C34" s="19"/>
      <c r="D34" s="19"/>
      <c r="E34" s="19"/>
      <c r="F34" s="19"/>
      <c r="G34" s="19"/>
      <c r="H34" s="19"/>
      <c r="I34" s="19"/>
      <c r="J34" s="19"/>
      <c r="K34" s="19"/>
      <c r="L34" s="19"/>
      <c r="M34" s="19"/>
      <c r="N34" s="19"/>
      <c r="O34" s="19"/>
    </row>
    <row r="35" spans="1:15" hidden="1" x14ac:dyDescent="0.25"/>
    <row r="36" spans="1:15" hidden="1" x14ac:dyDescent="0.25"/>
    <row r="37" spans="1:15" hidden="1" x14ac:dyDescent="0.25"/>
    <row r="38" spans="1:15" hidden="1" x14ac:dyDescent="0.25"/>
    <row r="39" spans="1:15" hidden="1" x14ac:dyDescent="0.25"/>
    <row r="40" spans="1:15" hidden="1" x14ac:dyDescent="0.25"/>
    <row r="41" spans="1:15" hidden="1" x14ac:dyDescent="0.25"/>
    <row r="42" spans="1:15" hidden="1" x14ac:dyDescent="0.25"/>
    <row r="43" spans="1:15" hidden="1" x14ac:dyDescent="0.25"/>
    <row r="44" spans="1:15" hidden="1" x14ac:dyDescent="0.25"/>
    <row r="45" spans="1:15" hidden="1" x14ac:dyDescent="0.25"/>
    <row r="46" spans="1:15" hidden="1" x14ac:dyDescent="0.25"/>
    <row r="47" spans="1:15" hidden="1" x14ac:dyDescent="0.25"/>
    <row r="48" spans="1:15"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sheetData>
  <sheetProtection password="CDF0" sheet="1" objects="1" scenarios="1"/>
  <mergeCells count="15">
    <mergeCell ref="B1:M1"/>
    <mergeCell ref="B2:M3"/>
    <mergeCell ref="D24:J30"/>
    <mergeCell ref="B14:C14"/>
    <mergeCell ref="J16:M16"/>
    <mergeCell ref="B7:N7"/>
    <mergeCell ref="B9:N9"/>
    <mergeCell ref="B11:N11"/>
    <mergeCell ref="D14:G14"/>
    <mergeCell ref="J14:M14"/>
    <mergeCell ref="H14:I14"/>
    <mergeCell ref="C16:I16"/>
    <mergeCell ref="B4:N4"/>
    <mergeCell ref="C21:I21"/>
    <mergeCell ref="J21:M21"/>
  </mergeCells>
  <conditionalFormatting sqref="J16:M16">
    <cfRule type="containsBlanks" dxfId="8" priority="5">
      <formula>LEN(TRIM(J16))=0</formula>
    </cfRule>
  </conditionalFormatting>
  <conditionalFormatting sqref="D14:G14 J14:M14">
    <cfRule type="containsBlanks" dxfId="7" priority="6">
      <formula>LEN(TRIM(D14))=0</formula>
    </cfRule>
  </conditionalFormatting>
  <conditionalFormatting sqref="J21:M21">
    <cfRule type="containsBlanks" dxfId="6" priority="1">
      <formula>LEN(TRIM(J21))=0</formula>
    </cfRule>
  </conditionalFormatting>
  <hyperlinks>
    <hyperlink ref="B6" location="'Review &amp; Instructions '!A1" display="Instructions"/>
  </hyperlinks>
  <printOptions horizontalCentered="1"/>
  <pageMargins left="0.5" right="0.5" top="0.5" bottom="0.5" header="0.25" footer="0.25"/>
  <pageSetup fitToHeight="0" orientation="landscape" r:id="rId1"/>
  <headerFooter>
    <oddHeader>&amp;F</oddHeader>
    <oddFooter>&amp;L&amp;A&amp;CPage &amp;P of &amp;N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843"/>
  <sheetViews>
    <sheetView workbookViewId="0">
      <selection activeCell="D6" sqref="D6"/>
    </sheetView>
  </sheetViews>
  <sheetFormatPr defaultRowHeight="15" x14ac:dyDescent="0.25"/>
  <cols>
    <col min="1" max="1" width="19.85546875" style="589" customWidth="1"/>
    <col min="2" max="2" width="17.5703125" style="590" hidden="1" customWidth="1"/>
    <col min="3" max="3" width="9.28515625" style="590" hidden="1" customWidth="1"/>
    <col min="4" max="4" width="34.140625" style="590" bestFit="1" customWidth="1"/>
    <col min="5" max="5" width="33.5703125" style="590" hidden="1" customWidth="1"/>
    <col min="6" max="6" width="29" style="590" customWidth="1"/>
    <col min="7" max="7" width="13.85546875" style="594" hidden="1" customWidth="1"/>
    <col min="8" max="8" width="15.85546875" style="594" bestFit="1" customWidth="1"/>
    <col min="9" max="9" width="31.140625" style="594" bestFit="1" customWidth="1"/>
    <col min="10" max="10" width="12.7109375" style="594" customWidth="1"/>
    <col min="11" max="11" width="16.7109375" style="594" hidden="1" customWidth="1"/>
    <col min="12" max="12" width="24.42578125" style="595" hidden="1" customWidth="1"/>
    <col min="13" max="13" width="28.85546875" style="595" hidden="1" customWidth="1"/>
    <col min="14" max="14" width="12" style="595" bestFit="1" customWidth="1"/>
    <col min="15" max="15" width="10.5703125" style="595" hidden="1" customWidth="1"/>
    <col min="16" max="16" width="18.28515625" style="595" hidden="1" customWidth="1"/>
    <col min="17" max="17" width="26.7109375" style="596" hidden="1" customWidth="1"/>
    <col min="18" max="18" width="13.7109375" style="595" hidden="1" customWidth="1"/>
    <col min="19" max="19" width="15.5703125" style="595" hidden="1" customWidth="1"/>
    <col min="20" max="20" width="9" style="597" hidden="1" customWidth="1"/>
    <col min="21" max="21" width="17.140625" style="598" customWidth="1"/>
    <col min="22" max="22" width="14.28515625" style="595" customWidth="1"/>
    <col min="23" max="23" width="16.5703125" style="595" customWidth="1"/>
    <col min="24" max="24" width="10.7109375" style="599" bestFit="1" customWidth="1"/>
    <col min="25" max="25" width="18.28515625" style="599" bestFit="1" customWidth="1"/>
    <col min="26" max="26" width="44" style="595" customWidth="1"/>
    <col min="27" max="27" width="18" style="573" customWidth="1"/>
    <col min="28" max="29" width="12.5703125" style="600" customWidth="1"/>
    <col min="30" max="30" width="10.140625" style="600" customWidth="1"/>
    <col min="31" max="16384" width="9.140625" style="573"/>
  </cols>
  <sheetData>
    <row r="1" spans="1:30" s="558" customFormat="1" ht="29.25" customHeight="1" thickBot="1" x14ac:dyDescent="0.25">
      <c r="A1" s="553" t="s">
        <v>1359</v>
      </c>
      <c r="B1" s="554" t="s">
        <v>196</v>
      </c>
      <c r="C1" s="554" t="s">
        <v>427</v>
      </c>
      <c r="D1" s="554" t="s">
        <v>428</v>
      </c>
      <c r="E1" s="554" t="s">
        <v>1356</v>
      </c>
      <c r="F1" s="554" t="s">
        <v>115</v>
      </c>
      <c r="G1" s="554" t="s">
        <v>429</v>
      </c>
      <c r="H1" s="554" t="s">
        <v>2</v>
      </c>
      <c r="I1" s="554" t="s">
        <v>400</v>
      </c>
      <c r="J1" s="554" t="s">
        <v>401</v>
      </c>
      <c r="K1" s="554" t="s">
        <v>418</v>
      </c>
      <c r="L1" s="554" t="s">
        <v>1358</v>
      </c>
      <c r="M1" s="554" t="s">
        <v>1357</v>
      </c>
      <c r="N1" s="554" t="s">
        <v>419</v>
      </c>
      <c r="O1" s="554" t="s">
        <v>420</v>
      </c>
      <c r="P1" s="554" t="s">
        <v>421</v>
      </c>
      <c r="Q1" s="554" t="s">
        <v>405</v>
      </c>
      <c r="R1" s="554" t="s">
        <v>1480</v>
      </c>
      <c r="S1" s="554" t="s">
        <v>422</v>
      </c>
      <c r="T1" s="555" t="s">
        <v>423</v>
      </c>
      <c r="U1" s="554" t="s">
        <v>117</v>
      </c>
      <c r="V1" s="554" t="s">
        <v>361</v>
      </c>
      <c r="W1" s="554" t="s">
        <v>362</v>
      </c>
      <c r="X1" s="556" t="s">
        <v>424</v>
      </c>
      <c r="Y1" s="556" t="s">
        <v>425</v>
      </c>
      <c r="Z1" s="554" t="s">
        <v>426</v>
      </c>
      <c r="AA1" s="557" t="s">
        <v>1773</v>
      </c>
      <c r="AB1" s="557" t="s">
        <v>1542</v>
      </c>
      <c r="AC1" s="557" t="s">
        <v>1543</v>
      </c>
      <c r="AD1" s="557" t="s">
        <v>260</v>
      </c>
    </row>
    <row r="2" spans="1:30" s="558" customFormat="1" ht="12.75" customHeight="1" x14ac:dyDescent="0.25">
      <c r="A2" s="559"/>
      <c r="B2" s="560"/>
      <c r="C2" s="560"/>
      <c r="D2" s="560"/>
      <c r="E2" s="560"/>
      <c r="F2" s="560"/>
      <c r="G2" s="560"/>
      <c r="H2" s="560"/>
      <c r="I2" s="560"/>
      <c r="J2" s="560"/>
      <c r="K2" s="560"/>
      <c r="L2" s="560"/>
      <c r="M2" s="560"/>
      <c r="N2" s="560"/>
      <c r="O2" s="560"/>
      <c r="P2" s="560"/>
      <c r="Q2" s="560"/>
      <c r="R2" s="560"/>
      <c r="S2" s="560"/>
      <c r="T2" s="561"/>
      <c r="U2" s="560"/>
      <c r="V2" s="560"/>
      <c r="W2" s="560"/>
      <c r="X2" s="562"/>
      <c r="Y2" s="562"/>
      <c r="Z2" s="560"/>
      <c r="AA2" s="563" t="s">
        <v>1798</v>
      </c>
      <c r="AB2" s="563"/>
      <c r="AC2" s="563"/>
      <c r="AD2" s="563"/>
    </row>
    <row r="3" spans="1:30" x14ac:dyDescent="0.25">
      <c r="A3" s="564" t="str">
        <f t="shared" ref="A3:A66" si="0">CONCATENATE(B3, "-", G3, "-", C3)</f>
        <v>PAC001-2017-1</v>
      </c>
      <c r="B3" s="565" t="s">
        <v>430</v>
      </c>
      <c r="C3" s="565">
        <v>1</v>
      </c>
      <c r="D3" s="565" t="s">
        <v>431</v>
      </c>
      <c r="E3" s="565"/>
      <c r="F3" s="565" t="s">
        <v>120</v>
      </c>
      <c r="G3" s="565">
        <v>2017</v>
      </c>
      <c r="H3" s="565" t="s">
        <v>99</v>
      </c>
      <c r="I3" s="565" t="s">
        <v>432</v>
      </c>
      <c r="J3" s="565" t="s">
        <v>121</v>
      </c>
      <c r="K3" s="565">
        <v>4</v>
      </c>
      <c r="L3" s="565"/>
      <c r="M3" s="565"/>
      <c r="N3" s="565" t="s">
        <v>444</v>
      </c>
      <c r="O3" s="565">
        <v>4</v>
      </c>
      <c r="P3" s="565" t="s">
        <v>434</v>
      </c>
      <c r="Q3" s="565" t="s">
        <v>435</v>
      </c>
      <c r="R3" s="565">
        <v>93.5</v>
      </c>
      <c r="S3" s="565">
        <v>9.1999999999999993</v>
      </c>
      <c r="T3" s="566">
        <v>2368</v>
      </c>
      <c r="U3" s="565">
        <v>34</v>
      </c>
      <c r="V3" s="565" t="s">
        <v>122</v>
      </c>
      <c r="W3" s="565" t="s">
        <v>123</v>
      </c>
      <c r="X3" s="567">
        <v>16800</v>
      </c>
      <c r="Y3" s="567">
        <v>14813.14</v>
      </c>
      <c r="Z3" s="568">
        <v>7.1999999999999995E-2</v>
      </c>
      <c r="AA3" s="569" t="str">
        <f t="shared" ref="AA3:AA44" si="1">CONCATENATE(B3, "-", C3)</f>
        <v>PAC001-1</v>
      </c>
      <c r="AB3" s="570" t="str">
        <f t="shared" ref="AB3:AB44" si="2">IF(AND($U3&gt;=32, (LEFT($B3, 3)="PAC"), C3=1), "TRUE", "FALSE")</f>
        <v>TRUE</v>
      </c>
      <c r="AC3" s="571" t="str">
        <f t="shared" ref="AC3:AC44" si="3">IF(AND($U3&gt;=22,(LEFT($B3,3)&lt;&gt;"PAC"),C3=1, ISNUMBER($U3)),"TRUE","FALSE")</f>
        <v>FALSE</v>
      </c>
      <c r="AD3" s="572" t="str">
        <f t="shared" ref="AD3:AD44" si="4">IF((LEFT($B3, 3)="PAC"), "I", "II")</f>
        <v>I</v>
      </c>
    </row>
    <row r="4" spans="1:30" ht="30" x14ac:dyDescent="0.25">
      <c r="A4" s="564" t="str">
        <f t="shared" si="0"/>
        <v>PAC001-2017-2</v>
      </c>
      <c r="B4" s="574" t="s">
        <v>430</v>
      </c>
      <c r="C4" s="574">
        <v>2</v>
      </c>
      <c r="D4" s="574" t="s">
        <v>436</v>
      </c>
      <c r="E4" s="574"/>
      <c r="F4" s="574" t="s">
        <v>120</v>
      </c>
      <c r="G4" s="574">
        <v>2017</v>
      </c>
      <c r="H4" s="574" t="s">
        <v>99</v>
      </c>
      <c r="I4" s="574" t="s">
        <v>432</v>
      </c>
      <c r="J4" s="574" t="s">
        <v>121</v>
      </c>
      <c r="K4" s="574">
        <v>4</v>
      </c>
      <c r="L4" s="574"/>
      <c r="M4" s="574"/>
      <c r="N4" s="574" t="s">
        <v>444</v>
      </c>
      <c r="O4" s="574">
        <v>4</v>
      </c>
      <c r="P4" s="574" t="s">
        <v>434</v>
      </c>
      <c r="Q4" s="574" t="s">
        <v>435</v>
      </c>
      <c r="R4" s="574">
        <v>93.9</v>
      </c>
      <c r="S4" s="574">
        <v>9.1999999999999993</v>
      </c>
      <c r="T4" s="575">
        <v>2368</v>
      </c>
      <c r="U4" s="574">
        <v>34</v>
      </c>
      <c r="V4" s="574" t="s">
        <v>122</v>
      </c>
      <c r="W4" s="574" t="s">
        <v>122</v>
      </c>
      <c r="X4" s="576">
        <v>16800</v>
      </c>
      <c r="Y4" s="576">
        <v>15547</v>
      </c>
      <c r="Z4" s="577">
        <v>0.05</v>
      </c>
      <c r="AA4" s="570" t="str">
        <f t="shared" si="1"/>
        <v>PAC001-2</v>
      </c>
      <c r="AB4" s="569" t="str">
        <f t="shared" si="2"/>
        <v>FALSE</v>
      </c>
      <c r="AC4" s="578" t="str">
        <f t="shared" si="3"/>
        <v>FALSE</v>
      </c>
      <c r="AD4" s="570" t="str">
        <f t="shared" si="4"/>
        <v>I</v>
      </c>
    </row>
    <row r="5" spans="1:30" ht="30" x14ac:dyDescent="0.25">
      <c r="A5" s="564" t="str">
        <f t="shared" si="0"/>
        <v>PAC001-2017-3</v>
      </c>
      <c r="B5" s="565" t="s">
        <v>430</v>
      </c>
      <c r="C5" s="565">
        <v>3</v>
      </c>
      <c r="D5" s="565" t="s">
        <v>454</v>
      </c>
      <c r="E5" s="565"/>
      <c r="F5" s="565" t="s">
        <v>120</v>
      </c>
      <c r="G5" s="565">
        <v>2017</v>
      </c>
      <c r="H5" s="565" t="s">
        <v>99</v>
      </c>
      <c r="I5" s="565" t="s">
        <v>432</v>
      </c>
      <c r="J5" s="565" t="s">
        <v>121</v>
      </c>
      <c r="K5" s="565">
        <v>4</v>
      </c>
      <c r="L5" s="565"/>
      <c r="M5" s="565"/>
      <c r="N5" s="565" t="s">
        <v>433</v>
      </c>
      <c r="O5" s="565">
        <v>4</v>
      </c>
      <c r="P5" s="565" t="s">
        <v>434</v>
      </c>
      <c r="Q5" s="565" t="s">
        <v>435</v>
      </c>
      <c r="R5" s="565">
        <v>93.9</v>
      </c>
      <c r="S5" s="565">
        <v>9.1999999999999993</v>
      </c>
      <c r="T5" s="566">
        <v>2368</v>
      </c>
      <c r="U5" s="565">
        <v>34</v>
      </c>
      <c r="V5" s="565" t="s">
        <v>122</v>
      </c>
      <c r="W5" s="565" t="s">
        <v>122</v>
      </c>
      <c r="X5" s="567">
        <v>16660</v>
      </c>
      <c r="Y5" s="567">
        <v>15087.38</v>
      </c>
      <c r="Z5" s="579">
        <v>0.03</v>
      </c>
      <c r="AA5" s="569" t="str">
        <f t="shared" si="1"/>
        <v>PAC001-3</v>
      </c>
      <c r="AB5" s="570" t="str">
        <f t="shared" si="2"/>
        <v>FALSE</v>
      </c>
      <c r="AC5" s="580" t="str">
        <f t="shared" si="3"/>
        <v>FALSE</v>
      </c>
      <c r="AD5" s="569" t="str">
        <f t="shared" si="4"/>
        <v>I</v>
      </c>
    </row>
    <row r="6" spans="1:30" x14ac:dyDescent="0.25">
      <c r="A6" s="564" t="str">
        <f t="shared" si="0"/>
        <v>PAC002-2017-1</v>
      </c>
      <c r="B6" s="574" t="s">
        <v>437</v>
      </c>
      <c r="C6" s="574">
        <v>1</v>
      </c>
      <c r="D6" s="574" t="s">
        <v>1808</v>
      </c>
      <c r="E6" s="574"/>
      <c r="F6" s="574" t="s">
        <v>1809</v>
      </c>
      <c r="G6" s="574">
        <v>2017</v>
      </c>
      <c r="H6" s="574" t="s">
        <v>95</v>
      </c>
      <c r="I6" s="574" t="s">
        <v>1810</v>
      </c>
      <c r="J6" s="574" t="s">
        <v>121</v>
      </c>
      <c r="K6" s="574">
        <v>5</v>
      </c>
      <c r="L6" s="574"/>
      <c r="M6" s="574"/>
      <c r="N6" s="574" t="s">
        <v>1811</v>
      </c>
      <c r="O6" s="574">
        <v>4</v>
      </c>
      <c r="P6" s="574">
        <v>11126</v>
      </c>
      <c r="Q6" s="574"/>
      <c r="R6" s="574">
        <v>102.4</v>
      </c>
      <c r="S6" s="574">
        <v>10.8</v>
      </c>
      <c r="T6" s="575">
        <v>2437</v>
      </c>
      <c r="U6" s="574">
        <v>34</v>
      </c>
      <c r="V6" s="574" t="s">
        <v>122</v>
      </c>
      <c r="W6" s="574" t="s">
        <v>123</v>
      </c>
      <c r="X6" s="576">
        <v>14995</v>
      </c>
      <c r="Y6" s="576" t="s">
        <v>1812</v>
      </c>
      <c r="Z6" s="577">
        <v>0.05</v>
      </c>
      <c r="AA6" s="570" t="str">
        <f t="shared" si="1"/>
        <v>PAC002-1</v>
      </c>
      <c r="AB6" s="569" t="str">
        <f t="shared" si="2"/>
        <v>TRUE</v>
      </c>
      <c r="AC6" s="578" t="str">
        <f t="shared" si="3"/>
        <v>FALSE</v>
      </c>
      <c r="AD6" s="570" t="str">
        <f t="shared" si="4"/>
        <v>I</v>
      </c>
    </row>
    <row r="7" spans="1:30" ht="30" x14ac:dyDescent="0.25">
      <c r="A7" s="564" t="str">
        <f t="shared" si="0"/>
        <v>PAC002-2017-2</v>
      </c>
      <c r="B7" s="565" t="s">
        <v>437</v>
      </c>
      <c r="C7" s="565">
        <v>2</v>
      </c>
      <c r="D7" s="565" t="s">
        <v>441</v>
      </c>
      <c r="E7" s="565"/>
      <c r="F7" s="565" t="s">
        <v>90</v>
      </c>
      <c r="G7" s="565">
        <v>2017</v>
      </c>
      <c r="H7" s="565" t="s">
        <v>95</v>
      </c>
      <c r="I7" s="565" t="s">
        <v>439</v>
      </c>
      <c r="J7" s="565" t="s">
        <v>121</v>
      </c>
      <c r="K7" s="565">
        <v>5</v>
      </c>
      <c r="L7" s="565"/>
      <c r="M7" s="565"/>
      <c r="N7" s="565" t="s">
        <v>440</v>
      </c>
      <c r="O7" s="565">
        <v>4</v>
      </c>
      <c r="P7" s="565">
        <v>11127</v>
      </c>
      <c r="Q7" s="565" t="s">
        <v>442</v>
      </c>
      <c r="R7" s="565">
        <v>102.4</v>
      </c>
      <c r="S7" s="565">
        <v>10.8</v>
      </c>
      <c r="T7" s="566">
        <v>2437</v>
      </c>
      <c r="U7" s="565">
        <v>35</v>
      </c>
      <c r="V7" s="565" t="s">
        <v>122</v>
      </c>
      <c r="W7" s="565" t="s">
        <v>122</v>
      </c>
      <c r="X7" s="567">
        <v>14855</v>
      </c>
      <c r="Y7" s="567">
        <v>15116</v>
      </c>
      <c r="Z7" s="568">
        <v>0.05</v>
      </c>
      <c r="AA7" s="569" t="str">
        <f t="shared" si="1"/>
        <v>PAC002-2</v>
      </c>
      <c r="AB7" s="570" t="str">
        <f t="shared" si="2"/>
        <v>FALSE</v>
      </c>
      <c r="AC7" s="580" t="str">
        <f t="shared" si="3"/>
        <v>FALSE</v>
      </c>
      <c r="AD7" s="569" t="str">
        <f t="shared" si="4"/>
        <v>I</v>
      </c>
    </row>
    <row r="8" spans="1:30" ht="30" x14ac:dyDescent="0.25">
      <c r="A8" s="564" t="str">
        <f t="shared" si="0"/>
        <v>PAC003-2017-1</v>
      </c>
      <c r="B8" s="574" t="s">
        <v>443</v>
      </c>
      <c r="C8" s="574">
        <v>1</v>
      </c>
      <c r="D8" s="574" t="s">
        <v>436</v>
      </c>
      <c r="E8" s="574"/>
      <c r="F8" s="574" t="s">
        <v>98</v>
      </c>
      <c r="G8" s="574">
        <v>2017</v>
      </c>
      <c r="H8" s="574" t="s">
        <v>81</v>
      </c>
      <c r="I8" s="574" t="s">
        <v>432</v>
      </c>
      <c r="J8" s="574" t="s">
        <v>121</v>
      </c>
      <c r="K8" s="574">
        <v>5</v>
      </c>
      <c r="L8" s="574"/>
      <c r="M8" s="574"/>
      <c r="N8" s="574" t="s">
        <v>444</v>
      </c>
      <c r="O8" s="574">
        <v>4</v>
      </c>
      <c r="P8" s="574" t="s">
        <v>1774</v>
      </c>
      <c r="Q8" s="574" t="s">
        <v>435</v>
      </c>
      <c r="R8" s="574">
        <v>106.3</v>
      </c>
      <c r="S8" s="574">
        <v>13.7</v>
      </c>
      <c r="T8" s="575">
        <v>3118</v>
      </c>
      <c r="U8" s="574">
        <v>34</v>
      </c>
      <c r="V8" s="574" t="s">
        <v>122</v>
      </c>
      <c r="W8" s="574" t="s">
        <v>123</v>
      </c>
      <c r="X8" s="576">
        <v>22325</v>
      </c>
      <c r="Y8" s="576">
        <v>19644</v>
      </c>
      <c r="Z8" s="577">
        <v>0.05</v>
      </c>
      <c r="AA8" s="570" t="str">
        <f t="shared" si="1"/>
        <v>PAC003-1</v>
      </c>
      <c r="AB8" s="569" t="str">
        <f t="shared" si="2"/>
        <v>TRUE</v>
      </c>
      <c r="AC8" s="578" t="str">
        <f t="shared" si="3"/>
        <v>FALSE</v>
      </c>
      <c r="AD8" s="570" t="str">
        <f t="shared" si="4"/>
        <v>I</v>
      </c>
    </row>
    <row r="9" spans="1:30" x14ac:dyDescent="0.25">
      <c r="A9" s="564" t="str">
        <f t="shared" si="0"/>
        <v>PAC006-2017-1</v>
      </c>
      <c r="B9" s="565" t="s">
        <v>449</v>
      </c>
      <c r="C9" s="565">
        <v>1</v>
      </c>
      <c r="D9" s="565" t="s">
        <v>431</v>
      </c>
      <c r="E9" s="565"/>
      <c r="F9" s="565" t="s">
        <v>98</v>
      </c>
      <c r="G9" s="565">
        <v>2017</v>
      </c>
      <c r="H9" s="565" t="s">
        <v>83</v>
      </c>
      <c r="I9" s="565" t="s">
        <v>450</v>
      </c>
      <c r="J9" s="565" t="s">
        <v>121</v>
      </c>
      <c r="K9" s="565">
        <v>5</v>
      </c>
      <c r="L9" s="565"/>
      <c r="M9" s="565"/>
      <c r="N9" s="565" t="s">
        <v>1369</v>
      </c>
      <c r="O9" s="565">
        <v>4</v>
      </c>
      <c r="P9" s="565" t="s">
        <v>451</v>
      </c>
      <c r="Q9" s="565" t="s">
        <v>450</v>
      </c>
      <c r="R9" s="565">
        <v>106.1</v>
      </c>
      <c r="S9" s="565">
        <v>8.9</v>
      </c>
      <c r="T9" s="566">
        <v>3786</v>
      </c>
      <c r="U9" s="565">
        <v>98</v>
      </c>
      <c r="V9" s="565" t="s">
        <v>124</v>
      </c>
      <c r="W9" s="565" t="s">
        <v>122</v>
      </c>
      <c r="X9" s="567">
        <v>34095</v>
      </c>
      <c r="Y9" s="567">
        <v>31319.88</v>
      </c>
      <c r="Z9" s="579">
        <v>7.1999999999999995E-2</v>
      </c>
      <c r="AA9" s="569" t="str">
        <f t="shared" si="1"/>
        <v>PAC006-1</v>
      </c>
      <c r="AB9" s="570" t="str">
        <f t="shared" si="2"/>
        <v>TRUE</v>
      </c>
      <c r="AC9" s="580" t="str">
        <f t="shared" si="3"/>
        <v>FALSE</v>
      </c>
      <c r="AD9" s="569" t="str">
        <f t="shared" si="4"/>
        <v>I</v>
      </c>
    </row>
    <row r="10" spans="1:30" ht="30" x14ac:dyDescent="0.25">
      <c r="A10" s="564" t="str">
        <f t="shared" si="0"/>
        <v>PAC006-2017-2</v>
      </c>
      <c r="B10" s="574" t="s">
        <v>449</v>
      </c>
      <c r="C10" s="574">
        <v>2</v>
      </c>
      <c r="D10" s="574" t="s">
        <v>436</v>
      </c>
      <c r="E10" s="574"/>
      <c r="F10" s="574" t="s">
        <v>98</v>
      </c>
      <c r="G10" s="574">
        <v>2017</v>
      </c>
      <c r="H10" s="574" t="s">
        <v>83</v>
      </c>
      <c r="I10" s="574" t="s">
        <v>452</v>
      </c>
      <c r="J10" s="574" t="s">
        <v>121</v>
      </c>
      <c r="K10" s="574">
        <v>4</v>
      </c>
      <c r="L10" s="574"/>
      <c r="M10" s="574"/>
      <c r="N10" s="574" t="s">
        <v>1369</v>
      </c>
      <c r="O10" s="574">
        <v>4</v>
      </c>
      <c r="P10" s="574" t="s">
        <v>451</v>
      </c>
      <c r="Q10" s="574" t="s">
        <v>450</v>
      </c>
      <c r="R10" s="574">
        <v>106.1</v>
      </c>
      <c r="S10" s="574">
        <v>8.9</v>
      </c>
      <c r="T10" s="575">
        <v>3786</v>
      </c>
      <c r="U10" s="574">
        <v>98</v>
      </c>
      <c r="V10" s="574" t="s">
        <v>124</v>
      </c>
      <c r="W10" s="574" t="s">
        <v>122</v>
      </c>
      <c r="X10" s="576">
        <v>34095</v>
      </c>
      <c r="Y10" s="576">
        <v>30812</v>
      </c>
      <c r="Z10" s="577">
        <v>0.05</v>
      </c>
      <c r="AA10" s="570" t="str">
        <f t="shared" si="1"/>
        <v>PAC006-2</v>
      </c>
      <c r="AB10" s="569" t="str">
        <f t="shared" si="2"/>
        <v>FALSE</v>
      </c>
      <c r="AC10" s="578" t="str">
        <f t="shared" si="3"/>
        <v>FALSE</v>
      </c>
      <c r="AD10" s="570" t="str">
        <f t="shared" si="4"/>
        <v>I</v>
      </c>
    </row>
    <row r="11" spans="1:30" x14ac:dyDescent="0.25">
      <c r="A11" s="564" t="str">
        <f t="shared" si="0"/>
        <v>PAC006-2017-3</v>
      </c>
      <c r="B11" s="565" t="s">
        <v>449</v>
      </c>
      <c r="C11" s="565">
        <v>3</v>
      </c>
      <c r="D11" s="565" t="s">
        <v>454</v>
      </c>
      <c r="E11" s="565"/>
      <c r="F11" s="565" t="s">
        <v>98</v>
      </c>
      <c r="G11" s="565">
        <v>2017</v>
      </c>
      <c r="H11" s="565" t="s">
        <v>83</v>
      </c>
      <c r="I11" s="565" t="s">
        <v>450</v>
      </c>
      <c r="J11" s="565" t="s">
        <v>121</v>
      </c>
      <c r="K11" s="565">
        <v>4</v>
      </c>
      <c r="L11" s="565"/>
      <c r="M11" s="565"/>
      <c r="N11" s="565" t="s">
        <v>1369</v>
      </c>
      <c r="O11" s="565">
        <v>4</v>
      </c>
      <c r="P11" s="565" t="s">
        <v>451</v>
      </c>
      <c r="Q11" s="565" t="s">
        <v>450</v>
      </c>
      <c r="R11" s="565">
        <v>106.1</v>
      </c>
      <c r="S11" s="565">
        <v>8.9</v>
      </c>
      <c r="T11" s="566">
        <v>3786</v>
      </c>
      <c r="U11" s="565">
        <v>106</v>
      </c>
      <c r="V11" s="565" t="s">
        <v>124</v>
      </c>
      <c r="W11" s="565" t="s">
        <v>122</v>
      </c>
      <c r="X11" s="567">
        <v>33995</v>
      </c>
      <c r="Y11" s="567">
        <v>32770.46</v>
      </c>
      <c r="Z11" s="579">
        <v>0.03</v>
      </c>
      <c r="AA11" s="569" t="str">
        <f t="shared" si="1"/>
        <v>PAC006-3</v>
      </c>
      <c r="AB11" s="570" t="str">
        <f t="shared" si="2"/>
        <v>FALSE</v>
      </c>
      <c r="AC11" s="580" t="str">
        <f t="shared" si="3"/>
        <v>FALSE</v>
      </c>
      <c r="AD11" s="569" t="str">
        <f t="shared" si="4"/>
        <v>I</v>
      </c>
    </row>
    <row r="12" spans="1:30" x14ac:dyDescent="0.25">
      <c r="A12" s="564" t="str">
        <f t="shared" si="0"/>
        <v>PAC007-2017-1</v>
      </c>
      <c r="B12" s="574" t="s">
        <v>453</v>
      </c>
      <c r="C12" s="574">
        <v>1</v>
      </c>
      <c r="D12" s="574" t="s">
        <v>454</v>
      </c>
      <c r="E12" s="574"/>
      <c r="F12" s="574" t="s">
        <v>98</v>
      </c>
      <c r="G12" s="574">
        <v>2017</v>
      </c>
      <c r="H12" s="574" t="s">
        <v>455</v>
      </c>
      <c r="I12" s="574" t="s">
        <v>432</v>
      </c>
      <c r="J12" s="574" t="s">
        <v>121</v>
      </c>
      <c r="K12" s="574">
        <v>4</v>
      </c>
      <c r="L12" s="574"/>
      <c r="M12" s="574"/>
      <c r="N12" s="574" t="s">
        <v>442</v>
      </c>
      <c r="O12" s="574" t="s">
        <v>442</v>
      </c>
      <c r="P12" s="574" t="s">
        <v>456</v>
      </c>
      <c r="Q12" s="574" t="s">
        <v>432</v>
      </c>
      <c r="R12" s="574">
        <v>93.9</v>
      </c>
      <c r="S12" s="574" t="s">
        <v>123</v>
      </c>
      <c r="T12" s="575">
        <v>3000</v>
      </c>
      <c r="U12" s="574">
        <v>119</v>
      </c>
      <c r="V12" s="574" t="s">
        <v>124</v>
      </c>
      <c r="W12" s="574" t="s">
        <v>123</v>
      </c>
      <c r="X12" s="576">
        <v>25995</v>
      </c>
      <c r="Y12" s="576" t="s">
        <v>442</v>
      </c>
      <c r="Z12" s="577">
        <v>0.03</v>
      </c>
      <c r="AA12" s="570" t="str">
        <f t="shared" si="1"/>
        <v>PAC007-1</v>
      </c>
      <c r="AB12" s="569" t="str">
        <f t="shared" si="2"/>
        <v>TRUE</v>
      </c>
      <c r="AC12" s="578" t="str">
        <f t="shared" si="3"/>
        <v>FALSE</v>
      </c>
      <c r="AD12" s="570" t="str">
        <f t="shared" si="4"/>
        <v>I</v>
      </c>
    </row>
    <row r="13" spans="1:30" ht="30" x14ac:dyDescent="0.25">
      <c r="A13" s="564" t="str">
        <f t="shared" si="0"/>
        <v>PAC008-2017-1</v>
      </c>
      <c r="B13" s="565" t="s">
        <v>457</v>
      </c>
      <c r="C13" s="565">
        <v>1</v>
      </c>
      <c r="D13" s="565" t="s">
        <v>458</v>
      </c>
      <c r="E13" s="565"/>
      <c r="F13" s="565" t="s">
        <v>68</v>
      </c>
      <c r="G13" s="565">
        <v>2017</v>
      </c>
      <c r="H13" s="565" t="s">
        <v>459</v>
      </c>
      <c r="I13" s="565" t="s">
        <v>460</v>
      </c>
      <c r="J13" s="565" t="s">
        <v>121</v>
      </c>
      <c r="K13" s="565">
        <v>5</v>
      </c>
      <c r="L13" s="565"/>
      <c r="M13" s="565"/>
      <c r="N13" s="565" t="s">
        <v>461</v>
      </c>
      <c r="O13" s="565">
        <v>4</v>
      </c>
      <c r="P13" s="565" t="s">
        <v>462</v>
      </c>
      <c r="Q13" s="565" t="s">
        <v>463</v>
      </c>
      <c r="R13" s="565">
        <v>104.3</v>
      </c>
      <c r="S13" s="565">
        <v>12.4</v>
      </c>
      <c r="T13" s="566">
        <v>2970</v>
      </c>
      <c r="U13" s="565">
        <v>31</v>
      </c>
      <c r="V13" s="565" t="s">
        <v>122</v>
      </c>
      <c r="W13" s="565" t="s">
        <v>125</v>
      </c>
      <c r="X13" s="567">
        <v>18745</v>
      </c>
      <c r="Y13" s="567">
        <v>15947</v>
      </c>
      <c r="Z13" s="579">
        <v>0.05</v>
      </c>
      <c r="AA13" s="569" t="str">
        <f t="shared" si="1"/>
        <v>PAC008-1</v>
      </c>
      <c r="AB13" s="570" t="str">
        <f t="shared" si="2"/>
        <v>FALSE</v>
      </c>
      <c r="AC13" s="580" t="str">
        <f t="shared" si="3"/>
        <v>FALSE</v>
      </c>
      <c r="AD13" s="569" t="str">
        <f t="shared" si="4"/>
        <v>I</v>
      </c>
    </row>
    <row r="14" spans="1:30" x14ac:dyDescent="0.25">
      <c r="A14" s="564" t="str">
        <f t="shared" si="0"/>
        <v>PAC008-2017-2</v>
      </c>
      <c r="B14" s="574" t="s">
        <v>457</v>
      </c>
      <c r="C14" s="574">
        <v>2</v>
      </c>
      <c r="D14" s="574" t="s">
        <v>1366</v>
      </c>
      <c r="E14" s="574"/>
      <c r="F14" s="574" t="s">
        <v>68</v>
      </c>
      <c r="G14" s="574">
        <v>2017</v>
      </c>
      <c r="H14" s="574" t="s">
        <v>459</v>
      </c>
      <c r="I14" s="574" t="s">
        <v>460</v>
      </c>
      <c r="J14" s="574" t="s">
        <v>121</v>
      </c>
      <c r="K14" s="574">
        <v>5</v>
      </c>
      <c r="L14" s="574"/>
      <c r="M14" s="574"/>
      <c r="N14" s="574" t="s">
        <v>461</v>
      </c>
      <c r="O14" s="574">
        <v>4</v>
      </c>
      <c r="P14" s="574" t="s">
        <v>462</v>
      </c>
      <c r="Q14" s="574" t="s">
        <v>463</v>
      </c>
      <c r="R14" s="574">
        <v>104.3</v>
      </c>
      <c r="S14" s="574">
        <v>12.4</v>
      </c>
      <c r="T14" s="575">
        <v>2970</v>
      </c>
      <c r="U14" s="574">
        <v>31</v>
      </c>
      <c r="V14" s="574" t="s">
        <v>122</v>
      </c>
      <c r="W14" s="574" t="s">
        <v>125</v>
      </c>
      <c r="X14" s="576">
        <v>19195</v>
      </c>
      <c r="Y14" s="576">
        <v>15850</v>
      </c>
      <c r="Z14" s="577">
        <v>0.01</v>
      </c>
      <c r="AA14" s="570" t="str">
        <f t="shared" si="1"/>
        <v>PAC008-2</v>
      </c>
      <c r="AB14" s="569" t="str">
        <f t="shared" si="2"/>
        <v>FALSE</v>
      </c>
      <c r="AC14" s="578" t="str">
        <f t="shared" si="3"/>
        <v>FALSE</v>
      </c>
      <c r="AD14" s="570" t="str">
        <f t="shared" si="4"/>
        <v>I</v>
      </c>
    </row>
    <row r="15" spans="1:30" ht="30" x14ac:dyDescent="0.25">
      <c r="A15" s="564" t="str">
        <f t="shared" si="0"/>
        <v>PAC009-2017-1</v>
      </c>
      <c r="B15" s="565" t="s">
        <v>464</v>
      </c>
      <c r="C15" s="565">
        <v>1</v>
      </c>
      <c r="D15" s="565" t="s">
        <v>458</v>
      </c>
      <c r="E15" s="565"/>
      <c r="F15" s="565" t="s">
        <v>68</v>
      </c>
      <c r="G15" s="565">
        <v>2017</v>
      </c>
      <c r="H15" s="565" t="s">
        <v>459</v>
      </c>
      <c r="I15" s="565" t="s">
        <v>465</v>
      </c>
      <c r="J15" s="565" t="s">
        <v>121</v>
      </c>
      <c r="K15" s="565">
        <v>5</v>
      </c>
      <c r="L15" s="565"/>
      <c r="M15" s="565"/>
      <c r="N15" s="565" t="s">
        <v>461</v>
      </c>
      <c r="O15" s="565">
        <v>4</v>
      </c>
      <c r="P15" s="565" t="s">
        <v>467</v>
      </c>
      <c r="Q15" s="565" t="s">
        <v>466</v>
      </c>
      <c r="R15" s="565">
        <v>104.3</v>
      </c>
      <c r="S15" s="565">
        <v>12.4</v>
      </c>
      <c r="T15" s="566">
        <v>2970</v>
      </c>
      <c r="U15" s="565">
        <v>31</v>
      </c>
      <c r="V15" s="565" t="s">
        <v>122</v>
      </c>
      <c r="W15" s="565" t="s">
        <v>125</v>
      </c>
      <c r="X15" s="567">
        <v>20145</v>
      </c>
      <c r="Y15" s="567">
        <v>16440</v>
      </c>
      <c r="Z15" s="579">
        <v>0.05</v>
      </c>
      <c r="AA15" s="569" t="str">
        <f t="shared" si="1"/>
        <v>PAC009-1</v>
      </c>
      <c r="AB15" s="570" t="str">
        <f t="shared" si="2"/>
        <v>FALSE</v>
      </c>
      <c r="AC15" s="580" t="str">
        <f t="shared" si="3"/>
        <v>FALSE</v>
      </c>
      <c r="AD15" s="569" t="str">
        <f t="shared" si="4"/>
        <v>I</v>
      </c>
    </row>
    <row r="16" spans="1:30" x14ac:dyDescent="0.25">
      <c r="A16" s="564" t="str">
        <f t="shared" si="0"/>
        <v>PAC009-2017-2</v>
      </c>
      <c r="B16" s="574" t="s">
        <v>464</v>
      </c>
      <c r="C16" s="574">
        <v>2</v>
      </c>
      <c r="D16" s="574" t="s">
        <v>1366</v>
      </c>
      <c r="E16" s="574"/>
      <c r="F16" s="574" t="s">
        <v>68</v>
      </c>
      <c r="G16" s="574">
        <v>2017</v>
      </c>
      <c r="H16" s="574" t="s">
        <v>459</v>
      </c>
      <c r="I16" s="574" t="s">
        <v>465</v>
      </c>
      <c r="J16" s="574" t="s">
        <v>121</v>
      </c>
      <c r="K16" s="574">
        <v>5</v>
      </c>
      <c r="L16" s="574"/>
      <c r="M16" s="574"/>
      <c r="N16" s="574" t="s">
        <v>461</v>
      </c>
      <c r="O16" s="574">
        <v>4</v>
      </c>
      <c r="P16" s="574" t="s">
        <v>467</v>
      </c>
      <c r="Q16" s="574" t="s">
        <v>466</v>
      </c>
      <c r="R16" s="574">
        <v>104.3</v>
      </c>
      <c r="S16" s="574">
        <v>12.4</v>
      </c>
      <c r="T16" s="575">
        <v>2970</v>
      </c>
      <c r="U16" s="574">
        <v>31</v>
      </c>
      <c r="V16" s="574" t="s">
        <v>122</v>
      </c>
      <c r="W16" s="574" t="s">
        <v>125</v>
      </c>
      <c r="X16" s="576">
        <v>20485</v>
      </c>
      <c r="Y16" s="576">
        <v>16419</v>
      </c>
      <c r="Z16" s="577">
        <v>0.01</v>
      </c>
      <c r="AA16" s="570" t="str">
        <f t="shared" si="1"/>
        <v>PAC009-2</v>
      </c>
      <c r="AB16" s="569" t="str">
        <f t="shared" si="2"/>
        <v>FALSE</v>
      </c>
      <c r="AC16" s="578" t="str">
        <f t="shared" si="3"/>
        <v>FALSE</v>
      </c>
      <c r="AD16" s="570" t="str">
        <f t="shared" si="4"/>
        <v>I</v>
      </c>
    </row>
    <row r="17" spans="1:30" ht="30" x14ac:dyDescent="0.25">
      <c r="A17" s="564" t="str">
        <f t="shared" si="0"/>
        <v>PAC010-2017-1</v>
      </c>
      <c r="B17" s="565" t="s">
        <v>468</v>
      </c>
      <c r="C17" s="565">
        <v>1</v>
      </c>
      <c r="D17" s="565" t="s">
        <v>458</v>
      </c>
      <c r="E17" s="565"/>
      <c r="F17" s="565" t="s">
        <v>68</v>
      </c>
      <c r="G17" s="565">
        <v>2017</v>
      </c>
      <c r="H17" s="565" t="s">
        <v>14</v>
      </c>
      <c r="I17" s="565" t="s">
        <v>124</v>
      </c>
      <c r="J17" s="565" t="s">
        <v>121</v>
      </c>
      <c r="K17" s="565">
        <v>5</v>
      </c>
      <c r="L17" s="565"/>
      <c r="M17" s="565"/>
      <c r="N17" s="565" t="s">
        <v>442</v>
      </c>
      <c r="O17" s="565" t="s">
        <v>442</v>
      </c>
      <c r="P17" s="565" t="s">
        <v>469</v>
      </c>
      <c r="Q17" s="565" t="s">
        <v>470</v>
      </c>
      <c r="R17" s="565">
        <v>104.3</v>
      </c>
      <c r="S17" s="565" t="s">
        <v>442</v>
      </c>
      <c r="T17" s="566">
        <v>3622</v>
      </c>
      <c r="U17" s="565">
        <v>105</v>
      </c>
      <c r="V17" s="565" t="s">
        <v>124</v>
      </c>
      <c r="W17" s="565" t="s">
        <v>123</v>
      </c>
      <c r="X17" s="567">
        <v>29995</v>
      </c>
      <c r="Y17" s="567">
        <v>28049</v>
      </c>
      <c r="Z17" s="579">
        <v>0.05</v>
      </c>
      <c r="AA17" s="569" t="str">
        <f t="shared" si="1"/>
        <v>PAC010-1</v>
      </c>
      <c r="AB17" s="570" t="str">
        <f t="shared" si="2"/>
        <v>TRUE</v>
      </c>
      <c r="AC17" s="580" t="str">
        <f t="shared" si="3"/>
        <v>FALSE</v>
      </c>
      <c r="AD17" s="569" t="str">
        <f t="shared" si="4"/>
        <v>I</v>
      </c>
    </row>
    <row r="18" spans="1:30" ht="30" x14ac:dyDescent="0.25">
      <c r="A18" s="564" t="str">
        <f t="shared" si="0"/>
        <v>PAC010-2017-2</v>
      </c>
      <c r="B18" s="574" t="s">
        <v>468</v>
      </c>
      <c r="C18" s="574">
        <v>2</v>
      </c>
      <c r="D18" s="574" t="s">
        <v>1366</v>
      </c>
      <c r="E18" s="574"/>
      <c r="F18" s="574" t="s">
        <v>68</v>
      </c>
      <c r="G18" s="574">
        <v>2017</v>
      </c>
      <c r="H18" s="574" t="s">
        <v>14</v>
      </c>
      <c r="I18" s="574" t="s">
        <v>124</v>
      </c>
      <c r="J18" s="574" t="s">
        <v>121</v>
      </c>
      <c r="K18" s="574">
        <v>5</v>
      </c>
      <c r="L18" s="574"/>
      <c r="M18" s="574"/>
      <c r="N18" s="574" t="s">
        <v>1579</v>
      </c>
      <c r="O18" s="574" t="s">
        <v>442</v>
      </c>
      <c r="P18" s="574" t="s">
        <v>469</v>
      </c>
      <c r="Q18" s="574" t="s">
        <v>470</v>
      </c>
      <c r="R18" s="574">
        <v>104.3</v>
      </c>
      <c r="S18" s="574" t="s">
        <v>471</v>
      </c>
      <c r="T18" s="575">
        <v>3622</v>
      </c>
      <c r="U18" s="574">
        <v>105</v>
      </c>
      <c r="V18" s="574" t="s">
        <v>124</v>
      </c>
      <c r="W18" s="574" t="s">
        <v>123</v>
      </c>
      <c r="X18" s="576">
        <v>30045</v>
      </c>
      <c r="Y18" s="576">
        <v>26743</v>
      </c>
      <c r="Z18" s="577">
        <v>0.01</v>
      </c>
      <c r="AA18" s="570" t="str">
        <f t="shared" si="1"/>
        <v>PAC010-2</v>
      </c>
      <c r="AB18" s="569" t="str">
        <f t="shared" si="2"/>
        <v>FALSE</v>
      </c>
      <c r="AC18" s="578" t="str">
        <f t="shared" si="3"/>
        <v>FALSE</v>
      </c>
      <c r="AD18" s="570" t="str">
        <f t="shared" si="4"/>
        <v>I</v>
      </c>
    </row>
    <row r="19" spans="1:30" ht="30" x14ac:dyDescent="0.25">
      <c r="A19" s="564" t="str">
        <f t="shared" si="0"/>
        <v>PAC011-2017-1</v>
      </c>
      <c r="B19" s="565" t="s">
        <v>472</v>
      </c>
      <c r="C19" s="565">
        <v>1</v>
      </c>
      <c r="D19" s="565" t="s">
        <v>458</v>
      </c>
      <c r="E19" s="565"/>
      <c r="F19" s="565" t="s">
        <v>68</v>
      </c>
      <c r="G19" s="565">
        <v>2017</v>
      </c>
      <c r="H19" s="565" t="s">
        <v>473</v>
      </c>
      <c r="I19" s="565" t="s">
        <v>474</v>
      </c>
      <c r="J19" s="565" t="s">
        <v>121</v>
      </c>
      <c r="K19" s="565">
        <v>5</v>
      </c>
      <c r="L19" s="565"/>
      <c r="M19" s="565"/>
      <c r="N19" s="565" t="s">
        <v>461</v>
      </c>
      <c r="O19" s="565">
        <v>4</v>
      </c>
      <c r="P19" s="565" t="s">
        <v>475</v>
      </c>
      <c r="Q19" s="565" t="s">
        <v>466</v>
      </c>
      <c r="R19" s="565">
        <v>104.3</v>
      </c>
      <c r="S19" s="565">
        <v>13.5</v>
      </c>
      <c r="T19" s="566">
        <v>3607</v>
      </c>
      <c r="U19" s="565">
        <v>40</v>
      </c>
      <c r="V19" s="565" t="s">
        <v>122</v>
      </c>
      <c r="W19" s="565" t="s">
        <v>124</v>
      </c>
      <c r="X19" s="567">
        <v>24995</v>
      </c>
      <c r="Y19" s="567">
        <v>22806</v>
      </c>
      <c r="Z19" s="568">
        <v>0.05</v>
      </c>
      <c r="AA19" s="569" t="str">
        <f t="shared" si="1"/>
        <v>PAC011-1</v>
      </c>
      <c r="AB19" s="570" t="str">
        <f t="shared" si="2"/>
        <v>TRUE</v>
      </c>
      <c r="AC19" s="580" t="str">
        <f t="shared" si="3"/>
        <v>FALSE</v>
      </c>
      <c r="AD19" s="569" t="str">
        <f t="shared" si="4"/>
        <v>I</v>
      </c>
    </row>
    <row r="20" spans="1:30" x14ac:dyDescent="0.25">
      <c r="A20" s="564" t="str">
        <f t="shared" si="0"/>
        <v>PAC011-2017-2</v>
      </c>
      <c r="B20" s="574" t="s">
        <v>472</v>
      </c>
      <c r="C20" s="574">
        <v>2</v>
      </c>
      <c r="D20" s="574" t="s">
        <v>1366</v>
      </c>
      <c r="E20" s="574"/>
      <c r="F20" s="574" t="s">
        <v>68</v>
      </c>
      <c r="G20" s="574">
        <v>2017</v>
      </c>
      <c r="H20" s="574" t="s">
        <v>473</v>
      </c>
      <c r="I20" s="574" t="s">
        <v>474</v>
      </c>
      <c r="J20" s="574" t="s">
        <v>121</v>
      </c>
      <c r="K20" s="574">
        <v>5</v>
      </c>
      <c r="L20" s="574"/>
      <c r="M20" s="574"/>
      <c r="N20" s="574" t="s">
        <v>461</v>
      </c>
      <c r="O20" s="574">
        <v>4</v>
      </c>
      <c r="P20" s="574" t="s">
        <v>475</v>
      </c>
      <c r="Q20" s="574" t="s">
        <v>466</v>
      </c>
      <c r="R20" s="574">
        <v>104.3</v>
      </c>
      <c r="S20" s="574">
        <v>13.5</v>
      </c>
      <c r="T20" s="575">
        <v>3607</v>
      </c>
      <c r="U20" s="574">
        <v>40</v>
      </c>
      <c r="V20" s="574" t="s">
        <v>122</v>
      </c>
      <c r="W20" s="574" t="s">
        <v>124</v>
      </c>
      <c r="X20" s="576">
        <v>25045</v>
      </c>
      <c r="Y20" s="576">
        <v>22458</v>
      </c>
      <c r="Z20" s="577">
        <v>0.01</v>
      </c>
      <c r="AA20" s="570" t="str">
        <f t="shared" si="1"/>
        <v>PAC011-2</v>
      </c>
      <c r="AB20" s="569" t="str">
        <f t="shared" si="2"/>
        <v>FALSE</v>
      </c>
      <c r="AC20" s="578" t="str">
        <f t="shared" si="3"/>
        <v>FALSE</v>
      </c>
      <c r="AD20" s="570" t="str">
        <f t="shared" si="4"/>
        <v>I</v>
      </c>
    </row>
    <row r="21" spans="1:30" ht="30" x14ac:dyDescent="0.25">
      <c r="A21" s="564" t="str">
        <f t="shared" si="0"/>
        <v>PAC012-2017-1</v>
      </c>
      <c r="B21" s="565" t="s">
        <v>476</v>
      </c>
      <c r="C21" s="565">
        <v>1</v>
      </c>
      <c r="D21" s="565" t="s">
        <v>458</v>
      </c>
      <c r="E21" s="565"/>
      <c r="F21" s="565" t="s">
        <v>68</v>
      </c>
      <c r="G21" s="565">
        <v>2017</v>
      </c>
      <c r="H21" s="565" t="s">
        <v>473</v>
      </c>
      <c r="I21" s="565" t="s">
        <v>477</v>
      </c>
      <c r="J21" s="565" t="s">
        <v>121</v>
      </c>
      <c r="K21" s="565">
        <v>5</v>
      </c>
      <c r="L21" s="565"/>
      <c r="M21" s="565"/>
      <c r="N21" s="565" t="s">
        <v>461</v>
      </c>
      <c r="O21" s="565">
        <v>4</v>
      </c>
      <c r="P21" s="565" t="s">
        <v>1580</v>
      </c>
      <c r="Q21" s="565" t="s">
        <v>470</v>
      </c>
      <c r="R21" s="565">
        <v>104.3</v>
      </c>
      <c r="S21" s="565">
        <v>14</v>
      </c>
      <c r="T21" s="566">
        <v>3859</v>
      </c>
      <c r="U21" s="565">
        <v>88</v>
      </c>
      <c r="V21" s="565" t="s">
        <v>124</v>
      </c>
      <c r="W21" s="565" t="s">
        <v>122</v>
      </c>
      <c r="X21" s="567">
        <v>30995</v>
      </c>
      <c r="Y21" s="567">
        <v>27103</v>
      </c>
      <c r="Z21" s="579">
        <v>0.05</v>
      </c>
      <c r="AA21" s="569" t="str">
        <f t="shared" si="1"/>
        <v>PAC012-1</v>
      </c>
      <c r="AB21" s="570" t="str">
        <f t="shared" si="2"/>
        <v>TRUE</v>
      </c>
      <c r="AC21" s="580" t="str">
        <f t="shared" si="3"/>
        <v>FALSE</v>
      </c>
      <c r="AD21" s="569" t="str">
        <f t="shared" si="4"/>
        <v>I</v>
      </c>
    </row>
    <row r="22" spans="1:30" x14ac:dyDescent="0.25">
      <c r="A22" s="564" t="str">
        <f t="shared" si="0"/>
        <v>PAC012-2017-2</v>
      </c>
      <c r="B22" s="574" t="s">
        <v>476</v>
      </c>
      <c r="C22" s="574">
        <v>2</v>
      </c>
      <c r="D22" s="574" t="s">
        <v>1366</v>
      </c>
      <c r="E22" s="574"/>
      <c r="F22" s="574" t="s">
        <v>68</v>
      </c>
      <c r="G22" s="574">
        <v>2017</v>
      </c>
      <c r="H22" s="574" t="s">
        <v>473</v>
      </c>
      <c r="I22" s="574" t="s">
        <v>477</v>
      </c>
      <c r="J22" s="574" t="s">
        <v>121</v>
      </c>
      <c r="K22" s="574">
        <v>5</v>
      </c>
      <c r="L22" s="574"/>
      <c r="M22" s="574"/>
      <c r="N22" s="574" t="s">
        <v>461</v>
      </c>
      <c r="O22" s="574">
        <v>4</v>
      </c>
      <c r="P22" s="574" t="s">
        <v>478</v>
      </c>
      <c r="Q22" s="574" t="s">
        <v>479</v>
      </c>
      <c r="R22" s="574">
        <v>104.3</v>
      </c>
      <c r="S22" s="574">
        <v>14</v>
      </c>
      <c r="T22" s="575">
        <v>3859</v>
      </c>
      <c r="U22" s="574">
        <v>88</v>
      </c>
      <c r="V22" s="574" t="s">
        <v>124</v>
      </c>
      <c r="W22" s="574" t="s">
        <v>122</v>
      </c>
      <c r="X22" s="576">
        <v>32645</v>
      </c>
      <c r="Y22" s="576">
        <v>28843.43</v>
      </c>
      <c r="Z22" s="577">
        <v>0.01</v>
      </c>
      <c r="AA22" s="570" t="str">
        <f t="shared" si="1"/>
        <v>PAC012-2</v>
      </c>
      <c r="AB22" s="569" t="str">
        <f t="shared" si="2"/>
        <v>FALSE</v>
      </c>
      <c r="AC22" s="578" t="str">
        <f t="shared" si="3"/>
        <v>FALSE</v>
      </c>
      <c r="AD22" s="570" t="str">
        <f t="shared" si="4"/>
        <v>I</v>
      </c>
    </row>
    <row r="23" spans="1:30" x14ac:dyDescent="0.25">
      <c r="A23" s="564" t="str">
        <f t="shared" si="0"/>
        <v>PAC013-2017-1</v>
      </c>
      <c r="B23" s="565" t="s">
        <v>480</v>
      </c>
      <c r="C23" s="565">
        <v>1</v>
      </c>
      <c r="D23" s="565" t="s">
        <v>1775</v>
      </c>
      <c r="E23" s="565"/>
      <c r="F23" s="565" t="s">
        <v>1776</v>
      </c>
      <c r="G23" s="565">
        <v>2017</v>
      </c>
      <c r="H23" s="565" t="s">
        <v>1777</v>
      </c>
      <c r="I23" s="565" t="s">
        <v>522</v>
      </c>
      <c r="J23" s="565" t="s">
        <v>1778</v>
      </c>
      <c r="K23" s="565">
        <v>5</v>
      </c>
      <c r="L23" s="565"/>
      <c r="M23" s="565"/>
      <c r="N23" s="565">
        <v>2</v>
      </c>
      <c r="O23" s="565">
        <v>4</v>
      </c>
      <c r="P23" s="565" t="s">
        <v>1779</v>
      </c>
      <c r="Q23" s="565"/>
      <c r="R23" s="565">
        <v>106.3</v>
      </c>
      <c r="S23" s="565">
        <v>12.4</v>
      </c>
      <c r="T23" s="566">
        <v>2751</v>
      </c>
      <c r="U23" s="565">
        <v>34</v>
      </c>
      <c r="V23" s="565" t="s">
        <v>1780</v>
      </c>
      <c r="W23" s="565" t="s">
        <v>442</v>
      </c>
      <c r="X23" s="567">
        <v>20275</v>
      </c>
      <c r="Y23" s="567">
        <v>19708</v>
      </c>
      <c r="Z23" s="579">
        <v>0.1</v>
      </c>
      <c r="AA23" s="569" t="str">
        <f t="shared" si="1"/>
        <v>PAC013-1</v>
      </c>
      <c r="AB23" s="570" t="str">
        <f t="shared" si="2"/>
        <v>TRUE</v>
      </c>
      <c r="AC23" s="580" t="str">
        <f t="shared" si="3"/>
        <v>FALSE</v>
      </c>
      <c r="AD23" s="569" t="str">
        <f t="shared" si="4"/>
        <v>I</v>
      </c>
    </row>
    <row r="24" spans="1:30" ht="45" x14ac:dyDescent="0.25">
      <c r="A24" s="564" t="str">
        <f t="shared" si="0"/>
        <v>PAC013-2017-2</v>
      </c>
      <c r="B24" s="574" t="s">
        <v>480</v>
      </c>
      <c r="C24" s="574">
        <v>2</v>
      </c>
      <c r="D24" s="574" t="s">
        <v>485</v>
      </c>
      <c r="E24" s="574"/>
      <c r="F24" s="574" t="s">
        <v>91</v>
      </c>
      <c r="G24" s="574">
        <v>2017</v>
      </c>
      <c r="H24" s="574" t="s">
        <v>482</v>
      </c>
      <c r="I24" s="574" t="s">
        <v>483</v>
      </c>
      <c r="J24" s="574" t="s">
        <v>121</v>
      </c>
      <c r="K24" s="574">
        <v>5</v>
      </c>
      <c r="L24" s="574"/>
      <c r="M24" s="574"/>
      <c r="N24" s="574" t="s">
        <v>484</v>
      </c>
      <c r="O24" s="574">
        <v>4</v>
      </c>
      <c r="P24" s="574" t="s">
        <v>1781</v>
      </c>
      <c r="Q24" s="574" t="s">
        <v>483</v>
      </c>
      <c r="R24" s="574">
        <v>105.1</v>
      </c>
      <c r="S24" s="574">
        <v>13.2</v>
      </c>
      <c r="T24" s="575">
        <v>2754</v>
      </c>
      <c r="U24" s="574">
        <v>33</v>
      </c>
      <c r="V24" s="574" t="s">
        <v>122</v>
      </c>
      <c r="W24" s="574" t="s">
        <v>123</v>
      </c>
      <c r="X24" s="576">
        <v>20375</v>
      </c>
      <c r="Y24" s="576">
        <v>19767</v>
      </c>
      <c r="Z24" s="577">
        <v>0.05</v>
      </c>
      <c r="AA24" s="569" t="str">
        <f t="shared" si="1"/>
        <v>PAC013-2</v>
      </c>
      <c r="AB24" s="570" t="str">
        <f t="shared" si="2"/>
        <v>FALSE</v>
      </c>
      <c r="AC24" s="580" t="str">
        <f t="shared" si="3"/>
        <v>FALSE</v>
      </c>
      <c r="AD24" s="569" t="str">
        <f t="shared" si="4"/>
        <v>I</v>
      </c>
    </row>
    <row r="25" spans="1:30" ht="30" x14ac:dyDescent="0.25">
      <c r="A25" s="564" t="str">
        <f t="shared" si="0"/>
        <v>PAC017-2017-1</v>
      </c>
      <c r="B25" s="565" t="s">
        <v>489</v>
      </c>
      <c r="C25" s="565">
        <v>1</v>
      </c>
      <c r="D25" s="565" t="s">
        <v>431</v>
      </c>
      <c r="E25" s="565"/>
      <c r="F25" s="565" t="s">
        <v>109</v>
      </c>
      <c r="G25" s="565">
        <v>2017</v>
      </c>
      <c r="H25" s="565" t="s">
        <v>490</v>
      </c>
      <c r="I25" s="565" t="s">
        <v>491</v>
      </c>
      <c r="J25" s="565" t="s">
        <v>121</v>
      </c>
      <c r="K25" s="565">
        <v>5</v>
      </c>
      <c r="L25" s="565"/>
      <c r="M25" s="565"/>
      <c r="N25" s="565" t="s">
        <v>461</v>
      </c>
      <c r="O25" s="565">
        <v>4</v>
      </c>
      <c r="P25" s="565" t="s">
        <v>492</v>
      </c>
      <c r="Q25" s="565" t="s">
        <v>493</v>
      </c>
      <c r="R25" s="565">
        <v>106.3</v>
      </c>
      <c r="S25" s="565">
        <v>14</v>
      </c>
      <c r="T25" s="566">
        <v>3880</v>
      </c>
      <c r="U25" s="565">
        <v>33</v>
      </c>
      <c r="V25" s="565" t="s">
        <v>122</v>
      </c>
      <c r="W25" s="565" t="s">
        <v>123</v>
      </c>
      <c r="X25" s="567">
        <v>18985</v>
      </c>
      <c r="Y25" s="567">
        <v>19350.990000000002</v>
      </c>
      <c r="Z25" s="568">
        <v>4.4999999999999998E-2</v>
      </c>
      <c r="AA25" s="569" t="str">
        <f t="shared" si="1"/>
        <v>PAC017-1</v>
      </c>
      <c r="AB25" s="570" t="str">
        <f t="shared" si="2"/>
        <v>TRUE</v>
      </c>
      <c r="AC25" s="580" t="str">
        <f t="shared" si="3"/>
        <v>FALSE</v>
      </c>
      <c r="AD25" s="569" t="str">
        <f t="shared" si="4"/>
        <v>I</v>
      </c>
    </row>
    <row r="26" spans="1:30" ht="30" x14ac:dyDescent="0.25">
      <c r="A26" s="564" t="str">
        <f t="shared" si="0"/>
        <v>PAC018-2017-2</v>
      </c>
      <c r="B26" s="574" t="s">
        <v>494</v>
      </c>
      <c r="C26" s="574">
        <v>2</v>
      </c>
      <c r="D26" s="574" t="s">
        <v>441</v>
      </c>
      <c r="E26" s="574"/>
      <c r="F26" s="574" t="s">
        <v>90</v>
      </c>
      <c r="G26" s="574">
        <v>2017</v>
      </c>
      <c r="H26" s="574" t="s">
        <v>103</v>
      </c>
      <c r="I26" s="574" t="s">
        <v>495</v>
      </c>
      <c r="J26" s="574" t="s">
        <v>121</v>
      </c>
      <c r="K26" s="574">
        <v>5</v>
      </c>
      <c r="L26" s="574"/>
      <c r="M26" s="574"/>
      <c r="N26" s="574" t="s">
        <v>484</v>
      </c>
      <c r="O26" s="574">
        <v>4</v>
      </c>
      <c r="P26" s="574">
        <v>12017</v>
      </c>
      <c r="Q26" s="574" t="s">
        <v>442</v>
      </c>
      <c r="R26" s="574">
        <v>106.3</v>
      </c>
      <c r="S26" s="574">
        <v>13.2</v>
      </c>
      <c r="T26" s="575">
        <v>2859</v>
      </c>
      <c r="U26" s="574">
        <v>33</v>
      </c>
      <c r="V26" s="574" t="s">
        <v>122</v>
      </c>
      <c r="W26" s="574" t="s">
        <v>123</v>
      </c>
      <c r="X26" s="576">
        <v>18551</v>
      </c>
      <c r="Y26" s="576">
        <v>16076</v>
      </c>
      <c r="Z26" s="577">
        <v>0.05</v>
      </c>
      <c r="AA26" s="569" t="str">
        <f t="shared" si="1"/>
        <v>PAC018-2</v>
      </c>
      <c r="AB26" s="570" t="str">
        <f t="shared" si="2"/>
        <v>FALSE</v>
      </c>
      <c r="AC26" s="580" t="str">
        <f t="shared" si="3"/>
        <v>FALSE</v>
      </c>
      <c r="AD26" s="569" t="str">
        <f t="shared" si="4"/>
        <v>I</v>
      </c>
    </row>
    <row r="27" spans="1:30" ht="30" x14ac:dyDescent="0.25">
      <c r="A27" s="564" t="str">
        <f t="shared" si="0"/>
        <v>PAC020-2017-2</v>
      </c>
      <c r="B27" s="565" t="s">
        <v>500</v>
      </c>
      <c r="C27" s="565">
        <v>2</v>
      </c>
      <c r="D27" s="565" t="s">
        <v>1808</v>
      </c>
      <c r="E27" s="565"/>
      <c r="F27" s="565" t="s">
        <v>90</v>
      </c>
      <c r="G27" s="565">
        <v>2017</v>
      </c>
      <c r="H27" s="565" t="s">
        <v>1813</v>
      </c>
      <c r="I27" s="565" t="s">
        <v>1814</v>
      </c>
      <c r="J27" s="565" t="s">
        <v>121</v>
      </c>
      <c r="K27" s="565">
        <v>5</v>
      </c>
      <c r="L27" s="565" t="s">
        <v>471</v>
      </c>
      <c r="M27" s="565" t="s">
        <v>471</v>
      </c>
      <c r="N27" s="565" t="s">
        <v>1815</v>
      </c>
      <c r="O27" s="565" t="s">
        <v>471</v>
      </c>
      <c r="P27" s="565">
        <v>17317</v>
      </c>
      <c r="Q27" s="565" t="s">
        <v>471</v>
      </c>
      <c r="R27" s="565">
        <v>106.3</v>
      </c>
      <c r="S27" s="565" t="s">
        <v>1816</v>
      </c>
      <c r="T27" s="566">
        <v>3307</v>
      </c>
      <c r="U27" s="565">
        <v>112</v>
      </c>
      <c r="V27" s="565" t="s">
        <v>1817</v>
      </c>
      <c r="W27" s="565" t="s">
        <v>123</v>
      </c>
      <c r="X27" s="567">
        <v>33315</v>
      </c>
      <c r="Y27" s="567" t="s">
        <v>1818</v>
      </c>
      <c r="Z27" s="579">
        <v>0.1</v>
      </c>
      <c r="AA27" s="569" t="str">
        <f t="shared" si="1"/>
        <v>PAC020-2</v>
      </c>
      <c r="AB27" s="570" t="str">
        <f t="shared" si="2"/>
        <v>FALSE</v>
      </c>
      <c r="AC27" s="580" t="str">
        <f t="shared" si="3"/>
        <v>FALSE</v>
      </c>
      <c r="AD27" s="569" t="str">
        <f t="shared" si="4"/>
        <v>I</v>
      </c>
    </row>
    <row r="28" spans="1:30" x14ac:dyDescent="0.25">
      <c r="A28" s="564" t="str">
        <f t="shared" si="0"/>
        <v>PAC021-2017-1</v>
      </c>
      <c r="B28" s="574" t="s">
        <v>1581</v>
      </c>
      <c r="C28" s="574">
        <v>1</v>
      </c>
      <c r="D28" s="574" t="s">
        <v>1819</v>
      </c>
      <c r="E28" s="574"/>
      <c r="F28" s="574" t="s">
        <v>12</v>
      </c>
      <c r="G28" s="574">
        <v>2017</v>
      </c>
      <c r="H28" s="574" t="s">
        <v>1582</v>
      </c>
      <c r="I28" s="574" t="s">
        <v>1583</v>
      </c>
      <c r="J28" s="574" t="s">
        <v>121</v>
      </c>
      <c r="K28" s="574">
        <v>5</v>
      </c>
      <c r="L28" s="574"/>
      <c r="M28" s="574"/>
      <c r="N28" s="574" t="s">
        <v>484</v>
      </c>
      <c r="O28" s="574">
        <v>4</v>
      </c>
      <c r="P28" s="574">
        <v>1852</v>
      </c>
      <c r="Q28" s="574" t="s">
        <v>551</v>
      </c>
      <c r="R28" s="574">
        <v>106.3</v>
      </c>
      <c r="S28" s="574">
        <v>13.2</v>
      </c>
      <c r="T28" s="575">
        <v>2855</v>
      </c>
      <c r="U28" s="574">
        <v>32</v>
      </c>
      <c r="V28" s="574" t="s">
        <v>122</v>
      </c>
      <c r="W28" s="574" t="s">
        <v>551</v>
      </c>
      <c r="X28" s="576">
        <v>19800</v>
      </c>
      <c r="Y28" s="576">
        <v>18595</v>
      </c>
      <c r="Z28" s="577">
        <v>0.05</v>
      </c>
      <c r="AA28" s="569" t="str">
        <f t="shared" si="1"/>
        <v>PAC021-1</v>
      </c>
      <c r="AB28" s="570" t="str">
        <f t="shared" si="2"/>
        <v>TRUE</v>
      </c>
      <c r="AC28" s="580" t="str">
        <f t="shared" si="3"/>
        <v>FALSE</v>
      </c>
      <c r="AD28" s="569" t="str">
        <f t="shared" si="4"/>
        <v>I</v>
      </c>
    </row>
    <row r="29" spans="1:30" x14ac:dyDescent="0.25">
      <c r="A29" s="564" t="str">
        <f t="shared" si="0"/>
        <v>PAC022-2017-1</v>
      </c>
      <c r="B29" s="565" t="s">
        <v>1584</v>
      </c>
      <c r="C29" s="565">
        <v>1</v>
      </c>
      <c r="D29" s="565" t="s">
        <v>1819</v>
      </c>
      <c r="E29" s="565"/>
      <c r="F29" s="565" t="s">
        <v>12</v>
      </c>
      <c r="G29" s="565">
        <v>2017</v>
      </c>
      <c r="H29" s="565" t="s">
        <v>1582</v>
      </c>
      <c r="I29" s="565" t="s">
        <v>1585</v>
      </c>
      <c r="J29" s="565" t="s">
        <v>121</v>
      </c>
      <c r="K29" s="565">
        <v>5</v>
      </c>
      <c r="L29" s="565"/>
      <c r="M29" s="565"/>
      <c r="N29" s="565" t="s">
        <v>484</v>
      </c>
      <c r="O29" s="565">
        <v>4</v>
      </c>
      <c r="P29" s="565">
        <v>1872</v>
      </c>
      <c r="Q29" s="565" t="s">
        <v>551</v>
      </c>
      <c r="R29" s="565">
        <v>106.3</v>
      </c>
      <c r="S29" s="565">
        <v>13.2</v>
      </c>
      <c r="T29" s="566">
        <v>2855</v>
      </c>
      <c r="U29" s="565">
        <v>34</v>
      </c>
      <c r="V29" s="565" t="s">
        <v>122</v>
      </c>
      <c r="W29" s="565" t="s">
        <v>551</v>
      </c>
      <c r="X29" s="567">
        <v>20200</v>
      </c>
      <c r="Y29" s="567">
        <v>19004</v>
      </c>
      <c r="Z29" s="579">
        <v>0.05</v>
      </c>
      <c r="AA29" s="569" t="str">
        <f t="shared" si="1"/>
        <v>PAC022-1</v>
      </c>
      <c r="AB29" s="570" t="str">
        <f t="shared" si="2"/>
        <v>TRUE</v>
      </c>
      <c r="AC29" s="580" t="str">
        <f t="shared" si="3"/>
        <v>FALSE</v>
      </c>
      <c r="AD29" s="569" t="str">
        <f t="shared" si="4"/>
        <v>I</v>
      </c>
    </row>
    <row r="30" spans="1:30" x14ac:dyDescent="0.25">
      <c r="A30" s="564" t="str">
        <f t="shared" si="0"/>
        <v>PAC024-2017-1</v>
      </c>
      <c r="B30" s="574" t="s">
        <v>1586</v>
      </c>
      <c r="C30" s="574">
        <v>1</v>
      </c>
      <c r="D30" s="574" t="s">
        <v>1819</v>
      </c>
      <c r="E30" s="574"/>
      <c r="F30" s="574" t="s">
        <v>12</v>
      </c>
      <c r="G30" s="574">
        <v>2017</v>
      </c>
      <c r="H30" s="574" t="s">
        <v>1587</v>
      </c>
      <c r="I30" s="574" t="s">
        <v>1588</v>
      </c>
      <c r="J30" s="574" t="s">
        <v>121</v>
      </c>
      <c r="K30" s="574">
        <v>5</v>
      </c>
      <c r="L30" s="574"/>
      <c r="M30" s="574"/>
      <c r="N30" s="574" t="s">
        <v>484</v>
      </c>
      <c r="O30" s="574">
        <v>4</v>
      </c>
      <c r="P30" s="574">
        <v>1223</v>
      </c>
      <c r="Q30" s="574" t="s">
        <v>551</v>
      </c>
      <c r="R30" s="574">
        <v>106.3</v>
      </c>
      <c r="S30" s="574">
        <v>11.3</v>
      </c>
      <c r="T30" s="575">
        <v>3042</v>
      </c>
      <c r="U30" s="574">
        <v>52</v>
      </c>
      <c r="V30" s="574" t="s">
        <v>122</v>
      </c>
      <c r="W30" s="574" t="s">
        <v>124</v>
      </c>
      <c r="X30" s="576">
        <v>25550</v>
      </c>
      <c r="Y30" s="576">
        <v>24724</v>
      </c>
      <c r="Z30" s="577">
        <v>0.05</v>
      </c>
      <c r="AA30" s="570" t="str">
        <f t="shared" si="1"/>
        <v>PAC024-1</v>
      </c>
      <c r="AB30" s="569" t="str">
        <f t="shared" si="2"/>
        <v>TRUE</v>
      </c>
      <c r="AC30" s="578" t="str">
        <f t="shared" si="3"/>
        <v>FALSE</v>
      </c>
      <c r="AD30" s="570" t="str">
        <f t="shared" si="4"/>
        <v>I</v>
      </c>
    </row>
    <row r="31" spans="1:30" x14ac:dyDescent="0.25">
      <c r="A31" s="564" t="str">
        <f t="shared" si="0"/>
        <v>PAC025-2017-1</v>
      </c>
      <c r="B31" s="565" t="s">
        <v>1589</v>
      </c>
      <c r="C31" s="565">
        <v>1</v>
      </c>
      <c r="D31" s="565" t="s">
        <v>1819</v>
      </c>
      <c r="E31" s="565"/>
      <c r="F31" s="565" t="s">
        <v>12</v>
      </c>
      <c r="G31" s="565">
        <v>2017</v>
      </c>
      <c r="H31" s="565" t="s">
        <v>1590</v>
      </c>
      <c r="I31" s="565" t="s">
        <v>1591</v>
      </c>
      <c r="J31" s="565" t="s">
        <v>121</v>
      </c>
      <c r="K31" s="565">
        <v>5</v>
      </c>
      <c r="L31" s="565"/>
      <c r="M31" s="565"/>
      <c r="N31" s="565" t="s">
        <v>484</v>
      </c>
      <c r="O31" s="565">
        <v>4</v>
      </c>
      <c r="P31" s="565">
        <v>1224</v>
      </c>
      <c r="Q31" s="565" t="s">
        <v>551</v>
      </c>
      <c r="R31" s="565">
        <v>106.3</v>
      </c>
      <c r="S31" s="565">
        <v>11.3</v>
      </c>
      <c r="T31" s="566">
        <v>3010</v>
      </c>
      <c r="U31" s="565">
        <v>56</v>
      </c>
      <c r="V31" s="565" t="s">
        <v>122</v>
      </c>
      <c r="W31" s="565" t="s">
        <v>124</v>
      </c>
      <c r="X31" s="567">
        <v>26030</v>
      </c>
      <c r="Y31" s="567">
        <v>25155</v>
      </c>
      <c r="Z31" s="579">
        <v>0.05</v>
      </c>
      <c r="AA31" s="569" t="str">
        <f t="shared" si="1"/>
        <v>PAC025-1</v>
      </c>
      <c r="AB31" s="570" t="str">
        <f t="shared" si="2"/>
        <v>TRUE</v>
      </c>
      <c r="AC31" s="580" t="str">
        <f t="shared" si="3"/>
        <v>FALSE</v>
      </c>
      <c r="AD31" s="569" t="str">
        <f t="shared" si="4"/>
        <v>I</v>
      </c>
    </row>
    <row r="32" spans="1:30" ht="30" x14ac:dyDescent="0.25">
      <c r="A32" s="564" t="str">
        <f t="shared" si="0"/>
        <v>PAC026-2017-1</v>
      </c>
      <c r="B32" s="574" t="s">
        <v>1592</v>
      </c>
      <c r="C32" s="574">
        <v>1</v>
      </c>
      <c r="D32" s="574" t="s">
        <v>1819</v>
      </c>
      <c r="E32" s="574"/>
      <c r="F32" s="574" t="s">
        <v>12</v>
      </c>
      <c r="G32" s="574">
        <v>2017</v>
      </c>
      <c r="H32" s="574" t="s">
        <v>1593</v>
      </c>
      <c r="I32" s="574" t="s">
        <v>1588</v>
      </c>
      <c r="J32" s="574" t="s">
        <v>121</v>
      </c>
      <c r="K32" s="574">
        <v>5</v>
      </c>
      <c r="L32" s="574"/>
      <c r="M32" s="574"/>
      <c r="N32" s="574" t="s">
        <v>484</v>
      </c>
      <c r="O32" s="574">
        <v>4</v>
      </c>
      <c r="P32" s="574">
        <v>1243</v>
      </c>
      <c r="Q32" s="574" t="s">
        <v>551</v>
      </c>
      <c r="R32" s="574">
        <v>109.4</v>
      </c>
      <c r="S32" s="574">
        <v>11.9</v>
      </c>
      <c r="T32" s="575">
        <v>3340</v>
      </c>
      <c r="U32" s="574">
        <v>41</v>
      </c>
      <c r="V32" s="574" t="s">
        <v>122</v>
      </c>
      <c r="W32" s="574" t="s">
        <v>124</v>
      </c>
      <c r="X32" s="576">
        <v>27540</v>
      </c>
      <c r="Y32" s="576">
        <v>26471</v>
      </c>
      <c r="Z32" s="577">
        <v>0.05</v>
      </c>
      <c r="AA32" s="570" t="str">
        <f t="shared" si="1"/>
        <v>PAC026-1</v>
      </c>
      <c r="AB32" s="569" t="str">
        <f t="shared" si="2"/>
        <v>TRUE</v>
      </c>
      <c r="AC32" s="578" t="str">
        <f t="shared" si="3"/>
        <v>FALSE</v>
      </c>
      <c r="AD32" s="570" t="str">
        <f t="shared" si="4"/>
        <v>I</v>
      </c>
    </row>
    <row r="33" spans="1:30" ht="30" x14ac:dyDescent="0.25">
      <c r="A33" s="564" t="str">
        <f t="shared" si="0"/>
        <v>PAC027-2017-1</v>
      </c>
      <c r="B33" s="565" t="s">
        <v>1594</v>
      </c>
      <c r="C33" s="565">
        <v>1</v>
      </c>
      <c r="D33" s="565" t="s">
        <v>1819</v>
      </c>
      <c r="E33" s="565"/>
      <c r="F33" s="565" t="s">
        <v>1820</v>
      </c>
      <c r="G33" s="565">
        <v>2017</v>
      </c>
      <c r="H33" s="565" t="s">
        <v>1595</v>
      </c>
      <c r="I33" s="565" t="s">
        <v>528</v>
      </c>
      <c r="J33" s="565" t="s">
        <v>121</v>
      </c>
      <c r="K33" s="565">
        <v>5</v>
      </c>
      <c r="L33" s="565"/>
      <c r="M33" s="565"/>
      <c r="N33" s="565" t="s">
        <v>484</v>
      </c>
      <c r="O33" s="565">
        <v>4</v>
      </c>
      <c r="P33" s="565">
        <v>1235</v>
      </c>
      <c r="Q33" s="565" t="s">
        <v>551</v>
      </c>
      <c r="R33" s="565">
        <v>106.3</v>
      </c>
      <c r="S33" s="565">
        <v>10.6</v>
      </c>
      <c r="T33" s="566">
        <v>3165</v>
      </c>
      <c r="U33" s="565">
        <v>50</v>
      </c>
      <c r="V33" s="565" t="s">
        <v>124</v>
      </c>
      <c r="W33" s="565" t="s">
        <v>122</v>
      </c>
      <c r="X33" s="567">
        <v>27965</v>
      </c>
      <c r="Y33" s="567">
        <v>26230</v>
      </c>
      <c r="Z33" s="579">
        <v>0.05</v>
      </c>
      <c r="AA33" s="569" t="str">
        <f t="shared" si="1"/>
        <v>PAC027-1</v>
      </c>
      <c r="AB33" s="570" t="str">
        <f t="shared" si="2"/>
        <v>TRUE</v>
      </c>
      <c r="AC33" s="580" t="str">
        <f t="shared" si="3"/>
        <v>FALSE</v>
      </c>
      <c r="AD33" s="569" t="str">
        <f t="shared" si="4"/>
        <v>I</v>
      </c>
    </row>
    <row r="34" spans="1:30" x14ac:dyDescent="0.25">
      <c r="A34" s="564" t="str">
        <f t="shared" si="0"/>
        <v>PAC028-2017-1</v>
      </c>
      <c r="B34" s="574" t="s">
        <v>501</v>
      </c>
      <c r="C34" s="574">
        <v>1</v>
      </c>
      <c r="D34" s="574" t="s">
        <v>431</v>
      </c>
      <c r="E34" s="574"/>
      <c r="F34" s="574" t="s">
        <v>98</v>
      </c>
      <c r="G34" s="574">
        <v>2017</v>
      </c>
      <c r="H34" s="574" t="s">
        <v>84</v>
      </c>
      <c r="I34" s="574" t="s">
        <v>502</v>
      </c>
      <c r="J34" s="574" t="s">
        <v>121</v>
      </c>
      <c r="K34" s="574">
        <v>5</v>
      </c>
      <c r="L34" s="574"/>
      <c r="M34" s="574"/>
      <c r="N34" s="574" t="s">
        <v>503</v>
      </c>
      <c r="O34" s="574">
        <v>4</v>
      </c>
      <c r="P34" s="574" t="s">
        <v>504</v>
      </c>
      <c r="Q34" s="574" t="s">
        <v>505</v>
      </c>
      <c r="R34" s="574">
        <v>107.8</v>
      </c>
      <c r="S34" s="574">
        <v>15.8</v>
      </c>
      <c r="T34" s="575">
        <v>3393</v>
      </c>
      <c r="U34" s="574">
        <v>29</v>
      </c>
      <c r="V34" s="574" t="s">
        <v>122</v>
      </c>
      <c r="W34" s="574" t="s">
        <v>123</v>
      </c>
      <c r="X34" s="576">
        <v>24100</v>
      </c>
      <c r="Y34" s="576">
        <v>19470.68</v>
      </c>
      <c r="Z34" s="577">
        <v>7.1999999999999995E-2</v>
      </c>
      <c r="AA34" s="570" t="str">
        <f t="shared" si="1"/>
        <v>PAC028-1</v>
      </c>
      <c r="AB34" s="569" t="str">
        <f t="shared" si="2"/>
        <v>FALSE</v>
      </c>
      <c r="AC34" s="578" t="str">
        <f t="shared" si="3"/>
        <v>FALSE</v>
      </c>
      <c r="AD34" s="570" t="str">
        <f t="shared" si="4"/>
        <v>I</v>
      </c>
    </row>
    <row r="35" spans="1:30" ht="30" x14ac:dyDescent="0.25">
      <c r="A35" s="564" t="str">
        <f t="shared" si="0"/>
        <v>PAC028-2017-2</v>
      </c>
      <c r="B35" s="565" t="s">
        <v>501</v>
      </c>
      <c r="C35" s="565">
        <v>2</v>
      </c>
      <c r="D35" s="565" t="s">
        <v>436</v>
      </c>
      <c r="E35" s="565"/>
      <c r="F35" s="565" t="s">
        <v>98</v>
      </c>
      <c r="G35" s="565">
        <v>2017</v>
      </c>
      <c r="H35" s="565" t="s">
        <v>84</v>
      </c>
      <c r="I35" s="565" t="s">
        <v>502</v>
      </c>
      <c r="J35" s="565" t="s">
        <v>121</v>
      </c>
      <c r="K35" s="565">
        <v>5</v>
      </c>
      <c r="L35" s="565"/>
      <c r="M35" s="565"/>
      <c r="N35" s="565" t="s">
        <v>1369</v>
      </c>
      <c r="O35" s="565">
        <v>4</v>
      </c>
      <c r="P35" s="565" t="s">
        <v>504</v>
      </c>
      <c r="Q35" s="565" t="s">
        <v>506</v>
      </c>
      <c r="R35" s="565">
        <v>111.4</v>
      </c>
      <c r="S35" s="565">
        <v>13</v>
      </c>
      <c r="T35" s="566">
        <v>3393</v>
      </c>
      <c r="U35" s="565">
        <v>29</v>
      </c>
      <c r="V35" s="565" t="s">
        <v>122</v>
      </c>
      <c r="W35" s="565" t="s">
        <v>123</v>
      </c>
      <c r="X35" s="567">
        <v>24100</v>
      </c>
      <c r="Y35" s="567">
        <v>20025</v>
      </c>
      <c r="Z35" s="579">
        <v>0.05</v>
      </c>
      <c r="AA35" s="569" t="str">
        <f t="shared" si="1"/>
        <v>PAC028-2</v>
      </c>
      <c r="AB35" s="570" t="str">
        <f t="shared" si="2"/>
        <v>FALSE</v>
      </c>
      <c r="AC35" s="580" t="str">
        <f t="shared" si="3"/>
        <v>FALSE</v>
      </c>
      <c r="AD35" s="569" t="str">
        <f t="shared" si="4"/>
        <v>I</v>
      </c>
    </row>
    <row r="36" spans="1:30" x14ac:dyDescent="0.25">
      <c r="A36" s="564" t="str">
        <f t="shared" si="0"/>
        <v>PAC028-2017-3</v>
      </c>
      <c r="B36" s="574" t="s">
        <v>501</v>
      </c>
      <c r="C36" s="574">
        <v>3</v>
      </c>
      <c r="D36" s="574" t="s">
        <v>454</v>
      </c>
      <c r="E36" s="574"/>
      <c r="F36" s="574" t="s">
        <v>98</v>
      </c>
      <c r="G36" s="574">
        <v>2017</v>
      </c>
      <c r="H36" s="574" t="s">
        <v>84</v>
      </c>
      <c r="I36" s="574" t="s">
        <v>502</v>
      </c>
      <c r="J36" s="574" t="s">
        <v>121</v>
      </c>
      <c r="K36" s="574">
        <v>5</v>
      </c>
      <c r="L36" s="574"/>
      <c r="M36" s="574"/>
      <c r="N36" s="574" t="s">
        <v>1369</v>
      </c>
      <c r="O36" s="574">
        <v>4</v>
      </c>
      <c r="P36" s="574" t="s">
        <v>504</v>
      </c>
      <c r="Q36" s="574" t="s">
        <v>505</v>
      </c>
      <c r="R36" s="574">
        <v>111.4</v>
      </c>
      <c r="S36" s="574">
        <v>13</v>
      </c>
      <c r="T36" s="575">
        <v>3393</v>
      </c>
      <c r="U36" s="574">
        <v>31</v>
      </c>
      <c r="V36" s="574" t="s">
        <v>122</v>
      </c>
      <c r="W36" s="574" t="s">
        <v>123</v>
      </c>
      <c r="X36" s="576">
        <v>23995</v>
      </c>
      <c r="Y36" s="576">
        <v>19765.7</v>
      </c>
      <c r="Z36" s="581">
        <v>0.03</v>
      </c>
      <c r="AA36" s="570" t="str">
        <f t="shared" si="1"/>
        <v>PAC028-3</v>
      </c>
      <c r="AB36" s="569" t="str">
        <f t="shared" si="2"/>
        <v>FALSE</v>
      </c>
      <c r="AC36" s="578" t="str">
        <f t="shared" si="3"/>
        <v>FALSE</v>
      </c>
      <c r="AD36" s="570" t="str">
        <f t="shared" si="4"/>
        <v>I</v>
      </c>
    </row>
    <row r="37" spans="1:30" ht="30" x14ac:dyDescent="0.25">
      <c r="A37" s="564" t="str">
        <f t="shared" si="0"/>
        <v>PAC030-2017-1</v>
      </c>
      <c r="B37" s="565" t="s">
        <v>507</v>
      </c>
      <c r="C37" s="565">
        <v>1</v>
      </c>
      <c r="D37" s="565" t="s">
        <v>458</v>
      </c>
      <c r="E37" s="565"/>
      <c r="F37" s="565" t="s">
        <v>68</v>
      </c>
      <c r="G37" s="565">
        <v>2017</v>
      </c>
      <c r="H37" s="565" t="s">
        <v>88</v>
      </c>
      <c r="I37" s="565" t="s">
        <v>508</v>
      </c>
      <c r="J37" s="565" t="s">
        <v>509</v>
      </c>
      <c r="K37" s="565">
        <v>5</v>
      </c>
      <c r="L37" s="565"/>
      <c r="M37" s="565"/>
      <c r="N37" s="565" t="s">
        <v>461</v>
      </c>
      <c r="O37" s="565">
        <v>4</v>
      </c>
      <c r="P37" s="565" t="s">
        <v>510</v>
      </c>
      <c r="Q37" s="565" t="s">
        <v>511</v>
      </c>
      <c r="R37" s="565">
        <v>112.2</v>
      </c>
      <c r="S37" s="565">
        <v>17.5</v>
      </c>
      <c r="T37" s="566">
        <v>3681</v>
      </c>
      <c r="U37" s="565">
        <v>25</v>
      </c>
      <c r="V37" s="565" t="s">
        <v>122</v>
      </c>
      <c r="W37" s="565" t="s">
        <v>122</v>
      </c>
      <c r="X37" s="567">
        <v>28885</v>
      </c>
      <c r="Y37" s="567">
        <v>23760</v>
      </c>
      <c r="Z37" s="579">
        <v>0.05</v>
      </c>
      <c r="AA37" s="569" t="str">
        <f t="shared" si="1"/>
        <v>PAC030-1</v>
      </c>
      <c r="AB37" s="570" t="str">
        <f t="shared" si="2"/>
        <v>FALSE</v>
      </c>
      <c r="AC37" s="580" t="str">
        <f t="shared" si="3"/>
        <v>FALSE</v>
      </c>
      <c r="AD37" s="569" t="str">
        <f t="shared" si="4"/>
        <v>I</v>
      </c>
    </row>
    <row r="38" spans="1:30" x14ac:dyDescent="0.25">
      <c r="A38" s="564" t="str">
        <f t="shared" si="0"/>
        <v>PAC030-2017-2</v>
      </c>
      <c r="B38" s="574" t="s">
        <v>507</v>
      </c>
      <c r="C38" s="574">
        <v>2</v>
      </c>
      <c r="D38" s="574" t="s">
        <v>1366</v>
      </c>
      <c r="E38" s="574"/>
      <c r="F38" s="574" t="s">
        <v>68</v>
      </c>
      <c r="G38" s="574">
        <v>2017</v>
      </c>
      <c r="H38" s="574" t="s">
        <v>88</v>
      </c>
      <c r="I38" s="574" t="s">
        <v>508</v>
      </c>
      <c r="J38" s="574" t="s">
        <v>509</v>
      </c>
      <c r="K38" s="574">
        <v>5</v>
      </c>
      <c r="L38" s="574"/>
      <c r="M38" s="574"/>
      <c r="N38" s="574" t="s">
        <v>461</v>
      </c>
      <c r="O38" s="574">
        <v>4</v>
      </c>
      <c r="P38" s="574" t="s">
        <v>510</v>
      </c>
      <c r="Q38" s="574" t="s">
        <v>511</v>
      </c>
      <c r="R38" s="574">
        <v>112.2</v>
      </c>
      <c r="S38" s="574">
        <v>17.5</v>
      </c>
      <c r="T38" s="575">
        <v>3708</v>
      </c>
      <c r="U38" s="574">
        <v>23</v>
      </c>
      <c r="V38" s="574" t="s">
        <v>122</v>
      </c>
      <c r="W38" s="574" t="s">
        <v>123</v>
      </c>
      <c r="X38" s="576">
        <v>28885</v>
      </c>
      <c r="Y38" s="576">
        <v>23102</v>
      </c>
      <c r="Z38" s="577">
        <v>0.01</v>
      </c>
      <c r="AA38" s="570" t="str">
        <f t="shared" si="1"/>
        <v>PAC030-2</v>
      </c>
      <c r="AB38" s="569" t="str">
        <f t="shared" si="2"/>
        <v>FALSE</v>
      </c>
      <c r="AC38" s="578" t="str">
        <f t="shared" si="3"/>
        <v>FALSE</v>
      </c>
      <c r="AD38" s="570" t="str">
        <f t="shared" si="4"/>
        <v>I</v>
      </c>
    </row>
    <row r="39" spans="1:30" ht="30" x14ac:dyDescent="0.25">
      <c r="A39" s="564" t="str">
        <f t="shared" si="0"/>
        <v>PAC031-2017-1</v>
      </c>
      <c r="B39" s="565" t="s">
        <v>512</v>
      </c>
      <c r="C39" s="565">
        <v>1</v>
      </c>
      <c r="D39" s="565" t="s">
        <v>458</v>
      </c>
      <c r="E39" s="565"/>
      <c r="F39" s="565" t="s">
        <v>68</v>
      </c>
      <c r="G39" s="565">
        <v>2017</v>
      </c>
      <c r="H39" s="565" t="s">
        <v>88</v>
      </c>
      <c r="I39" s="565" t="s">
        <v>508</v>
      </c>
      <c r="J39" s="565" t="s">
        <v>121</v>
      </c>
      <c r="K39" s="565">
        <v>5</v>
      </c>
      <c r="L39" s="565"/>
      <c r="M39" s="565"/>
      <c r="N39" s="565" t="s">
        <v>513</v>
      </c>
      <c r="O39" s="565">
        <v>4</v>
      </c>
      <c r="P39" s="565" t="s">
        <v>514</v>
      </c>
      <c r="Q39" s="565" t="s">
        <v>466</v>
      </c>
      <c r="R39" s="565">
        <v>112.2</v>
      </c>
      <c r="S39" s="565">
        <v>16.5</v>
      </c>
      <c r="T39" s="566">
        <v>3431</v>
      </c>
      <c r="U39" s="565">
        <v>28</v>
      </c>
      <c r="V39" s="565" t="s">
        <v>122</v>
      </c>
      <c r="W39" s="565" t="s">
        <v>122</v>
      </c>
      <c r="X39" s="567">
        <v>24895</v>
      </c>
      <c r="Y39" s="567">
        <v>20114</v>
      </c>
      <c r="Z39" s="579">
        <v>0.05</v>
      </c>
      <c r="AA39" s="569" t="str">
        <f t="shared" si="1"/>
        <v>PAC031-1</v>
      </c>
      <c r="AB39" s="570" t="str">
        <f t="shared" si="2"/>
        <v>FALSE</v>
      </c>
      <c r="AC39" s="580" t="str">
        <f t="shared" si="3"/>
        <v>FALSE</v>
      </c>
      <c r="AD39" s="569" t="str">
        <f t="shared" si="4"/>
        <v>I</v>
      </c>
    </row>
    <row r="40" spans="1:30" ht="30" x14ac:dyDescent="0.25">
      <c r="A40" s="564" t="str">
        <f t="shared" si="0"/>
        <v>PAC031-2017-2</v>
      </c>
      <c r="B40" s="574" t="s">
        <v>512</v>
      </c>
      <c r="C40" s="574">
        <v>2</v>
      </c>
      <c r="D40" s="574" t="s">
        <v>1366</v>
      </c>
      <c r="E40" s="574"/>
      <c r="F40" s="574" t="s">
        <v>68</v>
      </c>
      <c r="G40" s="574">
        <v>2017</v>
      </c>
      <c r="H40" s="574" t="s">
        <v>88</v>
      </c>
      <c r="I40" s="574" t="s">
        <v>508</v>
      </c>
      <c r="J40" s="574" t="s">
        <v>121</v>
      </c>
      <c r="K40" s="574">
        <v>5</v>
      </c>
      <c r="L40" s="574"/>
      <c r="M40" s="574"/>
      <c r="N40" s="574" t="s">
        <v>513</v>
      </c>
      <c r="O40" s="574">
        <v>4</v>
      </c>
      <c r="P40" s="574" t="s">
        <v>514</v>
      </c>
      <c r="Q40" s="574" t="s">
        <v>466</v>
      </c>
      <c r="R40" s="574">
        <v>112.2</v>
      </c>
      <c r="S40" s="574">
        <v>16.5</v>
      </c>
      <c r="T40" s="575">
        <v>3481</v>
      </c>
      <c r="U40" s="574">
        <v>27</v>
      </c>
      <c r="V40" s="574" t="s">
        <v>122</v>
      </c>
      <c r="W40" s="574" t="s">
        <v>123</v>
      </c>
      <c r="X40" s="576">
        <v>24895</v>
      </c>
      <c r="Y40" s="576">
        <v>19468</v>
      </c>
      <c r="Z40" s="577">
        <v>0.01</v>
      </c>
      <c r="AA40" s="570" t="str">
        <f t="shared" si="1"/>
        <v>PAC031-2</v>
      </c>
      <c r="AB40" s="569" t="str">
        <f t="shared" si="2"/>
        <v>FALSE</v>
      </c>
      <c r="AC40" s="578" t="str">
        <f t="shared" si="3"/>
        <v>FALSE</v>
      </c>
      <c r="AD40" s="570" t="str">
        <f t="shared" si="4"/>
        <v>I</v>
      </c>
    </row>
    <row r="41" spans="1:30" ht="30" x14ac:dyDescent="0.25">
      <c r="A41" s="564" t="str">
        <f t="shared" si="0"/>
        <v>PAC032-2017-1</v>
      </c>
      <c r="B41" s="565" t="s">
        <v>515</v>
      </c>
      <c r="C41" s="565">
        <v>1</v>
      </c>
      <c r="D41" s="565" t="s">
        <v>458</v>
      </c>
      <c r="E41" s="565"/>
      <c r="F41" s="565" t="s">
        <v>68</v>
      </c>
      <c r="G41" s="565">
        <v>2017</v>
      </c>
      <c r="H41" s="565" t="s">
        <v>88</v>
      </c>
      <c r="I41" s="565" t="s">
        <v>474</v>
      </c>
      <c r="J41" s="565" t="s">
        <v>121</v>
      </c>
      <c r="K41" s="565">
        <v>5</v>
      </c>
      <c r="L41" s="565"/>
      <c r="M41" s="565"/>
      <c r="N41" s="565" t="s">
        <v>461</v>
      </c>
      <c r="O41" s="565">
        <v>4</v>
      </c>
      <c r="P41" s="565" t="s">
        <v>516</v>
      </c>
      <c r="Q41" s="565" t="s">
        <v>1104</v>
      </c>
      <c r="R41" s="565">
        <v>112.2</v>
      </c>
      <c r="S41" s="565">
        <v>14</v>
      </c>
      <c r="T41" s="566">
        <v>3615</v>
      </c>
      <c r="U41" s="565">
        <v>42</v>
      </c>
      <c r="V41" s="565" t="s">
        <v>122</v>
      </c>
      <c r="W41" s="565" t="s">
        <v>124</v>
      </c>
      <c r="X41" s="567">
        <v>26865</v>
      </c>
      <c r="Y41" s="567">
        <v>24297</v>
      </c>
      <c r="Z41" s="579">
        <v>0.05</v>
      </c>
      <c r="AA41" s="569" t="str">
        <f t="shared" si="1"/>
        <v>PAC032-1</v>
      </c>
      <c r="AB41" s="570" t="str">
        <f t="shared" si="2"/>
        <v>TRUE</v>
      </c>
      <c r="AC41" s="580" t="str">
        <f t="shared" si="3"/>
        <v>FALSE</v>
      </c>
      <c r="AD41" s="569" t="str">
        <f t="shared" si="4"/>
        <v>I</v>
      </c>
    </row>
    <row r="42" spans="1:30" x14ac:dyDescent="0.25">
      <c r="A42" s="564" t="str">
        <f t="shared" si="0"/>
        <v>PAC032-2017-2</v>
      </c>
      <c r="B42" s="574" t="s">
        <v>515</v>
      </c>
      <c r="C42" s="574">
        <v>2</v>
      </c>
      <c r="D42" s="574" t="s">
        <v>1366</v>
      </c>
      <c r="E42" s="574"/>
      <c r="F42" s="574" t="s">
        <v>68</v>
      </c>
      <c r="G42" s="574">
        <v>2017</v>
      </c>
      <c r="H42" s="574" t="s">
        <v>88</v>
      </c>
      <c r="I42" s="574" t="s">
        <v>474</v>
      </c>
      <c r="J42" s="574" t="s">
        <v>121</v>
      </c>
      <c r="K42" s="574">
        <v>5</v>
      </c>
      <c r="L42" s="574"/>
      <c r="M42" s="574"/>
      <c r="N42" s="574" t="s">
        <v>461</v>
      </c>
      <c r="O42" s="574">
        <v>4</v>
      </c>
      <c r="P42" s="574" t="s">
        <v>516</v>
      </c>
      <c r="Q42" s="574" t="s">
        <v>470</v>
      </c>
      <c r="R42" s="574">
        <v>112.2</v>
      </c>
      <c r="S42" s="574">
        <v>13.5</v>
      </c>
      <c r="T42" s="575">
        <v>3660</v>
      </c>
      <c r="U42" s="574">
        <v>42</v>
      </c>
      <c r="V42" s="574" t="s">
        <v>122</v>
      </c>
      <c r="W42" s="574" t="s">
        <v>124</v>
      </c>
      <c r="X42" s="576">
        <v>26865</v>
      </c>
      <c r="Y42" s="576">
        <v>23540</v>
      </c>
      <c r="Z42" s="577">
        <v>0.01</v>
      </c>
      <c r="AA42" s="570" t="str">
        <f t="shared" si="1"/>
        <v>PAC032-2</v>
      </c>
      <c r="AB42" s="569" t="str">
        <f t="shared" si="2"/>
        <v>FALSE</v>
      </c>
      <c r="AC42" s="578" t="str">
        <f t="shared" si="3"/>
        <v>FALSE</v>
      </c>
      <c r="AD42" s="570" t="str">
        <f t="shared" si="4"/>
        <v>I</v>
      </c>
    </row>
    <row r="43" spans="1:30" ht="30" x14ac:dyDescent="0.25">
      <c r="A43" s="564" t="str">
        <f t="shared" si="0"/>
        <v>PAC033-2017-1</v>
      </c>
      <c r="B43" s="565" t="s">
        <v>517</v>
      </c>
      <c r="C43" s="565">
        <v>1</v>
      </c>
      <c r="D43" s="565" t="s">
        <v>458</v>
      </c>
      <c r="E43" s="565"/>
      <c r="F43" s="565" t="s">
        <v>68</v>
      </c>
      <c r="G43" s="565">
        <v>2017</v>
      </c>
      <c r="H43" s="565" t="s">
        <v>88</v>
      </c>
      <c r="I43" s="565" t="s">
        <v>1367</v>
      </c>
      <c r="J43" s="565" t="s">
        <v>121</v>
      </c>
      <c r="K43" s="565">
        <v>5</v>
      </c>
      <c r="L43" s="565"/>
      <c r="M43" s="565"/>
      <c r="N43" s="565" t="s">
        <v>461</v>
      </c>
      <c r="O43" s="565">
        <v>4</v>
      </c>
      <c r="P43" s="565" t="s">
        <v>519</v>
      </c>
      <c r="Q43" s="565" t="s">
        <v>1368</v>
      </c>
      <c r="R43" s="565">
        <v>112.2</v>
      </c>
      <c r="S43" s="565">
        <v>14</v>
      </c>
      <c r="T43" s="566">
        <v>3913</v>
      </c>
      <c r="U43" s="565">
        <v>88</v>
      </c>
      <c r="V43" s="565" t="s">
        <v>124</v>
      </c>
      <c r="W43" s="565" t="s">
        <v>122</v>
      </c>
      <c r="X43" s="567">
        <v>33995</v>
      </c>
      <c r="Y43" s="567">
        <v>29444</v>
      </c>
      <c r="Z43" s="579">
        <v>0.05</v>
      </c>
      <c r="AA43" s="569" t="str">
        <f t="shared" si="1"/>
        <v>PAC033-1</v>
      </c>
      <c r="AB43" s="570" t="str">
        <f t="shared" si="2"/>
        <v>TRUE</v>
      </c>
      <c r="AC43" s="580" t="str">
        <f t="shared" si="3"/>
        <v>FALSE</v>
      </c>
      <c r="AD43" s="569" t="str">
        <f t="shared" si="4"/>
        <v>I</v>
      </c>
    </row>
    <row r="44" spans="1:30" x14ac:dyDescent="0.25">
      <c r="A44" s="564" t="str">
        <f t="shared" si="0"/>
        <v>PAC033-2017-2</v>
      </c>
      <c r="B44" s="574" t="s">
        <v>517</v>
      </c>
      <c r="C44" s="574">
        <v>2</v>
      </c>
      <c r="D44" s="574" t="s">
        <v>1366</v>
      </c>
      <c r="E44" s="574"/>
      <c r="F44" s="574" t="s">
        <v>68</v>
      </c>
      <c r="G44" s="574">
        <v>2017</v>
      </c>
      <c r="H44" s="574" t="s">
        <v>88</v>
      </c>
      <c r="I44" s="574" t="s">
        <v>518</v>
      </c>
      <c r="J44" s="574" t="s">
        <v>121</v>
      </c>
      <c r="K44" s="574">
        <v>5</v>
      </c>
      <c r="L44" s="574"/>
      <c r="M44" s="574"/>
      <c r="N44" s="574" t="s">
        <v>461</v>
      </c>
      <c r="O44" s="574">
        <v>4</v>
      </c>
      <c r="P44" s="574" t="s">
        <v>519</v>
      </c>
      <c r="Q44" s="574" t="s">
        <v>520</v>
      </c>
      <c r="R44" s="574">
        <v>112.2</v>
      </c>
      <c r="S44" s="574">
        <v>14</v>
      </c>
      <c r="T44" s="575">
        <v>3961</v>
      </c>
      <c r="U44" s="574">
        <v>97</v>
      </c>
      <c r="V44" s="574" t="s">
        <v>124</v>
      </c>
      <c r="W44" s="574" t="s">
        <v>122</v>
      </c>
      <c r="X44" s="576">
        <v>33995</v>
      </c>
      <c r="Y44" s="576">
        <v>28532</v>
      </c>
      <c r="Z44" s="577">
        <v>0.01</v>
      </c>
      <c r="AA44" s="570" t="str">
        <f t="shared" si="1"/>
        <v>PAC033-2</v>
      </c>
      <c r="AB44" s="569" t="str">
        <f t="shared" si="2"/>
        <v>FALSE</v>
      </c>
      <c r="AC44" s="578" t="str">
        <f t="shared" si="3"/>
        <v>FALSE</v>
      </c>
      <c r="AD44" s="570" t="str">
        <f t="shared" si="4"/>
        <v>I</v>
      </c>
    </row>
    <row r="45" spans="1:30" x14ac:dyDescent="0.25">
      <c r="A45" s="564" t="str">
        <f t="shared" si="0"/>
        <v>PAC034-2017-1</v>
      </c>
      <c r="B45" s="574" t="s">
        <v>521</v>
      </c>
      <c r="C45" s="574">
        <v>1</v>
      </c>
      <c r="D45" s="574" t="s">
        <v>1775</v>
      </c>
      <c r="E45" s="574"/>
      <c r="F45" s="574" t="s">
        <v>1776</v>
      </c>
      <c r="G45" s="574">
        <v>2017</v>
      </c>
      <c r="H45" s="574" t="s">
        <v>1782</v>
      </c>
      <c r="I45" s="574" t="s">
        <v>522</v>
      </c>
      <c r="J45" s="574" t="s">
        <v>1778</v>
      </c>
      <c r="K45" s="574">
        <v>5</v>
      </c>
      <c r="L45" s="574"/>
      <c r="M45" s="574"/>
      <c r="N45" s="574">
        <v>2.4</v>
      </c>
      <c r="O45" s="574">
        <v>4</v>
      </c>
      <c r="P45" s="574" t="s">
        <v>1783</v>
      </c>
      <c r="Q45" s="574"/>
      <c r="R45" s="574">
        <v>109.3</v>
      </c>
      <c r="S45" s="574">
        <v>17</v>
      </c>
      <c r="T45" s="575">
        <v>3254</v>
      </c>
      <c r="U45" s="574">
        <v>26</v>
      </c>
      <c r="V45" s="574" t="s">
        <v>1780</v>
      </c>
      <c r="W45" s="574" t="s">
        <v>442</v>
      </c>
      <c r="X45" s="576">
        <v>23725</v>
      </c>
      <c r="Y45" s="576">
        <v>22687</v>
      </c>
      <c r="Z45" s="577">
        <v>0.1</v>
      </c>
      <c r="AA45" s="570"/>
      <c r="AB45" s="569"/>
      <c r="AC45" s="578"/>
      <c r="AD45" s="570"/>
    </row>
    <row r="46" spans="1:30" ht="45" x14ac:dyDescent="0.25">
      <c r="A46" s="564" t="str">
        <f t="shared" si="0"/>
        <v>PAC034-2017-2</v>
      </c>
      <c r="B46" s="565" t="s">
        <v>521</v>
      </c>
      <c r="C46" s="565">
        <v>2</v>
      </c>
      <c r="D46" s="565" t="s">
        <v>485</v>
      </c>
      <c r="E46" s="565"/>
      <c r="F46" s="565" t="s">
        <v>91</v>
      </c>
      <c r="G46" s="565">
        <v>2017</v>
      </c>
      <c r="H46" s="565" t="s">
        <v>93</v>
      </c>
      <c r="I46" s="565" t="s">
        <v>522</v>
      </c>
      <c r="J46" s="565" t="s">
        <v>121</v>
      </c>
      <c r="K46" s="565">
        <v>5</v>
      </c>
      <c r="L46" s="565"/>
      <c r="M46" s="565"/>
      <c r="N46" s="565" t="s">
        <v>523</v>
      </c>
      <c r="O46" s="565">
        <v>4</v>
      </c>
      <c r="P46" s="565" t="s">
        <v>1784</v>
      </c>
      <c r="Q46" s="565" t="s">
        <v>522</v>
      </c>
      <c r="R46" s="565">
        <v>109.3</v>
      </c>
      <c r="S46" s="565">
        <v>17.2</v>
      </c>
      <c r="T46" s="566">
        <v>3254</v>
      </c>
      <c r="U46" s="565">
        <v>31</v>
      </c>
      <c r="V46" s="565" t="s">
        <v>122</v>
      </c>
      <c r="W46" s="565" t="s">
        <v>123</v>
      </c>
      <c r="X46" s="567">
        <v>23990</v>
      </c>
      <c r="Y46" s="567">
        <v>23277</v>
      </c>
      <c r="Z46" s="579">
        <v>0.05</v>
      </c>
      <c r="AA46" s="569" t="str">
        <f t="shared" ref="AA46:AA70" si="5">CONCATENATE(B46, "-", C46)</f>
        <v>PAC034-2</v>
      </c>
      <c r="AB46" s="570" t="str">
        <f t="shared" ref="AB46:AB70" si="6">IF(AND($U46&gt;=32, (LEFT($B46, 3)="PAC"), C46=1), "TRUE", "FALSE")</f>
        <v>FALSE</v>
      </c>
      <c r="AC46" s="580" t="str">
        <f t="shared" ref="AC46:AC70" si="7">IF(AND($U46&gt;=22,(LEFT($B46,3)&lt;&gt;"PAC"),C46=1, ISNUMBER($U46)),"TRUE","FALSE")</f>
        <v>FALSE</v>
      </c>
      <c r="AD46" s="569" t="str">
        <f t="shared" ref="AD46:AD70" si="8">IF((LEFT($B46, 3)="PAC"), "I", "II")</f>
        <v>I</v>
      </c>
    </row>
    <row r="47" spans="1:30" ht="45" x14ac:dyDescent="0.25">
      <c r="A47" s="564" t="str">
        <f t="shared" si="0"/>
        <v>PAC035-2017-1</v>
      </c>
      <c r="B47" s="574" t="s">
        <v>1821</v>
      </c>
      <c r="C47" s="574">
        <v>1</v>
      </c>
      <c r="D47" s="574" t="s">
        <v>485</v>
      </c>
      <c r="E47" s="574"/>
      <c r="F47" s="574" t="s">
        <v>91</v>
      </c>
      <c r="G47" s="574">
        <v>2017</v>
      </c>
      <c r="H47" s="574" t="s">
        <v>45</v>
      </c>
      <c r="I47" s="574" t="s">
        <v>525</v>
      </c>
      <c r="J47" s="574" t="s">
        <v>121</v>
      </c>
      <c r="K47" s="574">
        <v>5</v>
      </c>
      <c r="L47" s="574"/>
      <c r="M47" s="574"/>
      <c r="N47" s="574" t="s">
        <v>461</v>
      </c>
      <c r="O47" s="574">
        <v>4</v>
      </c>
      <c r="P47" s="574" t="s">
        <v>1822</v>
      </c>
      <c r="Q47" s="574" t="s">
        <v>525</v>
      </c>
      <c r="R47" s="574">
        <v>109.3</v>
      </c>
      <c r="S47" s="574">
        <v>15.8</v>
      </c>
      <c r="T47" s="575">
        <v>3550</v>
      </c>
      <c r="U47" s="574">
        <v>47</v>
      </c>
      <c r="V47" s="574" t="s">
        <v>122</v>
      </c>
      <c r="W47" s="574" t="s">
        <v>124</v>
      </c>
      <c r="X47" s="576">
        <v>30440</v>
      </c>
      <c r="Y47" s="576">
        <v>29527</v>
      </c>
      <c r="Z47" s="577">
        <v>0.05</v>
      </c>
      <c r="AA47" s="570" t="str">
        <f t="shared" si="5"/>
        <v>PAC035-1</v>
      </c>
      <c r="AB47" s="569" t="str">
        <f t="shared" si="6"/>
        <v>TRUE</v>
      </c>
      <c r="AC47" s="578" t="str">
        <f t="shared" si="7"/>
        <v>FALSE</v>
      </c>
      <c r="AD47" s="570" t="str">
        <f t="shared" si="8"/>
        <v>I</v>
      </c>
    </row>
    <row r="48" spans="1:30" x14ac:dyDescent="0.25">
      <c r="A48" s="564" t="str">
        <f t="shared" si="0"/>
        <v>PAC037-2017-1</v>
      </c>
      <c r="B48" s="565" t="s">
        <v>524</v>
      </c>
      <c r="C48" s="565">
        <v>1</v>
      </c>
      <c r="D48" s="565" t="s">
        <v>431</v>
      </c>
      <c r="E48" s="565"/>
      <c r="F48" s="565" t="s">
        <v>109</v>
      </c>
      <c r="G48" s="565">
        <v>2017</v>
      </c>
      <c r="H48" s="565" t="s">
        <v>333</v>
      </c>
      <c r="I48" s="565" t="s">
        <v>525</v>
      </c>
      <c r="J48" s="565" t="s">
        <v>121</v>
      </c>
      <c r="K48" s="565">
        <v>5</v>
      </c>
      <c r="L48" s="565"/>
      <c r="M48" s="565"/>
      <c r="N48" s="565" t="s">
        <v>461</v>
      </c>
      <c r="O48" s="565">
        <v>4</v>
      </c>
      <c r="P48" s="565" t="s">
        <v>526</v>
      </c>
      <c r="Q48" s="565">
        <v>1</v>
      </c>
      <c r="R48" s="565">
        <v>110.4</v>
      </c>
      <c r="S48" s="565">
        <v>15.85</v>
      </c>
      <c r="T48" s="566">
        <v>3497</v>
      </c>
      <c r="U48" s="565">
        <v>42</v>
      </c>
      <c r="V48" s="565" t="s">
        <v>122</v>
      </c>
      <c r="W48" s="565" t="s">
        <v>124</v>
      </c>
      <c r="X48" s="567">
        <v>26835</v>
      </c>
      <c r="Y48" s="567">
        <v>21484.99</v>
      </c>
      <c r="Z48" s="568">
        <v>4.4999999999999998E-2</v>
      </c>
      <c r="AA48" s="569" t="str">
        <f t="shared" si="5"/>
        <v>PAC037-1</v>
      </c>
      <c r="AB48" s="570" t="str">
        <f t="shared" si="6"/>
        <v>TRUE</v>
      </c>
      <c r="AC48" s="580" t="str">
        <f t="shared" si="7"/>
        <v>FALSE</v>
      </c>
      <c r="AD48" s="569" t="str">
        <f t="shared" si="8"/>
        <v>I</v>
      </c>
    </row>
    <row r="49" spans="1:30" x14ac:dyDescent="0.25">
      <c r="A49" s="564" t="str">
        <f t="shared" si="0"/>
        <v>PAC038-2017-1</v>
      </c>
      <c r="B49" s="574" t="s">
        <v>527</v>
      </c>
      <c r="C49" s="574">
        <v>1</v>
      </c>
      <c r="D49" s="574" t="s">
        <v>431</v>
      </c>
      <c r="E49" s="574"/>
      <c r="F49" s="574" t="s">
        <v>109</v>
      </c>
      <c r="G49" s="574">
        <v>2017</v>
      </c>
      <c r="H49" s="574" t="s">
        <v>370</v>
      </c>
      <c r="I49" s="574" t="s">
        <v>528</v>
      </c>
      <c r="J49" s="574" t="s">
        <v>121</v>
      </c>
      <c r="K49" s="574">
        <v>5</v>
      </c>
      <c r="L49" s="574"/>
      <c r="M49" s="574"/>
      <c r="N49" s="574" t="s">
        <v>461</v>
      </c>
      <c r="O49" s="574">
        <v>4</v>
      </c>
      <c r="P49" s="574" t="s">
        <v>529</v>
      </c>
      <c r="Q49" s="574">
        <v>1</v>
      </c>
      <c r="R49" s="574">
        <v>110.4</v>
      </c>
      <c r="S49" s="574">
        <v>14.53</v>
      </c>
      <c r="T49" s="575">
        <v>3787</v>
      </c>
      <c r="U49" s="574">
        <v>93</v>
      </c>
      <c r="V49" s="574" t="s">
        <v>124</v>
      </c>
      <c r="W49" s="574" t="s">
        <v>122</v>
      </c>
      <c r="X49" s="576">
        <v>35435</v>
      </c>
      <c r="Y49" s="576">
        <v>33873.99</v>
      </c>
      <c r="Z49" s="577">
        <v>4.4999999999999998E-2</v>
      </c>
      <c r="AA49" s="570" t="str">
        <f t="shared" si="5"/>
        <v>PAC038-1</v>
      </c>
      <c r="AB49" s="569" t="str">
        <f t="shared" si="6"/>
        <v>TRUE</v>
      </c>
      <c r="AC49" s="578" t="str">
        <f t="shared" si="7"/>
        <v>FALSE</v>
      </c>
      <c r="AD49" s="570" t="str">
        <f t="shared" si="8"/>
        <v>I</v>
      </c>
    </row>
    <row r="50" spans="1:30" ht="30" x14ac:dyDescent="0.25">
      <c r="A50" s="564" t="str">
        <f t="shared" si="0"/>
        <v>PAC039-2017-2</v>
      </c>
      <c r="B50" s="565" t="s">
        <v>530</v>
      </c>
      <c r="C50" s="565">
        <v>2</v>
      </c>
      <c r="D50" s="565" t="s">
        <v>441</v>
      </c>
      <c r="E50" s="565"/>
      <c r="F50" s="565" t="s">
        <v>90</v>
      </c>
      <c r="G50" s="565">
        <v>2017</v>
      </c>
      <c r="H50" s="565" t="s">
        <v>97</v>
      </c>
      <c r="I50" s="565">
        <v>2.5</v>
      </c>
      <c r="J50" s="565" t="s">
        <v>121</v>
      </c>
      <c r="K50" s="565">
        <v>5</v>
      </c>
      <c r="L50" s="565"/>
      <c r="M50" s="565"/>
      <c r="N50" s="565" t="s">
        <v>503</v>
      </c>
      <c r="O50" s="565">
        <v>4</v>
      </c>
      <c r="P50" s="565">
        <v>13017</v>
      </c>
      <c r="Q50" s="565" t="s">
        <v>442</v>
      </c>
      <c r="R50" s="565">
        <v>109.3</v>
      </c>
      <c r="S50" s="565">
        <v>18</v>
      </c>
      <c r="T50" s="566">
        <v>3177</v>
      </c>
      <c r="U50" s="565">
        <v>31</v>
      </c>
      <c r="V50" s="565" t="s">
        <v>122</v>
      </c>
      <c r="W50" s="565" t="s">
        <v>123</v>
      </c>
      <c r="X50" s="567">
        <v>23365</v>
      </c>
      <c r="Y50" s="567">
        <v>23540</v>
      </c>
      <c r="Z50" s="579">
        <v>0.05</v>
      </c>
      <c r="AA50" s="569" t="str">
        <f t="shared" si="5"/>
        <v>PAC039-2</v>
      </c>
      <c r="AB50" s="570" t="str">
        <f t="shared" si="6"/>
        <v>FALSE</v>
      </c>
      <c r="AC50" s="580" t="str">
        <f t="shared" si="7"/>
        <v>FALSE</v>
      </c>
      <c r="AD50" s="569" t="str">
        <f t="shared" si="8"/>
        <v>I</v>
      </c>
    </row>
    <row r="51" spans="1:30" x14ac:dyDescent="0.25">
      <c r="A51" s="564" t="str">
        <f t="shared" si="0"/>
        <v>PAC040-2017-1</v>
      </c>
      <c r="B51" s="574" t="s">
        <v>1596</v>
      </c>
      <c r="C51" s="574">
        <v>1</v>
      </c>
      <c r="D51" s="574" t="s">
        <v>1819</v>
      </c>
      <c r="E51" s="574"/>
      <c r="F51" s="574" t="s">
        <v>12</v>
      </c>
      <c r="G51" s="574">
        <v>2017</v>
      </c>
      <c r="H51" s="574" t="s">
        <v>1597</v>
      </c>
      <c r="I51" s="574" t="s">
        <v>1598</v>
      </c>
      <c r="J51" s="574" t="s">
        <v>121</v>
      </c>
      <c r="K51" s="574">
        <v>5</v>
      </c>
      <c r="L51" s="574"/>
      <c r="M51" s="574"/>
      <c r="N51" s="574" t="s">
        <v>503</v>
      </c>
      <c r="O51" s="574">
        <v>4</v>
      </c>
      <c r="P51" s="574">
        <v>2559</v>
      </c>
      <c r="Q51" s="574" t="s">
        <v>551</v>
      </c>
      <c r="R51" s="574">
        <v>109.3</v>
      </c>
      <c r="S51" s="574">
        <v>17</v>
      </c>
      <c r="T51" s="575">
        <v>3485</v>
      </c>
      <c r="U51" s="574">
        <v>40</v>
      </c>
      <c r="V51" s="574" t="s">
        <v>122</v>
      </c>
      <c r="W51" s="574" t="s">
        <v>124</v>
      </c>
      <c r="X51" s="576">
        <v>27655</v>
      </c>
      <c r="Y51" s="576">
        <v>26107</v>
      </c>
      <c r="Z51" s="577">
        <v>0.05</v>
      </c>
      <c r="AA51" s="570" t="str">
        <f t="shared" si="5"/>
        <v>PAC040-1</v>
      </c>
      <c r="AB51" s="569" t="str">
        <f t="shared" si="6"/>
        <v>TRUE</v>
      </c>
      <c r="AC51" s="578" t="str">
        <f t="shared" si="7"/>
        <v>FALSE</v>
      </c>
      <c r="AD51" s="570" t="str">
        <f t="shared" si="8"/>
        <v>I</v>
      </c>
    </row>
    <row r="52" spans="1:30" x14ac:dyDescent="0.25">
      <c r="A52" s="564" t="str">
        <f t="shared" si="0"/>
        <v>PAC042-2017-1</v>
      </c>
      <c r="B52" s="565" t="s">
        <v>532</v>
      </c>
      <c r="C52" s="565">
        <v>1</v>
      </c>
      <c r="D52" s="565" t="s">
        <v>431</v>
      </c>
      <c r="E52" s="565"/>
      <c r="F52" s="565" t="s">
        <v>98</v>
      </c>
      <c r="G52" s="565">
        <v>2017</v>
      </c>
      <c r="H52" s="565" t="s">
        <v>85</v>
      </c>
      <c r="I52" s="565" t="s">
        <v>502</v>
      </c>
      <c r="J52" s="565" t="s">
        <v>121</v>
      </c>
      <c r="K52" s="565">
        <v>23833</v>
      </c>
      <c r="L52" s="565"/>
      <c r="M52" s="565"/>
      <c r="N52" s="565" t="s">
        <v>503</v>
      </c>
      <c r="O52" s="565">
        <v>4</v>
      </c>
      <c r="P52" s="565" t="s">
        <v>533</v>
      </c>
      <c r="Q52" s="565" t="s">
        <v>505</v>
      </c>
      <c r="R52" s="565">
        <v>111.7</v>
      </c>
      <c r="S52" s="565">
        <v>18.5</v>
      </c>
      <c r="T52" s="566">
        <v>3730</v>
      </c>
      <c r="U52" s="565">
        <v>25</v>
      </c>
      <c r="V52" s="565" t="s">
        <v>122</v>
      </c>
      <c r="W52" s="565" t="s">
        <v>123</v>
      </c>
      <c r="X52" s="567">
        <v>28175</v>
      </c>
      <c r="Y52" s="567">
        <v>23833.51</v>
      </c>
      <c r="Z52" s="579">
        <v>7.1999999999999995E-2</v>
      </c>
      <c r="AA52" s="569" t="str">
        <f t="shared" si="5"/>
        <v>PAC042-1</v>
      </c>
      <c r="AB52" s="570" t="str">
        <f t="shared" si="6"/>
        <v>FALSE</v>
      </c>
      <c r="AC52" s="580" t="str">
        <f t="shared" si="7"/>
        <v>FALSE</v>
      </c>
      <c r="AD52" s="569" t="str">
        <f t="shared" si="8"/>
        <v>I</v>
      </c>
    </row>
    <row r="53" spans="1:30" ht="30" x14ac:dyDescent="0.25">
      <c r="A53" s="564" t="str">
        <f t="shared" si="0"/>
        <v>PAC042-2017-2</v>
      </c>
      <c r="B53" s="574" t="s">
        <v>532</v>
      </c>
      <c r="C53" s="574">
        <v>2</v>
      </c>
      <c r="D53" s="574" t="s">
        <v>436</v>
      </c>
      <c r="E53" s="574"/>
      <c r="F53" s="574" t="s">
        <v>98</v>
      </c>
      <c r="G53" s="574">
        <v>2017</v>
      </c>
      <c r="H53" s="574" t="s">
        <v>85</v>
      </c>
      <c r="I53" s="574" t="s">
        <v>502</v>
      </c>
      <c r="J53" s="574" t="s">
        <v>121</v>
      </c>
      <c r="K53" s="574">
        <v>5</v>
      </c>
      <c r="L53" s="574"/>
      <c r="M53" s="574"/>
      <c r="N53" s="574" t="s">
        <v>503</v>
      </c>
      <c r="O53" s="574">
        <v>4</v>
      </c>
      <c r="P53" s="574" t="s">
        <v>533</v>
      </c>
      <c r="Q53" s="574" t="s">
        <v>506</v>
      </c>
      <c r="R53" s="574">
        <v>111.7</v>
      </c>
      <c r="S53" s="574">
        <v>18.5</v>
      </c>
      <c r="T53" s="575">
        <v>3730</v>
      </c>
      <c r="U53" s="574">
        <v>25</v>
      </c>
      <c r="V53" s="574" t="s">
        <v>122</v>
      </c>
      <c r="W53" s="574" t="s">
        <v>123</v>
      </c>
      <c r="X53" s="576">
        <v>28175</v>
      </c>
      <c r="Y53" s="576">
        <v>22275</v>
      </c>
      <c r="Z53" s="577">
        <v>0.05</v>
      </c>
      <c r="AA53" s="570" t="str">
        <f t="shared" si="5"/>
        <v>PAC042-2</v>
      </c>
      <c r="AB53" s="569" t="str">
        <f t="shared" si="6"/>
        <v>FALSE</v>
      </c>
      <c r="AC53" s="578" t="str">
        <f t="shared" si="7"/>
        <v>FALSE</v>
      </c>
      <c r="AD53" s="570" t="str">
        <f t="shared" si="8"/>
        <v>I</v>
      </c>
    </row>
    <row r="54" spans="1:30" x14ac:dyDescent="0.25">
      <c r="A54" s="564" t="str">
        <f t="shared" si="0"/>
        <v>PAC042-2017-3</v>
      </c>
      <c r="B54" s="565" t="s">
        <v>532</v>
      </c>
      <c r="C54" s="565">
        <v>3</v>
      </c>
      <c r="D54" s="565" t="s">
        <v>454</v>
      </c>
      <c r="E54" s="565"/>
      <c r="F54" s="565" t="s">
        <v>98</v>
      </c>
      <c r="G54" s="565">
        <v>2017</v>
      </c>
      <c r="H54" s="565" t="s">
        <v>85</v>
      </c>
      <c r="I54" s="565" t="s">
        <v>502</v>
      </c>
      <c r="J54" s="565" t="s">
        <v>121</v>
      </c>
      <c r="K54" s="565">
        <v>5</v>
      </c>
      <c r="L54" s="565"/>
      <c r="M54" s="565"/>
      <c r="N54" s="565" t="s">
        <v>503</v>
      </c>
      <c r="O54" s="565">
        <v>4</v>
      </c>
      <c r="P54" s="565" t="s">
        <v>533</v>
      </c>
      <c r="Q54" s="565" t="s">
        <v>505</v>
      </c>
      <c r="R54" s="565">
        <v>111.7</v>
      </c>
      <c r="S54" s="565">
        <v>18.5</v>
      </c>
      <c r="T54" s="566">
        <v>3730</v>
      </c>
      <c r="U54" s="565">
        <v>25</v>
      </c>
      <c r="V54" s="565" t="s">
        <v>122</v>
      </c>
      <c r="W54" s="565" t="s">
        <v>123</v>
      </c>
      <c r="X54" s="567">
        <v>27920</v>
      </c>
      <c r="Y54" s="567">
        <v>23346.15</v>
      </c>
      <c r="Z54" s="579">
        <v>0.03</v>
      </c>
      <c r="AA54" s="569" t="str">
        <f t="shared" si="5"/>
        <v>PAC042-3</v>
      </c>
      <c r="AB54" s="570" t="str">
        <f t="shared" si="6"/>
        <v>FALSE</v>
      </c>
      <c r="AC54" s="580" t="str">
        <f t="shared" si="7"/>
        <v>FALSE</v>
      </c>
      <c r="AD54" s="569" t="str">
        <f t="shared" si="8"/>
        <v>I</v>
      </c>
    </row>
    <row r="55" spans="1:30" ht="30" x14ac:dyDescent="0.25">
      <c r="A55" s="564" t="str">
        <f t="shared" si="0"/>
        <v>PAC043-2017-1</v>
      </c>
      <c r="B55" s="574" t="s">
        <v>534</v>
      </c>
      <c r="C55" s="574">
        <v>1</v>
      </c>
      <c r="D55" s="574" t="s">
        <v>458</v>
      </c>
      <c r="E55" s="574"/>
      <c r="F55" s="574" t="s">
        <v>68</v>
      </c>
      <c r="G55" s="574">
        <v>2017</v>
      </c>
      <c r="H55" s="574" t="s">
        <v>101</v>
      </c>
      <c r="I55" s="574" t="s">
        <v>508</v>
      </c>
      <c r="J55" s="574" t="s">
        <v>121</v>
      </c>
      <c r="K55" s="574">
        <v>5</v>
      </c>
      <c r="L55" s="574"/>
      <c r="M55" s="574"/>
      <c r="N55" s="574" t="s">
        <v>535</v>
      </c>
      <c r="O55" s="574">
        <v>6</v>
      </c>
      <c r="P55" s="574" t="s">
        <v>536</v>
      </c>
      <c r="Q55" s="574" t="s">
        <v>463</v>
      </c>
      <c r="R55" s="574">
        <v>112.9</v>
      </c>
      <c r="S55" s="574">
        <v>19</v>
      </c>
      <c r="T55" s="575">
        <v>3858</v>
      </c>
      <c r="U55" s="574">
        <v>26</v>
      </c>
      <c r="V55" s="574" t="s">
        <v>122</v>
      </c>
      <c r="W55" s="574" t="s">
        <v>123</v>
      </c>
      <c r="X55" s="576">
        <v>29215</v>
      </c>
      <c r="Y55" s="576">
        <v>22771</v>
      </c>
      <c r="Z55" s="577">
        <v>0.05</v>
      </c>
      <c r="AA55" s="570" t="str">
        <f t="shared" si="5"/>
        <v>PAC043-1</v>
      </c>
      <c r="AB55" s="569" t="str">
        <f t="shared" si="6"/>
        <v>FALSE</v>
      </c>
      <c r="AC55" s="578" t="str">
        <f t="shared" si="7"/>
        <v>FALSE</v>
      </c>
      <c r="AD55" s="570" t="str">
        <f t="shared" si="8"/>
        <v>I</v>
      </c>
    </row>
    <row r="56" spans="1:30" x14ac:dyDescent="0.25">
      <c r="A56" s="564" t="str">
        <f t="shared" si="0"/>
        <v>PAC043-2017-2</v>
      </c>
      <c r="B56" s="574" t="s">
        <v>534</v>
      </c>
      <c r="C56" s="574">
        <v>2</v>
      </c>
      <c r="D56" s="574" t="s">
        <v>1366</v>
      </c>
      <c r="E56" s="574"/>
      <c r="F56" s="574" t="s">
        <v>68</v>
      </c>
      <c r="G56" s="574">
        <v>2017</v>
      </c>
      <c r="H56" s="574" t="s">
        <v>101</v>
      </c>
      <c r="I56" s="574" t="s">
        <v>508</v>
      </c>
      <c r="J56" s="574" t="s">
        <v>121</v>
      </c>
      <c r="K56" s="574">
        <v>5</v>
      </c>
      <c r="L56" s="574"/>
      <c r="M56" s="574"/>
      <c r="N56" s="574" t="s">
        <v>535</v>
      </c>
      <c r="O56" s="574">
        <v>6</v>
      </c>
      <c r="P56" s="574" t="s">
        <v>536</v>
      </c>
      <c r="Q56" s="574" t="s">
        <v>463</v>
      </c>
      <c r="R56" s="574">
        <v>112.2</v>
      </c>
      <c r="S56" s="574">
        <v>19</v>
      </c>
      <c r="T56" s="575">
        <v>3858</v>
      </c>
      <c r="U56" s="574">
        <v>26</v>
      </c>
      <c r="V56" s="574" t="s">
        <v>122</v>
      </c>
      <c r="W56" s="574" t="s">
        <v>123</v>
      </c>
      <c r="X56" s="576">
        <v>29225</v>
      </c>
      <c r="Y56" s="576">
        <v>22513</v>
      </c>
      <c r="Z56" s="577">
        <v>0.01</v>
      </c>
      <c r="AA56" s="570" t="str">
        <f t="shared" si="5"/>
        <v>PAC043-2</v>
      </c>
      <c r="AB56" s="569" t="str">
        <f t="shared" si="6"/>
        <v>FALSE</v>
      </c>
      <c r="AC56" s="578" t="str">
        <f t="shared" si="7"/>
        <v>FALSE</v>
      </c>
      <c r="AD56" s="570" t="str">
        <f t="shared" si="8"/>
        <v>I</v>
      </c>
    </row>
    <row r="57" spans="1:30" ht="30" x14ac:dyDescent="0.25">
      <c r="A57" s="564" t="str">
        <f t="shared" si="0"/>
        <v>PAC044-2017-1</v>
      </c>
      <c r="B57" s="574" t="s">
        <v>537</v>
      </c>
      <c r="C57" s="574">
        <v>1</v>
      </c>
      <c r="D57" s="574" t="s">
        <v>458</v>
      </c>
      <c r="E57" s="574"/>
      <c r="F57" s="574" t="s">
        <v>68</v>
      </c>
      <c r="G57" s="574">
        <v>2017</v>
      </c>
      <c r="H57" s="574" t="s">
        <v>101</v>
      </c>
      <c r="I57" s="574" t="s">
        <v>538</v>
      </c>
      <c r="J57" s="574" t="s">
        <v>121</v>
      </c>
      <c r="K57" s="574">
        <v>5</v>
      </c>
      <c r="L57" s="574"/>
      <c r="M57" s="574"/>
      <c r="N57" s="574" t="s">
        <v>535</v>
      </c>
      <c r="O57" s="574">
        <v>6</v>
      </c>
      <c r="P57" s="574" t="s">
        <v>539</v>
      </c>
      <c r="Q57" s="574" t="s">
        <v>466</v>
      </c>
      <c r="R57" s="574">
        <v>112.9</v>
      </c>
      <c r="S57" s="574">
        <v>19</v>
      </c>
      <c r="T57" s="575">
        <v>3858</v>
      </c>
      <c r="U57" s="574">
        <v>26</v>
      </c>
      <c r="V57" s="574" t="s">
        <v>122</v>
      </c>
      <c r="W57" s="574" t="s">
        <v>123</v>
      </c>
      <c r="X57" s="576">
        <v>31645</v>
      </c>
      <c r="Y57" s="576">
        <v>24991</v>
      </c>
      <c r="Z57" s="577">
        <v>0.05</v>
      </c>
      <c r="AA57" s="570" t="str">
        <f t="shared" si="5"/>
        <v>PAC044-1</v>
      </c>
      <c r="AB57" s="569" t="str">
        <f t="shared" si="6"/>
        <v>FALSE</v>
      </c>
      <c r="AC57" s="578" t="str">
        <f t="shared" si="7"/>
        <v>FALSE</v>
      </c>
      <c r="AD57" s="570" t="str">
        <f t="shared" si="8"/>
        <v>I</v>
      </c>
    </row>
    <row r="58" spans="1:30" x14ac:dyDescent="0.25">
      <c r="A58" s="564" t="str">
        <f t="shared" si="0"/>
        <v>PAC044-2017-2</v>
      </c>
      <c r="B58" s="574" t="s">
        <v>537</v>
      </c>
      <c r="C58" s="574">
        <v>2</v>
      </c>
      <c r="D58" s="574" t="s">
        <v>1366</v>
      </c>
      <c r="E58" s="574"/>
      <c r="F58" s="574" t="s">
        <v>68</v>
      </c>
      <c r="G58" s="574">
        <v>2017</v>
      </c>
      <c r="H58" s="574" t="s">
        <v>101</v>
      </c>
      <c r="I58" s="574" t="s">
        <v>538</v>
      </c>
      <c r="J58" s="574" t="s">
        <v>121</v>
      </c>
      <c r="K58" s="574">
        <v>5</v>
      </c>
      <c r="L58" s="574"/>
      <c r="M58" s="574"/>
      <c r="N58" s="574" t="s">
        <v>535</v>
      </c>
      <c r="O58" s="574">
        <v>6</v>
      </c>
      <c r="P58" s="574" t="s">
        <v>539</v>
      </c>
      <c r="Q58" s="574" t="s">
        <v>466</v>
      </c>
      <c r="R58" s="574">
        <v>112.2</v>
      </c>
      <c r="S58" s="574">
        <v>19</v>
      </c>
      <c r="T58" s="575">
        <v>3858</v>
      </c>
      <c r="U58" s="574">
        <v>26</v>
      </c>
      <c r="V58" s="574" t="s">
        <v>122</v>
      </c>
      <c r="W58" s="574" t="s">
        <v>123</v>
      </c>
      <c r="X58" s="576">
        <v>31655</v>
      </c>
      <c r="Y58" s="576">
        <v>24662</v>
      </c>
      <c r="Z58" s="577">
        <v>0.01</v>
      </c>
      <c r="AA58" s="570" t="str">
        <f t="shared" si="5"/>
        <v>PAC044-2</v>
      </c>
      <c r="AB58" s="569" t="str">
        <f t="shared" si="6"/>
        <v>FALSE</v>
      </c>
      <c r="AC58" s="578" t="str">
        <f t="shared" si="7"/>
        <v>FALSE</v>
      </c>
      <c r="AD58" s="570" t="str">
        <f t="shared" si="8"/>
        <v>I</v>
      </c>
    </row>
    <row r="59" spans="1:30" ht="30" x14ac:dyDescent="0.25">
      <c r="A59" s="564" t="str">
        <f t="shared" si="0"/>
        <v>PAC045-2017-1</v>
      </c>
      <c r="B59" s="574" t="s">
        <v>540</v>
      </c>
      <c r="C59" s="574">
        <v>1</v>
      </c>
      <c r="D59" s="574" t="s">
        <v>458</v>
      </c>
      <c r="E59" s="574"/>
      <c r="F59" s="574" t="s">
        <v>68</v>
      </c>
      <c r="G59" s="574">
        <v>2017</v>
      </c>
      <c r="H59" s="574" t="s">
        <v>101</v>
      </c>
      <c r="I59" s="574" t="s">
        <v>538</v>
      </c>
      <c r="J59" s="574" t="s">
        <v>509</v>
      </c>
      <c r="K59" s="574">
        <v>5</v>
      </c>
      <c r="L59" s="574"/>
      <c r="M59" s="574"/>
      <c r="N59" s="574" t="s">
        <v>541</v>
      </c>
      <c r="O59" s="574">
        <v>6</v>
      </c>
      <c r="P59" s="574" t="s">
        <v>542</v>
      </c>
      <c r="Q59" s="574" t="s">
        <v>466</v>
      </c>
      <c r="R59" s="574">
        <v>112.9</v>
      </c>
      <c r="S59" s="574">
        <v>19</v>
      </c>
      <c r="T59" s="575">
        <v>4140</v>
      </c>
      <c r="U59" s="574">
        <v>21</v>
      </c>
      <c r="V59" s="574" t="s">
        <v>122</v>
      </c>
      <c r="W59" s="574" t="s">
        <v>125</v>
      </c>
      <c r="X59" s="576">
        <v>32500</v>
      </c>
      <c r="Y59" s="576">
        <v>25768</v>
      </c>
      <c r="Z59" s="577">
        <v>0.05</v>
      </c>
      <c r="AA59" s="570" t="str">
        <f t="shared" si="5"/>
        <v>PAC045-1</v>
      </c>
      <c r="AB59" s="569" t="str">
        <f t="shared" si="6"/>
        <v>FALSE</v>
      </c>
      <c r="AC59" s="578" t="str">
        <f t="shared" si="7"/>
        <v>FALSE</v>
      </c>
      <c r="AD59" s="570" t="str">
        <f t="shared" si="8"/>
        <v>I</v>
      </c>
    </row>
    <row r="60" spans="1:30" x14ac:dyDescent="0.25">
      <c r="A60" s="564" t="str">
        <f t="shared" si="0"/>
        <v>PAC045-2017-2</v>
      </c>
      <c r="B60" s="574" t="s">
        <v>540</v>
      </c>
      <c r="C60" s="574">
        <v>2</v>
      </c>
      <c r="D60" s="574" t="s">
        <v>1366</v>
      </c>
      <c r="E60" s="574"/>
      <c r="F60" s="574" t="s">
        <v>68</v>
      </c>
      <c r="G60" s="574">
        <v>2017</v>
      </c>
      <c r="H60" s="574" t="s">
        <v>101</v>
      </c>
      <c r="I60" s="574" t="s">
        <v>538</v>
      </c>
      <c r="J60" s="574" t="s">
        <v>509</v>
      </c>
      <c r="K60" s="574">
        <v>5</v>
      </c>
      <c r="L60" s="574"/>
      <c r="M60" s="574"/>
      <c r="N60" s="574" t="s">
        <v>541</v>
      </c>
      <c r="O60" s="574">
        <v>6</v>
      </c>
      <c r="P60" s="574" t="s">
        <v>542</v>
      </c>
      <c r="Q60" s="574" t="s">
        <v>466</v>
      </c>
      <c r="R60" s="574">
        <v>112.2</v>
      </c>
      <c r="S60" s="574">
        <v>19</v>
      </c>
      <c r="T60" s="575">
        <v>4140</v>
      </c>
      <c r="U60" s="574">
        <v>21</v>
      </c>
      <c r="V60" s="574" t="s">
        <v>122</v>
      </c>
      <c r="W60" s="574" t="s">
        <v>125</v>
      </c>
      <c r="X60" s="576">
        <v>32510</v>
      </c>
      <c r="Y60" s="576">
        <v>25413</v>
      </c>
      <c r="Z60" s="577">
        <v>0.01</v>
      </c>
      <c r="AA60" s="570" t="str">
        <f t="shared" si="5"/>
        <v>PAC045-2</v>
      </c>
      <c r="AB60" s="569" t="str">
        <f t="shared" si="6"/>
        <v>FALSE</v>
      </c>
      <c r="AC60" s="578" t="str">
        <f t="shared" si="7"/>
        <v>FALSE</v>
      </c>
      <c r="AD60" s="570" t="str">
        <f t="shared" si="8"/>
        <v>I</v>
      </c>
    </row>
    <row r="61" spans="1:30" x14ac:dyDescent="0.25">
      <c r="A61" s="564" t="str">
        <f t="shared" si="0"/>
        <v>PAC046-2017-1</v>
      </c>
      <c r="B61" s="574" t="s">
        <v>543</v>
      </c>
      <c r="C61" s="574">
        <v>1</v>
      </c>
      <c r="D61" s="574" t="s">
        <v>431</v>
      </c>
      <c r="E61" s="574"/>
      <c r="F61" s="574" t="s">
        <v>109</v>
      </c>
      <c r="G61" s="574">
        <v>2017</v>
      </c>
      <c r="H61" s="574" t="s">
        <v>332</v>
      </c>
      <c r="I61" s="574" t="s">
        <v>508</v>
      </c>
      <c r="J61" s="574" t="s">
        <v>121</v>
      </c>
      <c r="K61" s="574">
        <v>5</v>
      </c>
      <c r="L61" s="574"/>
      <c r="M61" s="574"/>
      <c r="N61" s="574" t="s">
        <v>523</v>
      </c>
      <c r="O61" s="574">
        <v>4</v>
      </c>
      <c r="P61" s="574" t="s">
        <v>544</v>
      </c>
      <c r="Q61" s="574">
        <v>1</v>
      </c>
      <c r="R61" s="574">
        <v>110.4</v>
      </c>
      <c r="S61" s="574">
        <v>18.5</v>
      </c>
      <c r="T61" s="575">
        <v>3252</v>
      </c>
      <c r="U61" s="574">
        <v>29</v>
      </c>
      <c r="V61" s="574" t="s">
        <v>122</v>
      </c>
      <c r="W61" s="574" t="s">
        <v>123</v>
      </c>
      <c r="X61" s="576">
        <v>22785</v>
      </c>
      <c r="Y61" s="576">
        <v>19394.990000000002</v>
      </c>
      <c r="Z61" s="577">
        <v>4.4999999999999998E-2</v>
      </c>
      <c r="AA61" s="570" t="str">
        <f t="shared" si="5"/>
        <v>PAC046-1</v>
      </c>
      <c r="AB61" s="569" t="str">
        <f t="shared" si="6"/>
        <v>FALSE</v>
      </c>
      <c r="AC61" s="578" t="str">
        <f t="shared" si="7"/>
        <v>FALSE</v>
      </c>
      <c r="AD61" s="570" t="str">
        <f t="shared" si="8"/>
        <v>I</v>
      </c>
    </row>
    <row r="62" spans="1:30" x14ac:dyDescent="0.25">
      <c r="A62" s="564" t="str">
        <f t="shared" si="0"/>
        <v>PAC047-2017-1</v>
      </c>
      <c r="B62" s="574" t="s">
        <v>545</v>
      </c>
      <c r="C62" s="574">
        <v>1</v>
      </c>
      <c r="D62" s="574" t="s">
        <v>431</v>
      </c>
      <c r="E62" s="574"/>
      <c r="F62" s="574" t="s">
        <v>109</v>
      </c>
      <c r="G62" s="574">
        <v>2017</v>
      </c>
      <c r="H62" s="574" t="s">
        <v>332</v>
      </c>
      <c r="I62" s="574" t="s">
        <v>446</v>
      </c>
      <c r="J62" s="574" t="s">
        <v>121</v>
      </c>
      <c r="K62" s="574">
        <v>5</v>
      </c>
      <c r="L62" s="574"/>
      <c r="M62" s="574"/>
      <c r="N62" s="574" t="s">
        <v>546</v>
      </c>
      <c r="O62" s="574">
        <v>4</v>
      </c>
      <c r="P62" s="574" t="s">
        <v>547</v>
      </c>
      <c r="Q62" s="574">
        <v>1</v>
      </c>
      <c r="R62" s="574">
        <v>110.4</v>
      </c>
      <c r="S62" s="574">
        <v>18.5</v>
      </c>
      <c r="T62" s="575">
        <v>3250</v>
      </c>
      <c r="U62" s="574">
        <v>32</v>
      </c>
      <c r="V62" s="574" t="s">
        <v>122</v>
      </c>
      <c r="W62" s="574" t="s">
        <v>123</v>
      </c>
      <c r="X62" s="576">
        <v>23960</v>
      </c>
      <c r="Y62" s="576">
        <v>21226.99</v>
      </c>
      <c r="Z62" s="577">
        <v>4.4999999999999998E-2</v>
      </c>
      <c r="AA62" s="570" t="str">
        <f t="shared" si="5"/>
        <v>PAC047-1</v>
      </c>
      <c r="AB62" s="569" t="str">
        <f t="shared" si="6"/>
        <v>TRUE</v>
      </c>
      <c r="AC62" s="578" t="str">
        <f t="shared" si="7"/>
        <v>FALSE</v>
      </c>
      <c r="AD62" s="570" t="str">
        <f t="shared" si="8"/>
        <v>I</v>
      </c>
    </row>
    <row r="63" spans="1:30" ht="30" x14ac:dyDescent="0.25">
      <c r="A63" s="564" t="str">
        <f t="shared" si="0"/>
        <v>PAC004-2016-1</v>
      </c>
      <c r="B63" s="574" t="s">
        <v>445</v>
      </c>
      <c r="C63" s="574">
        <v>1</v>
      </c>
      <c r="D63" s="574" t="s">
        <v>436</v>
      </c>
      <c r="E63" s="574"/>
      <c r="F63" s="574" t="s">
        <v>98</v>
      </c>
      <c r="G63" s="574">
        <v>2016</v>
      </c>
      <c r="H63" s="574" t="s">
        <v>81</v>
      </c>
      <c r="I63" s="574" t="s">
        <v>446</v>
      </c>
      <c r="J63" s="574" t="s">
        <v>121</v>
      </c>
      <c r="K63" s="574">
        <v>5</v>
      </c>
      <c r="L63" s="574"/>
      <c r="M63" s="574"/>
      <c r="N63" s="574" t="s">
        <v>444</v>
      </c>
      <c r="O63" s="574">
        <v>4</v>
      </c>
      <c r="P63" s="574" t="s">
        <v>447</v>
      </c>
      <c r="Q63" s="574" t="s">
        <v>448</v>
      </c>
      <c r="R63" s="574">
        <v>105.7</v>
      </c>
      <c r="S63" s="574">
        <v>15.6</v>
      </c>
      <c r="T63" s="575">
        <v>3107</v>
      </c>
      <c r="U63" s="574">
        <v>31</v>
      </c>
      <c r="V63" s="574" t="s">
        <v>122</v>
      </c>
      <c r="W63" s="574" t="s">
        <v>122</v>
      </c>
      <c r="X63" s="576">
        <v>22295</v>
      </c>
      <c r="Y63" s="576">
        <v>21488</v>
      </c>
      <c r="Z63" s="581">
        <v>0.05</v>
      </c>
      <c r="AA63" s="570" t="str">
        <f t="shared" si="5"/>
        <v>PAC004-1</v>
      </c>
      <c r="AB63" s="569" t="str">
        <f t="shared" si="6"/>
        <v>FALSE</v>
      </c>
      <c r="AC63" s="578" t="str">
        <f t="shared" si="7"/>
        <v>FALSE</v>
      </c>
      <c r="AD63" s="570" t="str">
        <f t="shared" si="8"/>
        <v>I</v>
      </c>
    </row>
    <row r="64" spans="1:30" ht="45" x14ac:dyDescent="0.25">
      <c r="A64" s="564" t="str">
        <f t="shared" si="0"/>
        <v>PAC014-2016-1</v>
      </c>
      <c r="B64" s="565" t="s">
        <v>486</v>
      </c>
      <c r="C64" s="565">
        <v>1</v>
      </c>
      <c r="D64" s="565" t="s">
        <v>485</v>
      </c>
      <c r="E64" s="565"/>
      <c r="F64" s="565" t="s">
        <v>91</v>
      </c>
      <c r="G64" s="565">
        <v>2016</v>
      </c>
      <c r="H64" s="565" t="s">
        <v>369</v>
      </c>
      <c r="I64" s="565" t="s">
        <v>487</v>
      </c>
      <c r="J64" s="565" t="s">
        <v>121</v>
      </c>
      <c r="K64" s="565">
        <v>5</v>
      </c>
      <c r="L64" s="565"/>
      <c r="M64" s="565"/>
      <c r="N64" s="565" t="s">
        <v>484</v>
      </c>
      <c r="O64" s="565">
        <v>4</v>
      </c>
      <c r="P64" s="565" t="s">
        <v>488</v>
      </c>
      <c r="Q64" s="565" t="s">
        <v>487</v>
      </c>
      <c r="R64" s="565">
        <v>105.1</v>
      </c>
      <c r="S64" s="565">
        <v>13.2</v>
      </c>
      <c r="T64" s="566">
        <v>2749</v>
      </c>
      <c r="U64" s="565">
        <v>35</v>
      </c>
      <c r="V64" s="565" t="s">
        <v>122</v>
      </c>
      <c r="W64" s="565" t="s">
        <v>122</v>
      </c>
      <c r="X64" s="567">
        <v>20860</v>
      </c>
      <c r="Y64" s="567">
        <v>20651</v>
      </c>
      <c r="Z64" s="568">
        <v>0.03</v>
      </c>
      <c r="AA64" s="569" t="str">
        <f t="shared" si="5"/>
        <v>PAC014-1</v>
      </c>
      <c r="AB64" s="570" t="str">
        <f t="shared" si="6"/>
        <v>TRUE</v>
      </c>
      <c r="AC64" s="580" t="str">
        <f t="shared" si="7"/>
        <v>FALSE</v>
      </c>
      <c r="AD64" s="569" t="str">
        <f t="shared" si="8"/>
        <v>I</v>
      </c>
    </row>
    <row r="65" spans="1:30" x14ac:dyDescent="0.25">
      <c r="A65" s="564" t="str">
        <f t="shared" si="0"/>
        <v>PAC018-2016-1</v>
      </c>
      <c r="B65" s="574" t="s">
        <v>494</v>
      </c>
      <c r="C65" s="574">
        <v>1</v>
      </c>
      <c r="D65" s="574" t="s">
        <v>438</v>
      </c>
      <c r="E65" s="574"/>
      <c r="F65" s="574" t="s">
        <v>90</v>
      </c>
      <c r="G65" s="574">
        <v>2016</v>
      </c>
      <c r="H65" s="574" t="s">
        <v>103</v>
      </c>
      <c r="I65" s="574" t="s">
        <v>495</v>
      </c>
      <c r="J65" s="574" t="s">
        <v>121</v>
      </c>
      <c r="K65" s="574">
        <v>5</v>
      </c>
      <c r="L65" s="574"/>
      <c r="M65" s="574"/>
      <c r="N65" s="574" t="s">
        <v>484</v>
      </c>
      <c r="O65" s="574">
        <v>4</v>
      </c>
      <c r="P65" s="574">
        <v>12016</v>
      </c>
      <c r="Q65" s="574"/>
      <c r="R65" s="574">
        <v>106.3</v>
      </c>
      <c r="S65" s="574">
        <v>13.2</v>
      </c>
      <c r="T65" s="575">
        <v>2859</v>
      </c>
      <c r="U65" s="574">
        <v>33</v>
      </c>
      <c r="V65" s="574" t="s">
        <v>122</v>
      </c>
      <c r="W65" s="574" t="s">
        <v>122</v>
      </c>
      <c r="X65" s="576">
        <v>18155</v>
      </c>
      <c r="Y65" s="576" t="s">
        <v>496</v>
      </c>
      <c r="Z65" s="581">
        <v>10</v>
      </c>
      <c r="AA65" s="570" t="str">
        <f t="shared" si="5"/>
        <v>PAC018-1</v>
      </c>
      <c r="AB65" s="569" t="str">
        <f t="shared" si="6"/>
        <v>TRUE</v>
      </c>
      <c r="AC65" s="578" t="str">
        <f t="shared" si="7"/>
        <v>FALSE</v>
      </c>
      <c r="AD65" s="570" t="str">
        <f t="shared" si="8"/>
        <v>I</v>
      </c>
    </row>
    <row r="66" spans="1:30" x14ac:dyDescent="0.25">
      <c r="A66" s="564" t="str">
        <f t="shared" si="0"/>
        <v>PAC019-2016-1</v>
      </c>
      <c r="B66" s="565" t="s">
        <v>497</v>
      </c>
      <c r="C66" s="565">
        <v>1</v>
      </c>
      <c r="D66" s="565" t="s">
        <v>438</v>
      </c>
      <c r="E66" s="565"/>
      <c r="F66" s="565" t="s">
        <v>90</v>
      </c>
      <c r="G66" s="565">
        <v>2016</v>
      </c>
      <c r="H66" s="565" t="s">
        <v>103</v>
      </c>
      <c r="I66" s="565" t="s">
        <v>498</v>
      </c>
      <c r="J66" s="565" t="s">
        <v>121</v>
      </c>
      <c r="K66" s="565">
        <v>5</v>
      </c>
      <c r="L66" s="565"/>
      <c r="M66" s="565"/>
      <c r="N66" s="565" t="s">
        <v>484</v>
      </c>
      <c r="O66" s="565">
        <v>4</v>
      </c>
      <c r="P66" s="565">
        <v>12116</v>
      </c>
      <c r="Q66" s="565"/>
      <c r="R66" s="565">
        <v>106.3</v>
      </c>
      <c r="S66" s="565">
        <v>13.2</v>
      </c>
      <c r="T66" s="566">
        <v>2859</v>
      </c>
      <c r="U66" s="565">
        <v>34</v>
      </c>
      <c r="V66" s="565" t="s">
        <v>122</v>
      </c>
      <c r="W66" s="565" t="s">
        <v>122</v>
      </c>
      <c r="X66" s="567">
        <v>18555</v>
      </c>
      <c r="Y66" s="567" t="s">
        <v>499</v>
      </c>
      <c r="Z66" s="568">
        <v>10</v>
      </c>
      <c r="AA66" s="569" t="str">
        <f t="shared" si="5"/>
        <v>PAC019-1</v>
      </c>
      <c r="AB66" s="570" t="str">
        <f t="shared" si="6"/>
        <v>TRUE</v>
      </c>
      <c r="AC66" s="580" t="str">
        <f t="shared" si="7"/>
        <v>FALSE</v>
      </c>
      <c r="AD66" s="569" t="str">
        <f t="shared" si="8"/>
        <v>I</v>
      </c>
    </row>
    <row r="67" spans="1:30" ht="32.25" customHeight="1" x14ac:dyDescent="0.25">
      <c r="A67" s="564" t="str">
        <f t="shared" ref="A67:A130" si="9">CONCATENATE(B67, "-", G67, "-", C67)</f>
        <v>PAC019-2016-2</v>
      </c>
      <c r="B67" s="574" t="s">
        <v>497</v>
      </c>
      <c r="C67" s="574">
        <v>2</v>
      </c>
      <c r="D67" s="574" t="s">
        <v>441</v>
      </c>
      <c r="E67" s="574"/>
      <c r="F67" s="574" t="s">
        <v>90</v>
      </c>
      <c r="G67" s="574">
        <v>2016</v>
      </c>
      <c r="H67" s="574" t="s">
        <v>103</v>
      </c>
      <c r="I67" s="574" t="s">
        <v>498</v>
      </c>
      <c r="J67" s="574" t="s">
        <v>121</v>
      </c>
      <c r="K67" s="574">
        <v>5</v>
      </c>
      <c r="L67" s="574"/>
      <c r="M67" s="574"/>
      <c r="N67" s="574" t="s">
        <v>484</v>
      </c>
      <c r="O67" s="574">
        <v>4</v>
      </c>
      <c r="P67" s="574">
        <v>12116</v>
      </c>
      <c r="Q67" s="574" t="s">
        <v>442</v>
      </c>
      <c r="R67" s="574">
        <v>106.3</v>
      </c>
      <c r="S67" s="574">
        <v>13.2</v>
      </c>
      <c r="T67" s="575">
        <v>2859</v>
      </c>
      <c r="U67" s="574">
        <v>34</v>
      </c>
      <c r="V67" s="574" t="s">
        <v>122</v>
      </c>
      <c r="W67" s="574" t="s">
        <v>122</v>
      </c>
      <c r="X67" s="576">
        <v>18605</v>
      </c>
      <c r="Y67" s="576">
        <v>16781</v>
      </c>
      <c r="Z67" s="581">
        <v>0.03</v>
      </c>
      <c r="AA67" s="570" t="str">
        <f t="shared" si="5"/>
        <v>PAC019-2</v>
      </c>
      <c r="AB67" s="569" t="str">
        <f t="shared" si="6"/>
        <v>FALSE</v>
      </c>
      <c r="AC67" s="578" t="str">
        <f t="shared" si="7"/>
        <v>FALSE</v>
      </c>
      <c r="AD67" s="570" t="str">
        <f t="shared" si="8"/>
        <v>I</v>
      </c>
    </row>
    <row r="68" spans="1:30" x14ac:dyDescent="0.25">
      <c r="A68" s="564" t="str">
        <f t="shared" si="9"/>
        <v>PAC039-2016-1</v>
      </c>
      <c r="B68" s="565" t="s">
        <v>530</v>
      </c>
      <c r="C68" s="565">
        <v>1</v>
      </c>
      <c r="D68" s="565" t="s">
        <v>438</v>
      </c>
      <c r="E68" s="565"/>
      <c r="F68" s="565" t="s">
        <v>90</v>
      </c>
      <c r="G68" s="565">
        <v>2016</v>
      </c>
      <c r="H68" s="565" t="s">
        <v>97</v>
      </c>
      <c r="I68" s="565">
        <v>2.5</v>
      </c>
      <c r="J68" s="565" t="s">
        <v>121</v>
      </c>
      <c r="K68" s="565">
        <v>5</v>
      </c>
      <c r="L68" s="565"/>
      <c r="M68" s="565"/>
      <c r="N68" s="565" t="s">
        <v>503</v>
      </c>
      <c r="O68" s="565">
        <v>4</v>
      </c>
      <c r="P68" s="565">
        <v>13016</v>
      </c>
      <c r="Q68" s="565"/>
      <c r="R68" s="565">
        <v>109.3</v>
      </c>
      <c r="S68" s="565">
        <v>18</v>
      </c>
      <c r="T68" s="566">
        <v>3177</v>
      </c>
      <c r="U68" s="565">
        <v>31</v>
      </c>
      <c r="V68" s="565" t="s">
        <v>122</v>
      </c>
      <c r="W68" s="565" t="s">
        <v>122</v>
      </c>
      <c r="X68" s="567">
        <v>23125</v>
      </c>
      <c r="Y68" s="567" t="s">
        <v>531</v>
      </c>
      <c r="Z68" s="568">
        <v>10</v>
      </c>
      <c r="AA68" s="569" t="str">
        <f t="shared" si="5"/>
        <v>PAC039-1</v>
      </c>
      <c r="AB68" s="570" t="str">
        <f t="shared" si="6"/>
        <v>FALSE</v>
      </c>
      <c r="AC68" s="580" t="str">
        <f t="shared" si="7"/>
        <v>FALSE</v>
      </c>
      <c r="AD68" s="569" t="str">
        <f t="shared" si="8"/>
        <v>I</v>
      </c>
    </row>
    <row r="69" spans="1:30" ht="30" x14ac:dyDescent="0.25">
      <c r="A69" s="564" t="str">
        <f t="shared" si="9"/>
        <v>SUV003-2017-1</v>
      </c>
      <c r="B69" s="565" t="s">
        <v>554</v>
      </c>
      <c r="C69" s="565">
        <v>1</v>
      </c>
      <c r="D69" s="565" t="s">
        <v>441</v>
      </c>
      <c r="E69" s="565"/>
      <c r="F69" s="565" t="s">
        <v>90</v>
      </c>
      <c r="G69" s="565">
        <v>2017</v>
      </c>
      <c r="H69" s="565" t="s">
        <v>157</v>
      </c>
      <c r="I69" s="565" t="s">
        <v>460</v>
      </c>
      <c r="J69" s="565" t="s">
        <v>121</v>
      </c>
      <c r="K69" s="565">
        <v>5</v>
      </c>
      <c r="L69" s="565"/>
      <c r="M69" s="565"/>
      <c r="N69" s="565" t="s">
        <v>503</v>
      </c>
      <c r="O69" s="565">
        <v>4</v>
      </c>
      <c r="P69" s="565">
        <v>22117</v>
      </c>
      <c r="Q69" s="565" t="s">
        <v>551</v>
      </c>
      <c r="R69" s="565">
        <v>106.5</v>
      </c>
      <c r="S69" s="565">
        <v>14.5</v>
      </c>
      <c r="T69" s="566">
        <v>4489</v>
      </c>
      <c r="U69" s="565">
        <v>28</v>
      </c>
      <c r="V69" s="565" t="s">
        <v>122</v>
      </c>
      <c r="W69" s="565" t="s">
        <v>122</v>
      </c>
      <c r="X69" s="567">
        <v>24760</v>
      </c>
      <c r="Y69" s="567">
        <v>20922</v>
      </c>
      <c r="Z69" s="579">
        <v>0.03</v>
      </c>
      <c r="AA69" s="569" t="str">
        <f t="shared" si="5"/>
        <v>SUV003-1</v>
      </c>
      <c r="AB69" s="570" t="str">
        <f t="shared" si="6"/>
        <v>FALSE</v>
      </c>
      <c r="AC69" s="580" t="str">
        <f t="shared" si="7"/>
        <v>TRUE</v>
      </c>
      <c r="AD69" s="569" t="str">
        <f t="shared" si="8"/>
        <v>II</v>
      </c>
    </row>
    <row r="70" spans="1:30" ht="30" x14ac:dyDescent="0.25">
      <c r="A70" s="564" t="str">
        <f t="shared" si="9"/>
        <v>SUV004-2017-1</v>
      </c>
      <c r="B70" s="574" t="s">
        <v>555</v>
      </c>
      <c r="C70" s="574">
        <v>1</v>
      </c>
      <c r="D70" s="574" t="s">
        <v>441</v>
      </c>
      <c r="E70" s="574"/>
      <c r="F70" s="574" t="s">
        <v>90</v>
      </c>
      <c r="G70" s="574">
        <v>2017</v>
      </c>
      <c r="H70" s="574" t="s">
        <v>157</v>
      </c>
      <c r="I70" s="574" t="s">
        <v>460</v>
      </c>
      <c r="J70" s="574" t="s">
        <v>509</v>
      </c>
      <c r="K70" s="574">
        <v>5</v>
      </c>
      <c r="L70" s="574"/>
      <c r="M70" s="574"/>
      <c r="N70" s="574" t="s">
        <v>503</v>
      </c>
      <c r="O70" s="574">
        <v>4</v>
      </c>
      <c r="P70" s="574">
        <v>22217</v>
      </c>
      <c r="Q70" s="574" t="s">
        <v>551</v>
      </c>
      <c r="R70" s="574">
        <v>106.5</v>
      </c>
      <c r="S70" s="574">
        <v>14.5</v>
      </c>
      <c r="T70" s="575">
        <v>4678</v>
      </c>
      <c r="U70" s="574">
        <v>28</v>
      </c>
      <c r="V70" s="574" t="s">
        <v>122</v>
      </c>
      <c r="W70" s="574" t="s">
        <v>122</v>
      </c>
      <c r="X70" s="576">
        <v>26110</v>
      </c>
      <c r="Y70" s="576">
        <v>22258</v>
      </c>
      <c r="Z70" s="577">
        <v>0.03</v>
      </c>
      <c r="AA70" s="570" t="str">
        <f t="shared" si="5"/>
        <v>SUV004-1</v>
      </c>
      <c r="AB70" s="569" t="str">
        <f t="shared" si="6"/>
        <v>FALSE</v>
      </c>
      <c r="AC70" s="578" t="str">
        <f t="shared" si="7"/>
        <v>TRUE</v>
      </c>
      <c r="AD70" s="570" t="str">
        <f t="shared" si="8"/>
        <v>II</v>
      </c>
    </row>
    <row r="71" spans="1:30" x14ac:dyDescent="0.25">
      <c r="A71" s="564" t="str">
        <f t="shared" si="9"/>
        <v>SUV005-2017-1</v>
      </c>
      <c r="B71" s="565" t="s">
        <v>1615</v>
      </c>
      <c r="C71" s="565">
        <v>1</v>
      </c>
      <c r="D71" s="565" t="s">
        <v>1819</v>
      </c>
      <c r="E71" s="565"/>
      <c r="F71" s="565" t="s">
        <v>12</v>
      </c>
      <c r="G71" s="565">
        <v>2017</v>
      </c>
      <c r="H71" s="565" t="s">
        <v>1616</v>
      </c>
      <c r="I71" s="565" t="s">
        <v>1583</v>
      </c>
      <c r="J71" s="565" t="s">
        <v>121</v>
      </c>
      <c r="K71" s="565">
        <v>5</v>
      </c>
      <c r="L71" s="565"/>
      <c r="M71" s="565"/>
      <c r="N71" s="565" t="s">
        <v>503</v>
      </c>
      <c r="O71" s="565">
        <v>4</v>
      </c>
      <c r="P71" s="565">
        <v>4430</v>
      </c>
      <c r="Q71" s="565" t="s">
        <v>551</v>
      </c>
      <c r="R71" s="565">
        <v>104.7</v>
      </c>
      <c r="S71" s="565">
        <v>15.9</v>
      </c>
      <c r="T71" s="566">
        <v>4525</v>
      </c>
      <c r="U71" s="565">
        <v>26</v>
      </c>
      <c r="V71" s="565" t="s">
        <v>122</v>
      </c>
      <c r="W71" s="565" t="s">
        <v>551</v>
      </c>
      <c r="X71" s="567">
        <v>25850</v>
      </c>
      <c r="Y71" s="567">
        <v>24975</v>
      </c>
      <c r="Z71" s="568">
        <v>0.05</v>
      </c>
      <c r="AA71" s="570"/>
      <c r="AB71" s="569"/>
      <c r="AC71" s="578"/>
      <c r="AD71" s="570"/>
    </row>
    <row r="72" spans="1:30" x14ac:dyDescent="0.25">
      <c r="A72" s="564" t="str">
        <f t="shared" si="9"/>
        <v>SUV006-2017-1</v>
      </c>
      <c r="B72" s="574" t="s">
        <v>1617</v>
      </c>
      <c r="C72" s="574">
        <v>1</v>
      </c>
      <c r="D72" s="574" t="s">
        <v>1819</v>
      </c>
      <c r="E72" s="574"/>
      <c r="F72" s="574" t="s">
        <v>12</v>
      </c>
      <c r="G72" s="574">
        <v>2017</v>
      </c>
      <c r="H72" s="574" t="s">
        <v>1616</v>
      </c>
      <c r="I72" s="574" t="s">
        <v>1583</v>
      </c>
      <c r="J72" s="574" t="s">
        <v>509</v>
      </c>
      <c r="K72" s="574">
        <v>5</v>
      </c>
      <c r="L72" s="574"/>
      <c r="M72" s="574"/>
      <c r="N72" s="574" t="s">
        <v>503</v>
      </c>
      <c r="O72" s="574">
        <v>4</v>
      </c>
      <c r="P72" s="574">
        <v>4432</v>
      </c>
      <c r="Q72" s="574" t="s">
        <v>551</v>
      </c>
      <c r="R72" s="574">
        <v>104.7</v>
      </c>
      <c r="S72" s="574">
        <v>15.9</v>
      </c>
      <c r="T72" s="575">
        <v>4640</v>
      </c>
      <c r="U72" s="574">
        <v>25</v>
      </c>
      <c r="V72" s="574" t="s">
        <v>122</v>
      </c>
      <c r="W72" s="574" t="s">
        <v>551</v>
      </c>
      <c r="X72" s="576">
        <v>27240</v>
      </c>
      <c r="Y72" s="576">
        <v>26228</v>
      </c>
      <c r="Z72" s="577">
        <v>0.05</v>
      </c>
      <c r="AA72" s="570"/>
      <c r="AB72" s="569"/>
      <c r="AC72" s="578"/>
      <c r="AD72" s="570"/>
    </row>
    <row r="73" spans="1:30" x14ac:dyDescent="0.25">
      <c r="A73" s="564" t="str">
        <f t="shared" si="9"/>
        <v>SUV007-2017-1</v>
      </c>
      <c r="B73" s="565" t="s">
        <v>1618</v>
      </c>
      <c r="C73" s="565">
        <v>1</v>
      </c>
      <c r="D73" s="565" t="s">
        <v>1819</v>
      </c>
      <c r="E73" s="565"/>
      <c r="F73" s="565" t="s">
        <v>12</v>
      </c>
      <c r="G73" s="565">
        <v>2017</v>
      </c>
      <c r="H73" s="565" t="s">
        <v>1616</v>
      </c>
      <c r="I73" s="565" t="s">
        <v>1619</v>
      </c>
      <c r="J73" s="565" t="s">
        <v>509</v>
      </c>
      <c r="K73" s="565">
        <v>5</v>
      </c>
      <c r="L73" s="565"/>
      <c r="M73" s="565"/>
      <c r="N73" s="565">
        <v>2.5</v>
      </c>
      <c r="O73" s="565">
        <v>4</v>
      </c>
      <c r="P73" s="565">
        <v>4444</v>
      </c>
      <c r="Q73" s="565" t="s">
        <v>551</v>
      </c>
      <c r="R73" s="565">
        <v>104.7</v>
      </c>
      <c r="S73" s="565">
        <v>14.8</v>
      </c>
      <c r="T73" s="566">
        <v>4960</v>
      </c>
      <c r="U73" s="565">
        <v>32</v>
      </c>
      <c r="V73" s="565" t="s">
        <v>122</v>
      </c>
      <c r="W73" s="565" t="s">
        <v>124</v>
      </c>
      <c r="X73" s="567">
        <v>29970</v>
      </c>
      <c r="Y73" s="567">
        <v>29008</v>
      </c>
      <c r="Z73" s="579">
        <v>0.05</v>
      </c>
      <c r="AA73" s="570"/>
      <c r="AB73" s="569"/>
      <c r="AC73" s="578"/>
      <c r="AD73" s="570"/>
    </row>
    <row r="74" spans="1:30" ht="30" x14ac:dyDescent="0.25">
      <c r="A74" s="564" t="str">
        <f t="shared" si="9"/>
        <v>SUV008-2017-1</v>
      </c>
      <c r="B74" s="565" t="s">
        <v>556</v>
      </c>
      <c r="C74" s="565">
        <v>1</v>
      </c>
      <c r="D74" s="565" t="s">
        <v>458</v>
      </c>
      <c r="E74" s="565"/>
      <c r="F74" s="565" t="s">
        <v>68</v>
      </c>
      <c r="G74" s="565">
        <v>2017</v>
      </c>
      <c r="H74" s="565" t="s">
        <v>152</v>
      </c>
      <c r="I74" s="565" t="s">
        <v>508</v>
      </c>
      <c r="J74" s="565" t="s">
        <v>121</v>
      </c>
      <c r="K74" s="565">
        <v>5</v>
      </c>
      <c r="L74" s="565"/>
      <c r="M74" s="565"/>
      <c r="N74" s="565" t="s">
        <v>1369</v>
      </c>
      <c r="O74" s="565">
        <v>4</v>
      </c>
      <c r="P74" s="565" t="s">
        <v>557</v>
      </c>
      <c r="Q74" s="565" t="s">
        <v>466</v>
      </c>
      <c r="R74" s="565">
        <v>105.9</v>
      </c>
      <c r="S74" s="565">
        <v>16.3</v>
      </c>
      <c r="T74" s="566">
        <v>4520</v>
      </c>
      <c r="U74" s="565">
        <v>26</v>
      </c>
      <c r="V74" s="565" t="s">
        <v>122</v>
      </c>
      <c r="W74" s="565" t="s">
        <v>122</v>
      </c>
      <c r="X74" s="567">
        <v>25995</v>
      </c>
      <c r="Y74" s="567">
        <v>22274</v>
      </c>
      <c r="Z74" s="579">
        <v>0.05</v>
      </c>
      <c r="AA74" s="569" t="str">
        <f t="shared" ref="AA74:AA82" si="10">CONCATENATE(B74, "-", C74)</f>
        <v>SUV008-1</v>
      </c>
      <c r="AB74" s="570" t="str">
        <f t="shared" ref="AB74:AB82" si="11">IF(AND($U74&gt;=32, (LEFT($B74, 3)="PAC"), C74=1), "TRUE", "FALSE")</f>
        <v>FALSE</v>
      </c>
      <c r="AC74" s="580" t="str">
        <f t="shared" ref="AC74:AC82" si="12">IF(AND($U74&gt;=22,(LEFT($B74,3)&lt;&gt;"PAC"),C74=1, ISNUMBER($U74)),"TRUE","FALSE")</f>
        <v>TRUE</v>
      </c>
      <c r="AD74" s="569" t="str">
        <f t="shared" ref="AD74:AD82" si="13">IF((LEFT($B74, 3)="PAC"), "I", "II")</f>
        <v>II</v>
      </c>
    </row>
    <row r="75" spans="1:30" x14ac:dyDescent="0.25">
      <c r="A75" s="564" t="str">
        <f t="shared" si="9"/>
        <v>SUV008-2017-2</v>
      </c>
      <c r="B75" s="574" t="s">
        <v>556</v>
      </c>
      <c r="C75" s="574">
        <v>2</v>
      </c>
      <c r="D75" s="574" t="s">
        <v>1370</v>
      </c>
      <c r="E75" s="574"/>
      <c r="F75" s="574" t="s">
        <v>68</v>
      </c>
      <c r="G75" s="574">
        <v>2017</v>
      </c>
      <c r="H75" s="574" t="s">
        <v>152</v>
      </c>
      <c r="I75" s="574" t="s">
        <v>508</v>
      </c>
      <c r="J75" s="574" t="s">
        <v>121</v>
      </c>
      <c r="K75" s="574">
        <v>5</v>
      </c>
      <c r="L75" s="574"/>
      <c r="M75" s="574"/>
      <c r="N75" s="574" t="s">
        <v>1369</v>
      </c>
      <c r="O75" s="574">
        <v>4</v>
      </c>
      <c r="P75" s="574" t="s">
        <v>557</v>
      </c>
      <c r="Q75" s="574" t="s">
        <v>466</v>
      </c>
      <c r="R75" s="574">
        <v>105.9</v>
      </c>
      <c r="S75" s="574">
        <v>15.7</v>
      </c>
      <c r="T75" s="575">
        <v>4520</v>
      </c>
      <c r="U75" s="574">
        <v>26</v>
      </c>
      <c r="V75" s="574" t="s">
        <v>122</v>
      </c>
      <c r="W75" s="574" t="s">
        <v>122</v>
      </c>
      <c r="X75" s="576">
        <v>25995</v>
      </c>
      <c r="Y75" s="576">
        <v>21500</v>
      </c>
      <c r="Z75" s="577">
        <v>0.01</v>
      </c>
      <c r="AA75" s="570" t="str">
        <f t="shared" si="10"/>
        <v>SUV008-2</v>
      </c>
      <c r="AB75" s="569" t="str">
        <f t="shared" si="11"/>
        <v>FALSE</v>
      </c>
      <c r="AC75" s="578" t="str">
        <f t="shared" si="12"/>
        <v>FALSE</v>
      </c>
      <c r="AD75" s="570" t="str">
        <f t="shared" si="13"/>
        <v>II</v>
      </c>
    </row>
    <row r="76" spans="1:30" ht="30" x14ac:dyDescent="0.25">
      <c r="A76" s="564" t="str">
        <f t="shared" si="9"/>
        <v>SUV009-2017-1</v>
      </c>
      <c r="B76" s="565" t="s">
        <v>558</v>
      </c>
      <c r="C76" s="565">
        <v>1</v>
      </c>
      <c r="D76" s="565" t="s">
        <v>458</v>
      </c>
      <c r="E76" s="565"/>
      <c r="F76" s="565" t="s">
        <v>68</v>
      </c>
      <c r="G76" s="565">
        <v>2017</v>
      </c>
      <c r="H76" s="565" t="s">
        <v>152</v>
      </c>
      <c r="I76" s="565" t="s">
        <v>508</v>
      </c>
      <c r="J76" s="565" t="s">
        <v>559</v>
      </c>
      <c r="K76" s="565">
        <v>5</v>
      </c>
      <c r="L76" s="565"/>
      <c r="M76" s="565"/>
      <c r="N76" s="565" t="s">
        <v>461</v>
      </c>
      <c r="O76" s="565">
        <v>4</v>
      </c>
      <c r="P76" s="565" t="s">
        <v>560</v>
      </c>
      <c r="Q76" s="565" t="s">
        <v>466</v>
      </c>
      <c r="R76" s="565">
        <v>105.9</v>
      </c>
      <c r="S76" s="565">
        <v>16.3</v>
      </c>
      <c r="T76" s="566">
        <v>4840</v>
      </c>
      <c r="U76" s="565">
        <v>23</v>
      </c>
      <c r="V76" s="565" t="s">
        <v>122</v>
      </c>
      <c r="W76" s="565" t="s">
        <v>122</v>
      </c>
      <c r="X76" s="567">
        <v>29040</v>
      </c>
      <c r="Y76" s="567">
        <v>24255</v>
      </c>
      <c r="Z76" s="579">
        <v>0.05</v>
      </c>
      <c r="AA76" s="569" t="str">
        <f t="shared" si="10"/>
        <v>SUV009-1</v>
      </c>
      <c r="AB76" s="570" t="str">
        <f t="shared" si="11"/>
        <v>FALSE</v>
      </c>
      <c r="AC76" s="580" t="str">
        <f t="shared" si="12"/>
        <v>TRUE</v>
      </c>
      <c r="AD76" s="569" t="str">
        <f t="shared" si="13"/>
        <v>II</v>
      </c>
    </row>
    <row r="77" spans="1:30" x14ac:dyDescent="0.25">
      <c r="A77" s="564" t="str">
        <f t="shared" si="9"/>
        <v>SUV009-2017-2</v>
      </c>
      <c r="B77" s="574" t="s">
        <v>558</v>
      </c>
      <c r="C77" s="574">
        <v>2</v>
      </c>
      <c r="D77" s="574" t="s">
        <v>1370</v>
      </c>
      <c r="E77" s="574"/>
      <c r="F77" s="574" t="s">
        <v>68</v>
      </c>
      <c r="G77" s="574">
        <v>2017</v>
      </c>
      <c r="H77" s="574" t="s">
        <v>152</v>
      </c>
      <c r="I77" s="574" t="s">
        <v>508</v>
      </c>
      <c r="J77" s="574" t="s">
        <v>559</v>
      </c>
      <c r="K77" s="574">
        <v>5</v>
      </c>
      <c r="L77" s="574"/>
      <c r="M77" s="574"/>
      <c r="N77" s="574" t="s">
        <v>461</v>
      </c>
      <c r="O77" s="574">
        <v>4</v>
      </c>
      <c r="P77" s="574" t="s">
        <v>560</v>
      </c>
      <c r="Q77" s="574" t="s">
        <v>466</v>
      </c>
      <c r="R77" s="574">
        <v>105.9</v>
      </c>
      <c r="S77" s="574">
        <v>15.7</v>
      </c>
      <c r="T77" s="575">
        <v>4840</v>
      </c>
      <c r="U77" s="574">
        <v>23</v>
      </c>
      <c r="V77" s="574" t="s">
        <v>122</v>
      </c>
      <c r="W77" s="574" t="s">
        <v>122</v>
      </c>
      <c r="X77" s="576">
        <v>29040</v>
      </c>
      <c r="Y77" s="576">
        <v>23435</v>
      </c>
      <c r="Z77" s="577">
        <v>0.01</v>
      </c>
      <c r="AA77" s="570" t="str">
        <f t="shared" si="10"/>
        <v>SUV009-2</v>
      </c>
      <c r="AB77" s="569" t="str">
        <f t="shared" si="11"/>
        <v>FALSE</v>
      </c>
      <c r="AC77" s="578" t="str">
        <f t="shared" si="12"/>
        <v>FALSE</v>
      </c>
      <c r="AD77" s="570" t="str">
        <f t="shared" si="13"/>
        <v>II</v>
      </c>
    </row>
    <row r="78" spans="1:30" x14ac:dyDescent="0.25">
      <c r="A78" s="564" t="str">
        <f t="shared" si="9"/>
        <v>SUV010-2017-1</v>
      </c>
      <c r="B78" s="565" t="s">
        <v>561</v>
      </c>
      <c r="C78" s="565">
        <v>1</v>
      </c>
      <c r="D78" s="565" t="s">
        <v>431</v>
      </c>
      <c r="E78" s="565"/>
      <c r="F78" s="565" t="s">
        <v>98</v>
      </c>
      <c r="G78" s="565">
        <v>2017</v>
      </c>
      <c r="H78" s="565" t="s">
        <v>159</v>
      </c>
      <c r="I78" s="565" t="s">
        <v>502</v>
      </c>
      <c r="J78" s="565" t="s">
        <v>121</v>
      </c>
      <c r="K78" s="565">
        <v>5</v>
      </c>
      <c r="L78" s="565"/>
      <c r="M78" s="565"/>
      <c r="N78" s="565" t="s">
        <v>523</v>
      </c>
      <c r="O78" s="565">
        <v>4</v>
      </c>
      <c r="P78" s="565" t="s">
        <v>562</v>
      </c>
      <c r="Q78" s="565" t="s">
        <v>506</v>
      </c>
      <c r="R78" s="565">
        <v>112.5</v>
      </c>
      <c r="S78" s="565">
        <v>18.8</v>
      </c>
      <c r="T78" s="566">
        <v>4960</v>
      </c>
      <c r="U78" s="565">
        <v>26</v>
      </c>
      <c r="V78" s="565" t="s">
        <v>122</v>
      </c>
      <c r="W78" s="565" t="s">
        <v>123</v>
      </c>
      <c r="X78" s="567">
        <v>26405</v>
      </c>
      <c r="Y78" s="567">
        <v>20723.66</v>
      </c>
      <c r="Z78" s="579">
        <v>7.1999999999999995E-2</v>
      </c>
      <c r="AA78" s="569" t="str">
        <f t="shared" si="10"/>
        <v>SUV010-1</v>
      </c>
      <c r="AB78" s="570" t="str">
        <f t="shared" si="11"/>
        <v>FALSE</v>
      </c>
      <c r="AC78" s="580" t="str">
        <f t="shared" si="12"/>
        <v>TRUE</v>
      </c>
      <c r="AD78" s="569" t="str">
        <f t="shared" si="13"/>
        <v>II</v>
      </c>
    </row>
    <row r="79" spans="1:30" s="609" customFormat="1" x14ac:dyDescent="0.25">
      <c r="A79" s="601" t="str">
        <f t="shared" si="9"/>
        <v>SUV010-2017-3</v>
      </c>
      <c r="B79" s="602" t="s">
        <v>561</v>
      </c>
      <c r="C79" s="602">
        <v>3</v>
      </c>
      <c r="D79" s="602" t="s">
        <v>454</v>
      </c>
      <c r="E79" s="602"/>
      <c r="F79" s="602" t="s">
        <v>98</v>
      </c>
      <c r="G79" s="602">
        <v>2017</v>
      </c>
      <c r="H79" s="602" t="s">
        <v>159</v>
      </c>
      <c r="I79" s="602" t="s">
        <v>502</v>
      </c>
      <c r="J79" s="602" t="s">
        <v>121</v>
      </c>
      <c r="K79" s="602">
        <v>5</v>
      </c>
      <c r="L79" s="602"/>
      <c r="M79" s="602"/>
      <c r="N79" s="602" t="s">
        <v>523</v>
      </c>
      <c r="O79" s="602">
        <v>4</v>
      </c>
      <c r="P79" s="602" t="s">
        <v>562</v>
      </c>
      <c r="Q79" s="602" t="s">
        <v>506</v>
      </c>
      <c r="R79" s="602">
        <v>112.5</v>
      </c>
      <c r="S79" s="602">
        <v>18.8</v>
      </c>
      <c r="T79" s="603">
        <v>4960</v>
      </c>
      <c r="U79" s="602">
        <v>26</v>
      </c>
      <c r="V79" s="602" t="s">
        <v>125</v>
      </c>
      <c r="W79" s="602" t="s">
        <v>122</v>
      </c>
      <c r="X79" s="604">
        <v>26105</v>
      </c>
      <c r="Y79" s="604">
        <v>20549.46</v>
      </c>
      <c r="Z79" s="605">
        <v>0.03</v>
      </c>
      <c r="AA79" s="606" t="str">
        <f t="shared" si="10"/>
        <v>SUV010-3</v>
      </c>
      <c r="AB79" s="607" t="str">
        <f t="shared" si="11"/>
        <v>FALSE</v>
      </c>
      <c r="AC79" s="608" t="str">
        <f t="shared" si="12"/>
        <v>FALSE</v>
      </c>
      <c r="AD79" s="606" t="str">
        <f t="shared" si="13"/>
        <v>II</v>
      </c>
    </row>
    <row r="80" spans="1:30" ht="30" x14ac:dyDescent="0.25">
      <c r="A80" s="564" t="str">
        <f t="shared" si="9"/>
        <v>SUV010-2017-2</v>
      </c>
      <c r="B80" s="565" t="s">
        <v>561</v>
      </c>
      <c r="C80" s="565">
        <v>2</v>
      </c>
      <c r="D80" s="565" t="s">
        <v>436</v>
      </c>
      <c r="E80" s="565"/>
      <c r="F80" s="565" t="s">
        <v>98</v>
      </c>
      <c r="G80" s="565">
        <v>2017</v>
      </c>
      <c r="H80" s="565" t="s">
        <v>159</v>
      </c>
      <c r="I80" s="565" t="s">
        <v>502</v>
      </c>
      <c r="J80" s="565" t="s">
        <v>121</v>
      </c>
      <c r="K80" s="565">
        <v>5</v>
      </c>
      <c r="L80" s="565"/>
      <c r="M80" s="565"/>
      <c r="N80" s="565" t="s">
        <v>523</v>
      </c>
      <c r="O80" s="565">
        <v>4</v>
      </c>
      <c r="P80" s="565" t="s">
        <v>562</v>
      </c>
      <c r="Q80" s="565" t="s">
        <v>506</v>
      </c>
      <c r="R80" s="565">
        <v>112.5</v>
      </c>
      <c r="S80" s="565">
        <v>18.8</v>
      </c>
      <c r="T80" s="566">
        <v>4960</v>
      </c>
      <c r="U80" s="565">
        <v>26</v>
      </c>
      <c r="V80" s="565" t="s">
        <v>125</v>
      </c>
      <c r="W80" s="565" t="s">
        <v>122</v>
      </c>
      <c r="X80" s="567">
        <v>26405</v>
      </c>
      <c r="Y80" s="567">
        <v>20949</v>
      </c>
      <c r="Z80" s="579">
        <v>0.05</v>
      </c>
      <c r="AA80" s="569" t="str">
        <f t="shared" si="10"/>
        <v>SUV010-2</v>
      </c>
      <c r="AB80" s="570" t="str">
        <f t="shared" si="11"/>
        <v>FALSE</v>
      </c>
      <c r="AC80" s="580" t="str">
        <f t="shared" si="12"/>
        <v>FALSE</v>
      </c>
      <c r="AD80" s="569" t="str">
        <f t="shared" si="13"/>
        <v>II</v>
      </c>
    </row>
    <row r="81" spans="1:30" x14ac:dyDescent="0.25">
      <c r="A81" s="564" t="str">
        <f t="shared" si="9"/>
        <v>SUV011-2017-1</v>
      </c>
      <c r="B81" s="574" t="s">
        <v>563</v>
      </c>
      <c r="C81" s="574">
        <v>1</v>
      </c>
      <c r="D81" s="574" t="s">
        <v>431</v>
      </c>
      <c r="E81" s="574"/>
      <c r="F81" s="574" t="s">
        <v>98</v>
      </c>
      <c r="G81" s="574">
        <v>2017</v>
      </c>
      <c r="H81" s="574" t="s">
        <v>159</v>
      </c>
      <c r="I81" s="574" t="s">
        <v>502</v>
      </c>
      <c r="J81" s="574" t="s">
        <v>509</v>
      </c>
      <c r="K81" s="574">
        <v>5</v>
      </c>
      <c r="L81" s="574"/>
      <c r="M81" s="574"/>
      <c r="N81" s="574" t="s">
        <v>523</v>
      </c>
      <c r="O81" s="574">
        <v>4</v>
      </c>
      <c r="P81" s="574" t="s">
        <v>564</v>
      </c>
      <c r="Q81" s="574" t="s">
        <v>506</v>
      </c>
      <c r="R81" s="574">
        <v>112.5</v>
      </c>
      <c r="S81" s="574">
        <v>18.8</v>
      </c>
      <c r="T81" s="575">
        <v>5070</v>
      </c>
      <c r="U81" s="574">
        <v>23</v>
      </c>
      <c r="V81" s="574" t="s">
        <v>122</v>
      </c>
      <c r="W81" s="574" t="s">
        <v>123</v>
      </c>
      <c r="X81" s="576">
        <v>28140</v>
      </c>
      <c r="Y81" s="576">
        <v>22352.98</v>
      </c>
      <c r="Z81" s="577">
        <v>7.1999999999999995E-2</v>
      </c>
      <c r="AA81" s="570" t="str">
        <f t="shared" si="10"/>
        <v>SUV011-1</v>
      </c>
      <c r="AB81" s="569" t="str">
        <f t="shared" si="11"/>
        <v>FALSE</v>
      </c>
      <c r="AC81" s="578" t="str">
        <f t="shared" si="12"/>
        <v>TRUE</v>
      </c>
      <c r="AD81" s="570" t="str">
        <f t="shared" si="13"/>
        <v>II</v>
      </c>
    </row>
    <row r="82" spans="1:30" ht="30" x14ac:dyDescent="0.25">
      <c r="A82" s="564" t="str">
        <f t="shared" si="9"/>
        <v>SUV011-2017-2</v>
      </c>
      <c r="B82" s="565" t="s">
        <v>563</v>
      </c>
      <c r="C82" s="565">
        <v>2</v>
      </c>
      <c r="D82" s="565" t="s">
        <v>436</v>
      </c>
      <c r="E82" s="565"/>
      <c r="F82" s="565" t="s">
        <v>98</v>
      </c>
      <c r="G82" s="565">
        <v>2017</v>
      </c>
      <c r="H82" s="565" t="s">
        <v>159</v>
      </c>
      <c r="I82" s="565" t="s">
        <v>502</v>
      </c>
      <c r="J82" s="565" t="s">
        <v>509</v>
      </c>
      <c r="K82" s="565">
        <v>5</v>
      </c>
      <c r="L82" s="565"/>
      <c r="M82" s="565"/>
      <c r="N82" s="565" t="s">
        <v>523</v>
      </c>
      <c r="O82" s="565">
        <v>4</v>
      </c>
      <c r="P82" s="565" t="s">
        <v>564</v>
      </c>
      <c r="Q82" s="565" t="s">
        <v>506</v>
      </c>
      <c r="R82" s="565">
        <v>112.5</v>
      </c>
      <c r="S82" s="565">
        <v>18.8</v>
      </c>
      <c r="T82" s="566">
        <v>5070</v>
      </c>
      <c r="U82" s="565">
        <v>23</v>
      </c>
      <c r="V82" s="565" t="s">
        <v>125</v>
      </c>
      <c r="W82" s="565" t="s">
        <v>122</v>
      </c>
      <c r="X82" s="567">
        <v>28155</v>
      </c>
      <c r="Y82" s="567">
        <v>22626</v>
      </c>
      <c r="Z82" s="579">
        <v>0.05</v>
      </c>
      <c r="AA82" s="569" t="str">
        <f t="shared" si="10"/>
        <v>SUV011-2</v>
      </c>
      <c r="AB82" s="570" t="str">
        <f t="shared" si="11"/>
        <v>FALSE</v>
      </c>
      <c r="AC82" s="580" t="str">
        <f t="shared" si="12"/>
        <v>FALSE</v>
      </c>
      <c r="AD82" s="569" t="str">
        <f t="shared" si="13"/>
        <v>II</v>
      </c>
    </row>
    <row r="83" spans="1:30" x14ac:dyDescent="0.25">
      <c r="A83" s="564" t="str">
        <f t="shared" si="9"/>
        <v>SUV011-2017-3</v>
      </c>
      <c r="B83" s="574" t="s">
        <v>563</v>
      </c>
      <c r="C83" s="574">
        <v>3</v>
      </c>
      <c r="D83" s="574" t="s">
        <v>454</v>
      </c>
      <c r="E83" s="574"/>
      <c r="F83" s="574" t="s">
        <v>98</v>
      </c>
      <c r="G83" s="574">
        <v>2017</v>
      </c>
      <c r="H83" s="574" t="s">
        <v>159</v>
      </c>
      <c r="I83" s="574" t="s">
        <v>502</v>
      </c>
      <c r="J83" s="574" t="s">
        <v>509</v>
      </c>
      <c r="K83" s="574">
        <v>5</v>
      </c>
      <c r="L83" s="574"/>
      <c r="M83" s="574"/>
      <c r="N83" s="574" t="s">
        <v>523</v>
      </c>
      <c r="O83" s="574">
        <v>4</v>
      </c>
      <c r="P83" s="574" t="s">
        <v>564</v>
      </c>
      <c r="Q83" s="574" t="s">
        <v>506</v>
      </c>
      <c r="R83" s="574">
        <v>112.5</v>
      </c>
      <c r="S83" s="574">
        <v>18.8</v>
      </c>
      <c r="T83" s="575">
        <v>5070</v>
      </c>
      <c r="U83" s="574">
        <v>23</v>
      </c>
      <c r="V83" s="574" t="s">
        <v>125</v>
      </c>
      <c r="W83" s="574" t="s">
        <v>122</v>
      </c>
      <c r="X83" s="576">
        <v>27855</v>
      </c>
      <c r="Y83" s="576">
        <v>21775.599999999999</v>
      </c>
      <c r="Z83" s="577">
        <v>0.03</v>
      </c>
      <c r="AA83" s="569"/>
      <c r="AB83" s="570"/>
      <c r="AC83" s="580"/>
      <c r="AD83" s="569"/>
    </row>
    <row r="84" spans="1:30" ht="30" x14ac:dyDescent="0.25">
      <c r="A84" s="564" t="str">
        <f t="shared" si="9"/>
        <v>SUV012-2017-1</v>
      </c>
      <c r="B84" s="565" t="s">
        <v>565</v>
      </c>
      <c r="C84" s="565">
        <v>1</v>
      </c>
      <c r="D84" s="565" t="s">
        <v>566</v>
      </c>
      <c r="E84" s="565"/>
      <c r="F84" s="565" t="s">
        <v>567</v>
      </c>
      <c r="G84" s="565">
        <v>2017</v>
      </c>
      <c r="H84" s="565" t="s">
        <v>155</v>
      </c>
      <c r="I84" s="565" t="s">
        <v>568</v>
      </c>
      <c r="J84" s="565" t="s">
        <v>121</v>
      </c>
      <c r="K84" s="565">
        <v>5</v>
      </c>
      <c r="L84" s="565"/>
      <c r="M84" s="565"/>
      <c r="N84" s="565" t="s">
        <v>523</v>
      </c>
      <c r="O84" s="565">
        <v>4</v>
      </c>
      <c r="P84" s="565" t="s">
        <v>569</v>
      </c>
      <c r="Q84" s="565" t="s">
        <v>629</v>
      </c>
      <c r="R84" s="565">
        <v>106.3</v>
      </c>
      <c r="S84" s="565">
        <v>15.8</v>
      </c>
      <c r="T84" s="566">
        <v>5050</v>
      </c>
      <c r="U84" s="565">
        <v>25</v>
      </c>
      <c r="V84" s="565" t="s">
        <v>122</v>
      </c>
      <c r="W84" s="565" t="s">
        <v>122</v>
      </c>
      <c r="X84" s="567">
        <v>24590</v>
      </c>
      <c r="Y84" s="567">
        <v>20795</v>
      </c>
      <c r="Z84" s="579">
        <v>0.05</v>
      </c>
      <c r="AA84" s="570" t="str">
        <f>CONCATENATE(B84, "-", C84)</f>
        <v>SUV012-1</v>
      </c>
      <c r="AB84" s="569" t="str">
        <f>IF(AND($U84&gt;=32, (LEFT($B84, 3)="PAC"), C84=1), "TRUE", "FALSE")</f>
        <v>FALSE</v>
      </c>
      <c r="AC84" s="578" t="str">
        <f>IF(AND($U84&gt;=22,(LEFT($B84,3)&lt;&gt;"PAC"),C84=1, ISNUMBER($U84)),"TRUE","FALSE")</f>
        <v>TRUE</v>
      </c>
      <c r="AD84" s="570" t="str">
        <f>IF((LEFT($B84, 3)="PAC"), "I", "II")</f>
        <v>II</v>
      </c>
    </row>
    <row r="85" spans="1:30" ht="30" x14ac:dyDescent="0.25">
      <c r="A85" s="564" t="str">
        <f t="shared" si="9"/>
        <v>SUV013-2017-1</v>
      </c>
      <c r="B85" s="574" t="s">
        <v>570</v>
      </c>
      <c r="C85" s="574">
        <v>1</v>
      </c>
      <c r="D85" s="574" t="s">
        <v>566</v>
      </c>
      <c r="E85" s="574"/>
      <c r="F85" s="574" t="s">
        <v>567</v>
      </c>
      <c r="G85" s="574">
        <v>2017</v>
      </c>
      <c r="H85" s="574" t="s">
        <v>155</v>
      </c>
      <c r="I85" s="574" t="s">
        <v>568</v>
      </c>
      <c r="J85" s="574" t="s">
        <v>559</v>
      </c>
      <c r="K85" s="574">
        <v>5</v>
      </c>
      <c r="L85" s="574"/>
      <c r="M85" s="574"/>
      <c r="N85" s="574" t="s">
        <v>523</v>
      </c>
      <c r="O85" s="574">
        <v>4</v>
      </c>
      <c r="P85" s="574" t="s">
        <v>571</v>
      </c>
      <c r="Q85" s="574" t="s">
        <v>629</v>
      </c>
      <c r="R85" s="574">
        <v>106.3</v>
      </c>
      <c r="S85" s="574">
        <v>15.8</v>
      </c>
      <c r="T85" s="575">
        <v>5500</v>
      </c>
      <c r="U85" s="574">
        <v>24</v>
      </c>
      <c r="V85" s="574" t="s">
        <v>122</v>
      </c>
      <c r="W85" s="574" t="s">
        <v>122</v>
      </c>
      <c r="X85" s="576">
        <v>26590</v>
      </c>
      <c r="Y85" s="576">
        <v>22691</v>
      </c>
      <c r="Z85" s="577">
        <v>0.05</v>
      </c>
      <c r="AA85" s="570"/>
      <c r="AB85" s="569"/>
      <c r="AC85" s="578"/>
      <c r="AD85" s="570"/>
    </row>
    <row r="86" spans="1:30" x14ac:dyDescent="0.25">
      <c r="A86" s="564" t="str">
        <f t="shared" si="9"/>
        <v>SUV014-2017-1</v>
      </c>
      <c r="B86" s="565" t="s">
        <v>572</v>
      </c>
      <c r="C86" s="565">
        <v>1</v>
      </c>
      <c r="D86" s="565" t="s">
        <v>431</v>
      </c>
      <c r="E86" s="565"/>
      <c r="F86" s="565" t="s">
        <v>109</v>
      </c>
      <c r="G86" s="565">
        <v>2017</v>
      </c>
      <c r="H86" s="565" t="s">
        <v>341</v>
      </c>
      <c r="I86" s="565" t="s">
        <v>508</v>
      </c>
      <c r="J86" s="565" t="s">
        <v>121</v>
      </c>
      <c r="K86" s="565">
        <v>5</v>
      </c>
      <c r="L86" s="565"/>
      <c r="M86" s="565"/>
      <c r="N86" s="565" t="s">
        <v>461</v>
      </c>
      <c r="O86" s="565">
        <v>4</v>
      </c>
      <c r="P86" s="565" t="s">
        <v>573</v>
      </c>
      <c r="Q86" s="565">
        <v>1</v>
      </c>
      <c r="R86" s="565">
        <v>105.1</v>
      </c>
      <c r="S86" s="565">
        <v>16.399999999999999</v>
      </c>
      <c r="T86" s="566">
        <v>4586</v>
      </c>
      <c r="U86" s="565">
        <v>26</v>
      </c>
      <c r="V86" s="565" t="s">
        <v>122</v>
      </c>
      <c r="W86" s="565" t="s">
        <v>123</v>
      </c>
      <c r="X86" s="567">
        <v>23595</v>
      </c>
      <c r="Y86" s="567">
        <v>22231.99</v>
      </c>
      <c r="Z86" s="579">
        <v>4.4999999999999998E-2</v>
      </c>
      <c r="AA86" s="569" t="str">
        <f t="shared" ref="AA86:AA96" si="14">CONCATENATE(B86, "-", C86)</f>
        <v>SUV014-1</v>
      </c>
      <c r="AB86" s="570" t="str">
        <f t="shared" ref="AB86:AB96" si="15">IF(AND($U86&gt;=32, (LEFT($B86, 3)="PAC"), C86=1), "TRUE", "FALSE")</f>
        <v>FALSE</v>
      </c>
      <c r="AC86" s="580" t="str">
        <f t="shared" ref="AC86:AC96" si="16">IF(AND($U86&gt;=22,(LEFT($B86,3)&lt;&gt;"PAC"),C86=1, ISNUMBER($U86)),"TRUE","FALSE")</f>
        <v>TRUE</v>
      </c>
      <c r="AD86" s="569" t="str">
        <f t="shared" ref="AD86:AD96" si="17">IF((LEFT($B86, 3)="PAC"), "I", "II")</f>
        <v>II</v>
      </c>
    </row>
    <row r="87" spans="1:30" x14ac:dyDescent="0.25">
      <c r="A87" s="564" t="str">
        <f t="shared" si="9"/>
        <v>SUV015-2017-1</v>
      </c>
      <c r="B87" s="574" t="s">
        <v>574</v>
      </c>
      <c r="C87" s="574">
        <v>1</v>
      </c>
      <c r="D87" s="574" t="s">
        <v>431</v>
      </c>
      <c r="E87" s="574"/>
      <c r="F87" s="574" t="s">
        <v>109</v>
      </c>
      <c r="G87" s="574">
        <v>2017</v>
      </c>
      <c r="H87" s="574" t="s">
        <v>341</v>
      </c>
      <c r="I87" s="574" t="s">
        <v>508</v>
      </c>
      <c r="J87" s="574" t="s">
        <v>509</v>
      </c>
      <c r="K87" s="574">
        <v>5</v>
      </c>
      <c r="L87" s="574"/>
      <c r="M87" s="574"/>
      <c r="N87" s="574" t="s">
        <v>461</v>
      </c>
      <c r="O87" s="574">
        <v>4</v>
      </c>
      <c r="P87" s="574" t="s">
        <v>575</v>
      </c>
      <c r="Q87" s="574">
        <v>1</v>
      </c>
      <c r="R87" s="574">
        <v>105.1</v>
      </c>
      <c r="S87" s="574">
        <v>16.399999999999999</v>
      </c>
      <c r="T87" s="575">
        <v>4740</v>
      </c>
      <c r="U87" s="574">
        <v>23</v>
      </c>
      <c r="V87" s="574" t="s">
        <v>122</v>
      </c>
      <c r="W87" s="574" t="s">
        <v>123</v>
      </c>
      <c r="X87" s="576">
        <v>24995</v>
      </c>
      <c r="Y87" s="576">
        <v>23567.99</v>
      </c>
      <c r="Z87" s="577">
        <v>4.4999999999999998E-2</v>
      </c>
      <c r="AA87" s="570" t="str">
        <f t="shared" si="14"/>
        <v>SUV015-1</v>
      </c>
      <c r="AB87" s="569" t="str">
        <f t="shared" si="15"/>
        <v>FALSE</v>
      </c>
      <c r="AC87" s="578" t="str">
        <f t="shared" si="16"/>
        <v>TRUE</v>
      </c>
      <c r="AD87" s="570" t="str">
        <f t="shared" si="17"/>
        <v>II</v>
      </c>
    </row>
    <row r="88" spans="1:30" ht="30" x14ac:dyDescent="0.25">
      <c r="A88" s="564" t="str">
        <f t="shared" si="9"/>
        <v>SUV016-2017-1</v>
      </c>
      <c r="B88" s="565" t="s">
        <v>576</v>
      </c>
      <c r="C88" s="565">
        <v>1</v>
      </c>
      <c r="D88" s="565" t="s">
        <v>458</v>
      </c>
      <c r="E88" s="565"/>
      <c r="F88" s="565" t="s">
        <v>68</v>
      </c>
      <c r="G88" s="565">
        <v>2017</v>
      </c>
      <c r="H88" s="565" t="s">
        <v>153</v>
      </c>
      <c r="I88" s="565" t="s">
        <v>577</v>
      </c>
      <c r="J88" s="565" t="s">
        <v>121</v>
      </c>
      <c r="K88" s="565">
        <v>7</v>
      </c>
      <c r="L88" s="565"/>
      <c r="M88" s="565"/>
      <c r="N88" s="565" t="s">
        <v>578</v>
      </c>
      <c r="O88" s="565">
        <v>4</v>
      </c>
      <c r="P88" s="565" t="s">
        <v>579</v>
      </c>
      <c r="Q88" s="565" t="s">
        <v>463</v>
      </c>
      <c r="R88" s="565">
        <v>112.8</v>
      </c>
      <c r="S88" s="565">
        <v>18.600000000000001</v>
      </c>
      <c r="T88" s="566">
        <v>6160</v>
      </c>
      <c r="U88" s="565">
        <v>22</v>
      </c>
      <c r="V88" s="565" t="s">
        <v>122</v>
      </c>
      <c r="W88" s="565" t="s">
        <v>122</v>
      </c>
      <c r="X88" s="567">
        <v>32600</v>
      </c>
      <c r="Y88" s="567">
        <v>26545</v>
      </c>
      <c r="Z88" s="579">
        <v>0.05</v>
      </c>
      <c r="AA88" s="569" t="str">
        <f t="shared" si="14"/>
        <v>SUV016-1</v>
      </c>
      <c r="AB88" s="570" t="str">
        <f t="shared" si="15"/>
        <v>FALSE</v>
      </c>
      <c r="AC88" s="580" t="str">
        <f t="shared" si="16"/>
        <v>TRUE</v>
      </c>
      <c r="AD88" s="569" t="str">
        <f t="shared" si="17"/>
        <v>II</v>
      </c>
    </row>
    <row r="89" spans="1:30" x14ac:dyDescent="0.25">
      <c r="A89" s="564" t="str">
        <f t="shared" si="9"/>
        <v>SUV016-2017-2</v>
      </c>
      <c r="B89" s="574" t="s">
        <v>576</v>
      </c>
      <c r="C89" s="574">
        <v>2</v>
      </c>
      <c r="D89" s="574" t="s">
        <v>1370</v>
      </c>
      <c r="E89" s="574"/>
      <c r="F89" s="574" t="s">
        <v>68</v>
      </c>
      <c r="G89" s="574">
        <v>2017</v>
      </c>
      <c r="H89" s="574" t="s">
        <v>153</v>
      </c>
      <c r="I89" s="574" t="s">
        <v>577</v>
      </c>
      <c r="J89" s="574" t="s">
        <v>121</v>
      </c>
      <c r="K89" s="574">
        <v>7</v>
      </c>
      <c r="L89" s="574"/>
      <c r="M89" s="574"/>
      <c r="N89" s="574" t="s">
        <v>578</v>
      </c>
      <c r="O89" s="574">
        <v>4</v>
      </c>
      <c r="P89" s="574" t="s">
        <v>579</v>
      </c>
      <c r="Q89" s="574" t="s">
        <v>463</v>
      </c>
      <c r="R89" s="574">
        <v>112.8</v>
      </c>
      <c r="S89" s="574">
        <v>18.600000000000001</v>
      </c>
      <c r="T89" s="575">
        <v>6160</v>
      </c>
      <c r="U89" s="574">
        <v>22</v>
      </c>
      <c r="V89" s="574" t="s">
        <v>122</v>
      </c>
      <c r="W89" s="574" t="s">
        <v>122</v>
      </c>
      <c r="X89" s="576">
        <v>32600</v>
      </c>
      <c r="Y89" s="576">
        <v>25596</v>
      </c>
      <c r="Z89" s="577">
        <v>0.01</v>
      </c>
      <c r="AA89" s="570" t="str">
        <f t="shared" si="14"/>
        <v>SUV016-2</v>
      </c>
      <c r="AB89" s="569" t="str">
        <f t="shared" si="15"/>
        <v>FALSE</v>
      </c>
      <c r="AC89" s="578" t="str">
        <f t="shared" si="16"/>
        <v>FALSE</v>
      </c>
      <c r="AD89" s="570" t="str">
        <f t="shared" si="17"/>
        <v>II</v>
      </c>
    </row>
    <row r="90" spans="1:30" ht="30" x14ac:dyDescent="0.25">
      <c r="A90" s="564" t="str">
        <f t="shared" si="9"/>
        <v>SUV017-2017-1</v>
      </c>
      <c r="B90" s="565" t="s">
        <v>580</v>
      </c>
      <c r="C90" s="565">
        <v>1</v>
      </c>
      <c r="D90" s="565" t="s">
        <v>458</v>
      </c>
      <c r="E90" s="565"/>
      <c r="F90" s="565" t="s">
        <v>68</v>
      </c>
      <c r="G90" s="565">
        <v>2017</v>
      </c>
      <c r="H90" s="565" t="s">
        <v>153</v>
      </c>
      <c r="I90" s="565" t="s">
        <v>581</v>
      </c>
      <c r="J90" s="565" t="s">
        <v>121</v>
      </c>
      <c r="K90" s="565">
        <v>7</v>
      </c>
      <c r="L90" s="565"/>
      <c r="M90" s="565"/>
      <c r="N90" s="565" t="s">
        <v>578</v>
      </c>
      <c r="O90" s="565">
        <v>4</v>
      </c>
      <c r="P90" s="565" t="s">
        <v>582</v>
      </c>
      <c r="Q90" s="565" t="s">
        <v>466</v>
      </c>
      <c r="R90" s="565">
        <v>112.8</v>
      </c>
      <c r="S90" s="565">
        <v>18.600000000000001</v>
      </c>
      <c r="T90" s="566">
        <v>6160</v>
      </c>
      <c r="U90" s="565">
        <v>22</v>
      </c>
      <c r="V90" s="565" t="s">
        <v>122</v>
      </c>
      <c r="W90" s="565" t="s">
        <v>122</v>
      </c>
      <c r="X90" s="567">
        <v>35065</v>
      </c>
      <c r="Y90" s="567">
        <v>29767</v>
      </c>
      <c r="Z90" s="579">
        <v>0.05</v>
      </c>
      <c r="AA90" s="569" t="str">
        <f t="shared" si="14"/>
        <v>SUV017-1</v>
      </c>
      <c r="AB90" s="570" t="str">
        <f t="shared" si="15"/>
        <v>FALSE</v>
      </c>
      <c r="AC90" s="580" t="str">
        <f t="shared" si="16"/>
        <v>TRUE</v>
      </c>
      <c r="AD90" s="569" t="str">
        <f t="shared" si="17"/>
        <v>II</v>
      </c>
    </row>
    <row r="91" spans="1:30" x14ac:dyDescent="0.25">
      <c r="A91" s="564" t="str">
        <f t="shared" si="9"/>
        <v>SUV017-2017-2</v>
      </c>
      <c r="B91" s="574" t="s">
        <v>580</v>
      </c>
      <c r="C91" s="574">
        <v>2</v>
      </c>
      <c r="D91" s="574" t="s">
        <v>1370</v>
      </c>
      <c r="E91" s="574"/>
      <c r="F91" s="574" t="s">
        <v>68</v>
      </c>
      <c r="G91" s="574">
        <v>2017</v>
      </c>
      <c r="H91" s="574" t="s">
        <v>153</v>
      </c>
      <c r="I91" s="574" t="s">
        <v>581</v>
      </c>
      <c r="J91" s="574" t="s">
        <v>121</v>
      </c>
      <c r="K91" s="574">
        <v>7</v>
      </c>
      <c r="L91" s="574"/>
      <c r="M91" s="574"/>
      <c r="N91" s="574" t="s">
        <v>578</v>
      </c>
      <c r="O91" s="574">
        <v>4</v>
      </c>
      <c r="P91" s="574" t="s">
        <v>582</v>
      </c>
      <c r="Q91" s="574" t="s">
        <v>466</v>
      </c>
      <c r="R91" s="574">
        <v>112.8</v>
      </c>
      <c r="S91" s="574">
        <v>18.600000000000001</v>
      </c>
      <c r="T91" s="575">
        <v>6160</v>
      </c>
      <c r="U91" s="574">
        <v>22</v>
      </c>
      <c r="V91" s="574" t="s">
        <v>122</v>
      </c>
      <c r="W91" s="574" t="s">
        <v>122</v>
      </c>
      <c r="X91" s="576">
        <v>35065</v>
      </c>
      <c r="Y91" s="576">
        <v>28278</v>
      </c>
      <c r="Z91" s="577">
        <v>0.01</v>
      </c>
      <c r="AA91" s="570" t="str">
        <f t="shared" si="14"/>
        <v>SUV017-2</v>
      </c>
      <c r="AB91" s="569" t="str">
        <f t="shared" si="15"/>
        <v>FALSE</v>
      </c>
      <c r="AC91" s="578" t="str">
        <f t="shared" si="16"/>
        <v>FALSE</v>
      </c>
      <c r="AD91" s="570" t="str">
        <f t="shared" si="17"/>
        <v>II</v>
      </c>
    </row>
    <row r="92" spans="1:30" ht="30" x14ac:dyDescent="0.25">
      <c r="A92" s="564" t="str">
        <f t="shared" si="9"/>
        <v>SUV018-2017-1</v>
      </c>
      <c r="B92" s="565" t="s">
        <v>583</v>
      </c>
      <c r="C92" s="565">
        <v>1</v>
      </c>
      <c r="D92" s="565" t="s">
        <v>458</v>
      </c>
      <c r="E92" s="565"/>
      <c r="F92" s="565" t="s">
        <v>68</v>
      </c>
      <c r="G92" s="565">
        <v>2017</v>
      </c>
      <c r="H92" s="565" t="s">
        <v>153</v>
      </c>
      <c r="I92" s="565" t="s">
        <v>577</v>
      </c>
      <c r="J92" s="565" t="s">
        <v>559</v>
      </c>
      <c r="K92" s="565">
        <v>7</v>
      </c>
      <c r="L92" s="565"/>
      <c r="M92" s="565"/>
      <c r="N92" s="565" t="s">
        <v>584</v>
      </c>
      <c r="O92" s="565">
        <v>6</v>
      </c>
      <c r="P92" s="565" t="s">
        <v>585</v>
      </c>
      <c r="Q92" s="565" t="s">
        <v>463</v>
      </c>
      <c r="R92" s="565">
        <v>112.8</v>
      </c>
      <c r="S92" s="565">
        <v>18.600000000000001</v>
      </c>
      <c r="T92" s="566">
        <v>6160</v>
      </c>
      <c r="U92" s="565">
        <v>19</v>
      </c>
      <c r="V92" s="565" t="s">
        <v>125</v>
      </c>
      <c r="W92" s="565" t="s">
        <v>122</v>
      </c>
      <c r="X92" s="567">
        <v>34255</v>
      </c>
      <c r="Y92" s="567">
        <v>28092</v>
      </c>
      <c r="Z92" s="579">
        <v>0.05</v>
      </c>
      <c r="AA92" s="569" t="str">
        <f t="shared" si="14"/>
        <v>SUV018-1</v>
      </c>
      <c r="AB92" s="570" t="str">
        <f t="shared" si="15"/>
        <v>FALSE</v>
      </c>
      <c r="AC92" s="580" t="str">
        <f t="shared" si="16"/>
        <v>FALSE</v>
      </c>
      <c r="AD92" s="569" t="str">
        <f t="shared" si="17"/>
        <v>II</v>
      </c>
    </row>
    <row r="93" spans="1:30" x14ac:dyDescent="0.25">
      <c r="A93" s="564" t="str">
        <f t="shared" si="9"/>
        <v>SUV018-2017-2</v>
      </c>
      <c r="B93" s="574" t="s">
        <v>583</v>
      </c>
      <c r="C93" s="574">
        <v>2</v>
      </c>
      <c r="D93" s="574" t="s">
        <v>1370</v>
      </c>
      <c r="E93" s="574"/>
      <c r="F93" s="574" t="s">
        <v>68</v>
      </c>
      <c r="G93" s="574">
        <v>2017</v>
      </c>
      <c r="H93" s="574" t="s">
        <v>153</v>
      </c>
      <c r="I93" s="574" t="s">
        <v>577</v>
      </c>
      <c r="J93" s="574" t="s">
        <v>559</v>
      </c>
      <c r="K93" s="574">
        <v>7</v>
      </c>
      <c r="L93" s="574"/>
      <c r="M93" s="574"/>
      <c r="N93" s="574" t="s">
        <v>584</v>
      </c>
      <c r="O93" s="574">
        <v>6</v>
      </c>
      <c r="P93" s="574" t="s">
        <v>585</v>
      </c>
      <c r="Q93" s="574" t="s">
        <v>463</v>
      </c>
      <c r="R93" s="574">
        <v>112.8</v>
      </c>
      <c r="S93" s="574">
        <v>18.600000000000001</v>
      </c>
      <c r="T93" s="575">
        <v>6160</v>
      </c>
      <c r="U93" s="574">
        <v>21</v>
      </c>
      <c r="V93" s="574" t="s">
        <v>125</v>
      </c>
      <c r="W93" s="574" t="s">
        <v>122</v>
      </c>
      <c r="X93" s="576">
        <v>34255</v>
      </c>
      <c r="Y93" s="576">
        <v>27016</v>
      </c>
      <c r="Z93" s="577">
        <v>0.01</v>
      </c>
      <c r="AA93" s="570" t="str">
        <f t="shared" si="14"/>
        <v>SUV018-2</v>
      </c>
      <c r="AB93" s="569" t="str">
        <f t="shared" si="15"/>
        <v>FALSE</v>
      </c>
      <c r="AC93" s="578" t="str">
        <f t="shared" si="16"/>
        <v>FALSE</v>
      </c>
      <c r="AD93" s="570" t="str">
        <f t="shared" si="17"/>
        <v>II</v>
      </c>
    </row>
    <row r="94" spans="1:30" ht="30" x14ac:dyDescent="0.25">
      <c r="A94" s="564" t="str">
        <f t="shared" si="9"/>
        <v>SUV019-2017-1</v>
      </c>
      <c r="B94" s="565" t="s">
        <v>586</v>
      </c>
      <c r="C94" s="565">
        <v>1</v>
      </c>
      <c r="D94" s="565" t="s">
        <v>458</v>
      </c>
      <c r="E94" s="565"/>
      <c r="F94" s="565" t="s">
        <v>68</v>
      </c>
      <c r="G94" s="565">
        <v>2017</v>
      </c>
      <c r="H94" s="565" t="s">
        <v>153</v>
      </c>
      <c r="I94" s="565" t="s">
        <v>581</v>
      </c>
      <c r="J94" s="565" t="s">
        <v>559</v>
      </c>
      <c r="K94" s="565">
        <v>7</v>
      </c>
      <c r="L94" s="565"/>
      <c r="M94" s="565"/>
      <c r="N94" s="565" t="s">
        <v>584</v>
      </c>
      <c r="O94" s="565">
        <v>6</v>
      </c>
      <c r="P94" s="565" t="s">
        <v>587</v>
      </c>
      <c r="Q94" s="565" t="s">
        <v>466</v>
      </c>
      <c r="R94" s="565">
        <v>112.8</v>
      </c>
      <c r="S94" s="565">
        <v>18.600000000000001</v>
      </c>
      <c r="T94" s="566">
        <v>6160</v>
      </c>
      <c r="U94" s="565">
        <v>19</v>
      </c>
      <c r="V94" s="565" t="s">
        <v>125</v>
      </c>
      <c r="W94" s="565" t="s">
        <v>122</v>
      </c>
      <c r="X94" s="567">
        <v>36720</v>
      </c>
      <c r="Y94" s="567">
        <v>30018</v>
      </c>
      <c r="Z94" s="579">
        <v>0.05</v>
      </c>
      <c r="AA94" s="569" t="str">
        <f t="shared" si="14"/>
        <v>SUV019-1</v>
      </c>
      <c r="AB94" s="570" t="str">
        <f t="shared" si="15"/>
        <v>FALSE</v>
      </c>
      <c r="AC94" s="580" t="str">
        <f t="shared" si="16"/>
        <v>FALSE</v>
      </c>
      <c r="AD94" s="569" t="str">
        <f t="shared" si="17"/>
        <v>II</v>
      </c>
    </row>
    <row r="95" spans="1:30" x14ac:dyDescent="0.25">
      <c r="A95" s="564" t="str">
        <f t="shared" si="9"/>
        <v>SUV019-2017-2</v>
      </c>
      <c r="B95" s="574" t="s">
        <v>586</v>
      </c>
      <c r="C95" s="574">
        <v>2</v>
      </c>
      <c r="D95" s="574" t="s">
        <v>1370</v>
      </c>
      <c r="E95" s="574"/>
      <c r="F95" s="574" t="s">
        <v>68</v>
      </c>
      <c r="G95" s="574">
        <v>2017</v>
      </c>
      <c r="H95" s="574" t="s">
        <v>153</v>
      </c>
      <c r="I95" s="574" t="s">
        <v>581</v>
      </c>
      <c r="J95" s="574" t="s">
        <v>559</v>
      </c>
      <c r="K95" s="574">
        <v>7</v>
      </c>
      <c r="L95" s="574"/>
      <c r="M95" s="574"/>
      <c r="N95" s="574" t="s">
        <v>584</v>
      </c>
      <c r="O95" s="574">
        <v>6</v>
      </c>
      <c r="P95" s="574" t="s">
        <v>587</v>
      </c>
      <c r="Q95" s="574" t="s">
        <v>466</v>
      </c>
      <c r="R95" s="574">
        <v>112.8</v>
      </c>
      <c r="S95" s="574">
        <v>18.600000000000001</v>
      </c>
      <c r="T95" s="575">
        <v>6160</v>
      </c>
      <c r="U95" s="574">
        <v>21</v>
      </c>
      <c r="V95" s="574" t="s">
        <v>125</v>
      </c>
      <c r="W95" s="574" t="s">
        <v>122</v>
      </c>
      <c r="X95" s="576">
        <v>36720</v>
      </c>
      <c r="Y95" s="576">
        <v>28870</v>
      </c>
      <c r="Z95" s="577">
        <v>0.01</v>
      </c>
      <c r="AA95" s="570" t="str">
        <f t="shared" si="14"/>
        <v>SUV019-2</v>
      </c>
      <c r="AB95" s="569" t="str">
        <f t="shared" si="15"/>
        <v>FALSE</v>
      </c>
      <c r="AC95" s="578" t="str">
        <f t="shared" si="16"/>
        <v>FALSE</v>
      </c>
      <c r="AD95" s="570" t="str">
        <f t="shared" si="17"/>
        <v>II</v>
      </c>
    </row>
    <row r="96" spans="1:30" ht="30" x14ac:dyDescent="0.25">
      <c r="A96" s="564" t="str">
        <f t="shared" si="9"/>
        <v>SUV020-2017-1</v>
      </c>
      <c r="B96" s="565" t="s">
        <v>588</v>
      </c>
      <c r="C96" s="565">
        <v>1</v>
      </c>
      <c r="D96" s="565" t="s">
        <v>566</v>
      </c>
      <c r="E96" s="565"/>
      <c r="F96" s="565" t="s">
        <v>567</v>
      </c>
      <c r="G96" s="565">
        <v>2017</v>
      </c>
      <c r="H96" s="565" t="s">
        <v>156</v>
      </c>
      <c r="I96" s="565" t="s">
        <v>589</v>
      </c>
      <c r="J96" s="565" t="s">
        <v>590</v>
      </c>
      <c r="K96" s="565">
        <v>5</v>
      </c>
      <c r="L96" s="565"/>
      <c r="M96" s="565"/>
      <c r="N96" s="565" t="s">
        <v>591</v>
      </c>
      <c r="O96" s="565">
        <v>6</v>
      </c>
      <c r="P96" s="565" t="s">
        <v>592</v>
      </c>
      <c r="Q96" s="565" t="s">
        <v>1620</v>
      </c>
      <c r="R96" s="565">
        <v>114.8</v>
      </c>
      <c r="S96" s="565">
        <v>24.6</v>
      </c>
      <c r="T96" s="566">
        <v>6500</v>
      </c>
      <c r="U96" s="565">
        <v>20</v>
      </c>
      <c r="V96" s="565" t="s">
        <v>122</v>
      </c>
      <c r="W96" s="565" t="s">
        <v>122</v>
      </c>
      <c r="X96" s="567">
        <v>31290</v>
      </c>
      <c r="Y96" s="567">
        <v>26744</v>
      </c>
      <c r="Z96" s="579">
        <v>0.05</v>
      </c>
      <c r="AA96" s="569" t="str">
        <f t="shared" si="14"/>
        <v>SUV020-1</v>
      </c>
      <c r="AB96" s="570" t="str">
        <f t="shared" si="15"/>
        <v>FALSE</v>
      </c>
      <c r="AC96" s="580" t="str">
        <f t="shared" si="16"/>
        <v>FALSE</v>
      </c>
      <c r="AD96" s="569" t="str">
        <f t="shared" si="17"/>
        <v>II</v>
      </c>
    </row>
    <row r="97" spans="1:30" ht="30" x14ac:dyDescent="0.25">
      <c r="A97" s="564" t="str">
        <f t="shared" si="9"/>
        <v>SUV021-2017-1</v>
      </c>
      <c r="B97" s="574" t="s">
        <v>594</v>
      </c>
      <c r="C97" s="574">
        <v>1</v>
      </c>
      <c r="D97" s="574" t="s">
        <v>566</v>
      </c>
      <c r="E97" s="574"/>
      <c r="F97" s="574" t="s">
        <v>567</v>
      </c>
      <c r="G97" s="574">
        <v>2017</v>
      </c>
      <c r="H97" s="574" t="s">
        <v>156</v>
      </c>
      <c r="I97" s="574" t="s">
        <v>589</v>
      </c>
      <c r="J97" s="574" t="s">
        <v>559</v>
      </c>
      <c r="K97" s="574">
        <v>5</v>
      </c>
      <c r="L97" s="574"/>
      <c r="M97" s="574"/>
      <c r="N97" s="574" t="s">
        <v>591</v>
      </c>
      <c r="O97" s="574">
        <v>6</v>
      </c>
      <c r="P97" s="574" t="s">
        <v>595</v>
      </c>
      <c r="Q97" s="574" t="s">
        <v>593</v>
      </c>
      <c r="R97" s="574">
        <v>114.8</v>
      </c>
      <c r="S97" s="574">
        <v>24.6</v>
      </c>
      <c r="T97" s="575">
        <v>6500</v>
      </c>
      <c r="U97" s="574">
        <v>19</v>
      </c>
      <c r="V97" s="574" t="s">
        <v>122</v>
      </c>
      <c r="W97" s="574" t="s">
        <v>122</v>
      </c>
      <c r="X97" s="576">
        <v>33590</v>
      </c>
      <c r="Y97" s="576">
        <v>27048</v>
      </c>
      <c r="Z97" s="577">
        <v>0.05</v>
      </c>
      <c r="AA97" s="569"/>
      <c r="AB97" s="570"/>
      <c r="AC97" s="580"/>
      <c r="AD97" s="569"/>
    </row>
    <row r="98" spans="1:30" x14ac:dyDescent="0.25">
      <c r="A98" s="564" t="str">
        <f t="shared" si="9"/>
        <v>SUV025-2017-1</v>
      </c>
      <c r="B98" s="565" t="s">
        <v>596</v>
      </c>
      <c r="C98" s="565">
        <v>1</v>
      </c>
      <c r="D98" s="565" t="s">
        <v>431</v>
      </c>
      <c r="E98" s="565"/>
      <c r="F98" s="565" t="s">
        <v>109</v>
      </c>
      <c r="G98" s="565">
        <v>2017</v>
      </c>
      <c r="H98" s="565" t="s">
        <v>342</v>
      </c>
      <c r="I98" s="565" t="s">
        <v>508</v>
      </c>
      <c r="J98" s="565" t="s">
        <v>121</v>
      </c>
      <c r="K98" s="565">
        <v>7</v>
      </c>
      <c r="L98" s="565"/>
      <c r="M98" s="565"/>
      <c r="N98" s="565" t="s">
        <v>597</v>
      </c>
      <c r="O98" s="565">
        <v>6</v>
      </c>
      <c r="P98" s="565" t="s">
        <v>598</v>
      </c>
      <c r="Q98" s="565">
        <v>1</v>
      </c>
      <c r="R98" s="565">
        <v>110.2</v>
      </c>
      <c r="S98" s="565">
        <v>18.8</v>
      </c>
      <c r="T98" s="566">
        <v>5512</v>
      </c>
      <c r="U98" s="565">
        <v>21</v>
      </c>
      <c r="V98" s="565" t="s">
        <v>122</v>
      </c>
      <c r="W98" s="565" t="s">
        <v>123</v>
      </c>
      <c r="X98" s="567">
        <v>31695</v>
      </c>
      <c r="Y98" s="567">
        <v>31607.99</v>
      </c>
      <c r="Z98" s="579">
        <v>4.4999999999999998E-2</v>
      </c>
      <c r="AA98" s="570" t="str">
        <f>CONCATENATE(B98, "-", C98)</f>
        <v>SUV025-1</v>
      </c>
      <c r="AB98" s="569" t="str">
        <f>IF(AND($U98&gt;=32, (LEFT($B98, 3)="PAC"), C98=1), "TRUE", "FALSE")</f>
        <v>FALSE</v>
      </c>
      <c r="AC98" s="578" t="str">
        <f>IF(AND($U98&gt;=22,(LEFT($B98,3)&lt;&gt;"PAC"),C98=1, ISNUMBER($U98)),"TRUE","FALSE")</f>
        <v>FALSE</v>
      </c>
      <c r="AD98" s="570" t="str">
        <f>IF((LEFT($B98, 3)="PAC"), "I", "II")</f>
        <v>II</v>
      </c>
    </row>
    <row r="99" spans="1:30" x14ac:dyDescent="0.25">
      <c r="A99" s="564" t="str">
        <f t="shared" si="9"/>
        <v>SUV026-2017-1</v>
      </c>
      <c r="B99" s="574" t="s">
        <v>599</v>
      </c>
      <c r="C99" s="574">
        <v>1</v>
      </c>
      <c r="D99" s="574" t="s">
        <v>431</v>
      </c>
      <c r="E99" s="574"/>
      <c r="F99" s="574" t="s">
        <v>109</v>
      </c>
      <c r="G99" s="574">
        <v>2017</v>
      </c>
      <c r="H99" s="574" t="s">
        <v>342</v>
      </c>
      <c r="I99" s="574" t="s">
        <v>508</v>
      </c>
      <c r="J99" s="574" t="s">
        <v>509</v>
      </c>
      <c r="K99" s="574">
        <v>7</v>
      </c>
      <c r="L99" s="574"/>
      <c r="M99" s="574"/>
      <c r="N99" s="574" t="s">
        <v>597</v>
      </c>
      <c r="O99" s="574">
        <v>6</v>
      </c>
      <c r="P99" s="574" t="s">
        <v>600</v>
      </c>
      <c r="Q99" s="574">
        <v>1</v>
      </c>
      <c r="R99" s="574">
        <v>110.2</v>
      </c>
      <c r="S99" s="574">
        <v>18.8</v>
      </c>
      <c r="T99" s="575">
        <v>5622</v>
      </c>
      <c r="U99" s="574">
        <v>20</v>
      </c>
      <c r="V99" s="574" t="s">
        <v>122</v>
      </c>
      <c r="W99" s="574" t="s">
        <v>123</v>
      </c>
      <c r="X99" s="576">
        <v>33445</v>
      </c>
      <c r="Y99" s="576">
        <v>33375.99</v>
      </c>
      <c r="Z99" s="577">
        <v>4.4999999999999998E-2</v>
      </c>
      <c r="AA99" s="570"/>
      <c r="AB99" s="569"/>
      <c r="AC99" s="578"/>
      <c r="AD99" s="570"/>
    </row>
    <row r="100" spans="1:30" ht="30" x14ac:dyDescent="0.25">
      <c r="A100" s="564" t="str">
        <f t="shared" si="9"/>
        <v>SUV029-2017-1</v>
      </c>
      <c r="B100" s="565" t="s">
        <v>601</v>
      </c>
      <c r="C100" s="565">
        <v>1</v>
      </c>
      <c r="D100" s="565" t="s">
        <v>441</v>
      </c>
      <c r="E100" s="565"/>
      <c r="F100" s="565" t="s">
        <v>90</v>
      </c>
      <c r="G100" s="565">
        <v>2017</v>
      </c>
      <c r="H100" s="565" t="s">
        <v>158</v>
      </c>
      <c r="I100" s="565" t="s">
        <v>460</v>
      </c>
      <c r="J100" s="565" t="s">
        <v>121</v>
      </c>
      <c r="K100" s="565">
        <v>7</v>
      </c>
      <c r="L100" s="565"/>
      <c r="M100" s="565"/>
      <c r="N100" s="565" t="s">
        <v>541</v>
      </c>
      <c r="O100" s="565">
        <v>6</v>
      </c>
      <c r="P100" s="565">
        <v>25117</v>
      </c>
      <c r="Q100" s="565" t="s">
        <v>551</v>
      </c>
      <c r="R100" s="565">
        <v>114.2</v>
      </c>
      <c r="S100" s="565">
        <v>19.5</v>
      </c>
      <c r="T100" s="566">
        <v>5986</v>
      </c>
      <c r="U100" s="565">
        <v>23</v>
      </c>
      <c r="V100" s="565" t="s">
        <v>122</v>
      </c>
      <c r="W100" s="565" t="s">
        <v>122</v>
      </c>
      <c r="X100" s="567">
        <v>30930</v>
      </c>
      <c r="Y100" s="567">
        <v>26031</v>
      </c>
      <c r="Z100" s="579">
        <v>0.03</v>
      </c>
      <c r="AA100" s="569" t="str">
        <f t="shared" ref="AA100:AA131" si="18">CONCATENATE(B100, "-", C100)</f>
        <v>SUV029-1</v>
      </c>
      <c r="AB100" s="570" t="str">
        <f t="shared" ref="AB100:AB127" si="19">IF(AND($U100&gt;=32, (LEFT($B100, 3)="PAC"), C100=1), "TRUE", "FALSE")</f>
        <v>FALSE</v>
      </c>
      <c r="AC100" s="580" t="str">
        <f t="shared" ref="AC100:AC127" si="20">IF(AND($U100&gt;=22,(LEFT($B100,3)&lt;&gt;"PAC"),C100=1, ISNUMBER($U100)),"TRUE","FALSE")</f>
        <v>TRUE</v>
      </c>
      <c r="AD100" s="569" t="str">
        <f t="shared" ref="AD100:AD127" si="21">IF((LEFT($B100, 3)="PAC"), "I", "II")</f>
        <v>II</v>
      </c>
    </row>
    <row r="101" spans="1:30" ht="30" x14ac:dyDescent="0.25">
      <c r="A101" s="564" t="str">
        <f t="shared" si="9"/>
        <v>SUV030-2017-1</v>
      </c>
      <c r="B101" s="574" t="s">
        <v>602</v>
      </c>
      <c r="C101" s="574">
        <v>1</v>
      </c>
      <c r="D101" s="574" t="s">
        <v>441</v>
      </c>
      <c r="E101" s="574"/>
      <c r="F101" s="574" t="s">
        <v>90</v>
      </c>
      <c r="G101" s="574">
        <v>2017</v>
      </c>
      <c r="H101" s="574" t="s">
        <v>158</v>
      </c>
      <c r="I101" s="574" t="s">
        <v>460</v>
      </c>
      <c r="J101" s="574" t="s">
        <v>559</v>
      </c>
      <c r="K101" s="574">
        <v>7</v>
      </c>
      <c r="L101" s="574"/>
      <c r="M101" s="574"/>
      <c r="N101" s="574" t="s">
        <v>541</v>
      </c>
      <c r="O101" s="574">
        <v>6</v>
      </c>
      <c r="P101" s="574">
        <v>25017</v>
      </c>
      <c r="Q101" s="574" t="s">
        <v>551</v>
      </c>
      <c r="R101" s="574">
        <v>114.2</v>
      </c>
      <c r="S101" s="574">
        <v>19.5</v>
      </c>
      <c r="T101" s="575">
        <v>5986</v>
      </c>
      <c r="U101" s="574">
        <v>22</v>
      </c>
      <c r="V101" s="574" t="s">
        <v>122</v>
      </c>
      <c r="W101" s="574" t="s">
        <v>122</v>
      </c>
      <c r="X101" s="576">
        <v>32620</v>
      </c>
      <c r="Y101" s="576">
        <v>27704</v>
      </c>
      <c r="Z101" s="577">
        <v>0.03</v>
      </c>
      <c r="AA101" s="570" t="str">
        <f t="shared" si="18"/>
        <v>SUV030-1</v>
      </c>
      <c r="AB101" s="569" t="str">
        <f t="shared" si="19"/>
        <v>FALSE</v>
      </c>
      <c r="AC101" s="578" t="str">
        <f t="shared" si="20"/>
        <v>TRUE</v>
      </c>
      <c r="AD101" s="570" t="str">
        <f t="shared" si="21"/>
        <v>II</v>
      </c>
    </row>
    <row r="102" spans="1:30" ht="30" x14ac:dyDescent="0.25">
      <c r="A102" s="564" t="str">
        <f t="shared" si="9"/>
        <v>SUV031-2017-1</v>
      </c>
      <c r="B102" s="565" t="s">
        <v>603</v>
      </c>
      <c r="C102" s="565">
        <v>1</v>
      </c>
      <c r="D102" s="565" t="s">
        <v>458</v>
      </c>
      <c r="E102" s="565"/>
      <c r="F102" s="565" t="s">
        <v>68</v>
      </c>
      <c r="G102" s="565">
        <v>2017</v>
      </c>
      <c r="H102" s="565" t="s">
        <v>154</v>
      </c>
      <c r="I102" s="565" t="s">
        <v>604</v>
      </c>
      <c r="J102" s="565" t="s">
        <v>590</v>
      </c>
      <c r="K102" s="565">
        <v>5</v>
      </c>
      <c r="L102" s="565"/>
      <c r="M102" s="565"/>
      <c r="N102" s="565" t="s">
        <v>541</v>
      </c>
      <c r="O102" s="565">
        <v>6</v>
      </c>
      <c r="P102" s="565" t="s">
        <v>605</v>
      </c>
      <c r="Q102" s="565" t="s">
        <v>463</v>
      </c>
      <c r="R102" s="565">
        <v>119</v>
      </c>
      <c r="S102" s="565">
        <v>28</v>
      </c>
      <c r="T102" s="566">
        <v>7300</v>
      </c>
      <c r="U102" s="565">
        <v>18</v>
      </c>
      <c r="V102" s="565" t="s">
        <v>122</v>
      </c>
      <c r="W102" s="565" t="s">
        <v>122</v>
      </c>
      <c r="X102" s="567">
        <v>42895</v>
      </c>
      <c r="Y102" s="567">
        <v>32377</v>
      </c>
      <c r="Z102" s="579">
        <v>0.05</v>
      </c>
      <c r="AA102" s="569" t="str">
        <f t="shared" si="18"/>
        <v>SUV031-1</v>
      </c>
      <c r="AB102" s="570" t="str">
        <f t="shared" si="19"/>
        <v>FALSE</v>
      </c>
      <c r="AC102" s="580" t="str">
        <f t="shared" si="20"/>
        <v>FALSE</v>
      </c>
      <c r="AD102" s="569" t="str">
        <f t="shared" si="21"/>
        <v>II</v>
      </c>
    </row>
    <row r="103" spans="1:30" x14ac:dyDescent="0.25">
      <c r="A103" s="564" t="str">
        <f t="shared" si="9"/>
        <v>SUV031-2017-2</v>
      </c>
      <c r="B103" s="574" t="s">
        <v>603</v>
      </c>
      <c r="C103" s="574">
        <v>2</v>
      </c>
      <c r="D103" s="574" t="s">
        <v>1370</v>
      </c>
      <c r="E103" s="574"/>
      <c r="F103" s="574" t="s">
        <v>68</v>
      </c>
      <c r="G103" s="574">
        <v>2017</v>
      </c>
      <c r="H103" s="574" t="s">
        <v>154</v>
      </c>
      <c r="I103" s="574" t="s">
        <v>604</v>
      </c>
      <c r="J103" s="574" t="s">
        <v>590</v>
      </c>
      <c r="K103" s="574">
        <v>5</v>
      </c>
      <c r="L103" s="574"/>
      <c r="M103" s="574"/>
      <c r="N103" s="574" t="s">
        <v>541</v>
      </c>
      <c r="O103" s="574">
        <v>6</v>
      </c>
      <c r="P103" s="574" t="s">
        <v>605</v>
      </c>
      <c r="Q103" s="574" t="s">
        <v>463</v>
      </c>
      <c r="R103" s="574">
        <v>119</v>
      </c>
      <c r="S103" s="574">
        <v>28</v>
      </c>
      <c r="T103" s="575">
        <v>7260</v>
      </c>
      <c r="U103" s="574">
        <v>18</v>
      </c>
      <c r="V103" s="574" t="s">
        <v>122</v>
      </c>
      <c r="W103" s="574" t="s">
        <v>122</v>
      </c>
      <c r="X103" s="576">
        <v>42895</v>
      </c>
      <c r="Y103" s="576">
        <v>31111</v>
      </c>
      <c r="Z103" s="577">
        <v>0.01</v>
      </c>
      <c r="AA103" s="570" t="str">
        <f t="shared" si="18"/>
        <v>SUV031-2</v>
      </c>
      <c r="AB103" s="569" t="str">
        <f t="shared" si="19"/>
        <v>FALSE</v>
      </c>
      <c r="AC103" s="578" t="str">
        <f t="shared" si="20"/>
        <v>FALSE</v>
      </c>
      <c r="AD103" s="570" t="str">
        <f t="shared" si="21"/>
        <v>II</v>
      </c>
    </row>
    <row r="104" spans="1:30" ht="30" x14ac:dyDescent="0.25">
      <c r="A104" s="564" t="str">
        <f t="shared" si="9"/>
        <v>SUV032-2017-1</v>
      </c>
      <c r="B104" s="565" t="s">
        <v>606</v>
      </c>
      <c r="C104" s="565">
        <v>1</v>
      </c>
      <c r="D104" s="565" t="s">
        <v>458</v>
      </c>
      <c r="E104" s="565"/>
      <c r="F104" s="565" t="s">
        <v>68</v>
      </c>
      <c r="G104" s="565">
        <v>2017</v>
      </c>
      <c r="H104" s="565" t="s">
        <v>154</v>
      </c>
      <c r="I104" s="565" t="s">
        <v>581</v>
      </c>
      <c r="J104" s="565" t="s">
        <v>590</v>
      </c>
      <c r="K104" s="565">
        <v>8</v>
      </c>
      <c r="L104" s="565"/>
      <c r="M104" s="565"/>
      <c r="N104" s="565" t="s">
        <v>541</v>
      </c>
      <c r="O104" s="565">
        <v>6</v>
      </c>
      <c r="P104" s="565" t="s">
        <v>607</v>
      </c>
      <c r="Q104" s="565" t="s">
        <v>466</v>
      </c>
      <c r="R104" s="565">
        <v>119</v>
      </c>
      <c r="S104" s="565">
        <v>28</v>
      </c>
      <c r="T104" s="566">
        <v>7300</v>
      </c>
      <c r="U104" s="565">
        <v>18</v>
      </c>
      <c r="V104" s="565" t="s">
        <v>122</v>
      </c>
      <c r="W104" s="565" t="s">
        <v>122</v>
      </c>
      <c r="X104" s="567">
        <v>47420</v>
      </c>
      <c r="Y104" s="567">
        <v>37597</v>
      </c>
      <c r="Z104" s="579">
        <v>0.05</v>
      </c>
      <c r="AA104" s="569" t="str">
        <f t="shared" si="18"/>
        <v>SUV032-1</v>
      </c>
      <c r="AB104" s="570" t="str">
        <f t="shared" si="19"/>
        <v>FALSE</v>
      </c>
      <c r="AC104" s="580" t="str">
        <f t="shared" si="20"/>
        <v>FALSE</v>
      </c>
      <c r="AD104" s="569" t="str">
        <f t="shared" si="21"/>
        <v>II</v>
      </c>
    </row>
    <row r="105" spans="1:30" x14ac:dyDescent="0.25">
      <c r="A105" s="564" t="str">
        <f t="shared" si="9"/>
        <v>SUV032-2017-2</v>
      </c>
      <c r="B105" s="574" t="s">
        <v>606</v>
      </c>
      <c r="C105" s="574">
        <v>2</v>
      </c>
      <c r="D105" s="574" t="s">
        <v>1370</v>
      </c>
      <c r="E105" s="574"/>
      <c r="F105" s="574" t="s">
        <v>68</v>
      </c>
      <c r="G105" s="574">
        <v>2017</v>
      </c>
      <c r="H105" s="574" t="s">
        <v>154</v>
      </c>
      <c r="I105" s="574" t="s">
        <v>581</v>
      </c>
      <c r="J105" s="574" t="s">
        <v>590</v>
      </c>
      <c r="K105" s="574">
        <v>8</v>
      </c>
      <c r="L105" s="574"/>
      <c r="M105" s="574"/>
      <c r="N105" s="574" t="s">
        <v>541</v>
      </c>
      <c r="O105" s="574">
        <v>6</v>
      </c>
      <c r="P105" s="574" t="s">
        <v>607</v>
      </c>
      <c r="Q105" s="574" t="s">
        <v>466</v>
      </c>
      <c r="R105" s="574">
        <v>119</v>
      </c>
      <c r="S105" s="574">
        <v>28</v>
      </c>
      <c r="T105" s="575">
        <v>7260</v>
      </c>
      <c r="U105" s="574">
        <v>18</v>
      </c>
      <c r="V105" s="574" t="s">
        <v>122</v>
      </c>
      <c r="W105" s="574" t="s">
        <v>122</v>
      </c>
      <c r="X105" s="576">
        <v>47420</v>
      </c>
      <c r="Y105" s="576">
        <v>36301</v>
      </c>
      <c r="Z105" s="577">
        <v>0.01</v>
      </c>
      <c r="AA105" s="570" t="str">
        <f t="shared" si="18"/>
        <v>SUV032-2</v>
      </c>
      <c r="AB105" s="569" t="str">
        <f t="shared" si="19"/>
        <v>FALSE</v>
      </c>
      <c r="AC105" s="578" t="str">
        <f t="shared" si="20"/>
        <v>FALSE</v>
      </c>
      <c r="AD105" s="570" t="str">
        <f t="shared" si="21"/>
        <v>II</v>
      </c>
    </row>
    <row r="106" spans="1:30" ht="30" x14ac:dyDescent="0.25">
      <c r="A106" s="564" t="str">
        <f t="shared" si="9"/>
        <v>SUV033-2017-1</v>
      </c>
      <c r="B106" s="565" t="s">
        <v>608</v>
      </c>
      <c r="C106" s="565">
        <v>1</v>
      </c>
      <c r="D106" s="565" t="s">
        <v>458</v>
      </c>
      <c r="E106" s="565"/>
      <c r="F106" s="565" t="s">
        <v>68</v>
      </c>
      <c r="G106" s="565">
        <v>2017</v>
      </c>
      <c r="H106" s="565" t="s">
        <v>154</v>
      </c>
      <c r="I106" s="565" t="s">
        <v>604</v>
      </c>
      <c r="J106" s="565" t="s">
        <v>559</v>
      </c>
      <c r="K106" s="565">
        <v>5</v>
      </c>
      <c r="L106" s="565"/>
      <c r="M106" s="565"/>
      <c r="N106" s="565" t="s">
        <v>541</v>
      </c>
      <c r="O106" s="565">
        <v>6</v>
      </c>
      <c r="P106" s="565" t="s">
        <v>609</v>
      </c>
      <c r="Q106" s="565" t="s">
        <v>463</v>
      </c>
      <c r="R106" s="565">
        <v>119</v>
      </c>
      <c r="S106" s="565">
        <v>28</v>
      </c>
      <c r="T106" s="566">
        <v>7500</v>
      </c>
      <c r="U106" s="565">
        <v>17</v>
      </c>
      <c r="V106" s="565" t="s">
        <v>122</v>
      </c>
      <c r="W106" s="565" t="s">
        <v>122</v>
      </c>
      <c r="X106" s="567">
        <v>45815</v>
      </c>
      <c r="Y106" s="567">
        <v>35007</v>
      </c>
      <c r="Z106" s="579">
        <v>0.05</v>
      </c>
      <c r="AA106" s="569" t="str">
        <f t="shared" si="18"/>
        <v>SUV033-1</v>
      </c>
      <c r="AB106" s="570" t="str">
        <f t="shared" si="19"/>
        <v>FALSE</v>
      </c>
      <c r="AC106" s="580" t="str">
        <f t="shared" si="20"/>
        <v>FALSE</v>
      </c>
      <c r="AD106" s="569" t="str">
        <f t="shared" si="21"/>
        <v>II</v>
      </c>
    </row>
    <row r="107" spans="1:30" x14ac:dyDescent="0.25">
      <c r="A107" s="564" t="str">
        <f t="shared" si="9"/>
        <v>SUV033-2017-2</v>
      </c>
      <c r="B107" s="574" t="s">
        <v>608</v>
      </c>
      <c r="C107" s="574">
        <v>2</v>
      </c>
      <c r="D107" s="574" t="s">
        <v>1370</v>
      </c>
      <c r="E107" s="574"/>
      <c r="F107" s="574" t="s">
        <v>68</v>
      </c>
      <c r="G107" s="574">
        <v>2017</v>
      </c>
      <c r="H107" s="574" t="s">
        <v>154</v>
      </c>
      <c r="I107" s="574" t="s">
        <v>604</v>
      </c>
      <c r="J107" s="574" t="s">
        <v>559</v>
      </c>
      <c r="K107" s="574">
        <v>5</v>
      </c>
      <c r="L107" s="574"/>
      <c r="M107" s="574"/>
      <c r="N107" s="574" t="s">
        <v>541</v>
      </c>
      <c r="O107" s="574">
        <v>6</v>
      </c>
      <c r="P107" s="574" t="s">
        <v>609</v>
      </c>
      <c r="Q107" s="574" t="s">
        <v>463</v>
      </c>
      <c r="R107" s="574">
        <v>119</v>
      </c>
      <c r="S107" s="574">
        <v>28</v>
      </c>
      <c r="T107" s="575">
        <v>7520</v>
      </c>
      <c r="U107" s="574">
        <v>17</v>
      </c>
      <c r="V107" s="574" t="s">
        <v>122</v>
      </c>
      <c r="W107" s="574" t="s">
        <v>122</v>
      </c>
      <c r="X107" s="576">
        <v>45815</v>
      </c>
      <c r="Y107" s="576">
        <v>33677</v>
      </c>
      <c r="Z107" s="577">
        <v>0.01</v>
      </c>
      <c r="AA107" s="570" t="str">
        <f t="shared" si="18"/>
        <v>SUV033-2</v>
      </c>
      <c r="AB107" s="569" t="str">
        <f t="shared" si="19"/>
        <v>FALSE</v>
      </c>
      <c r="AC107" s="578" t="str">
        <f t="shared" si="20"/>
        <v>FALSE</v>
      </c>
      <c r="AD107" s="570" t="str">
        <f t="shared" si="21"/>
        <v>II</v>
      </c>
    </row>
    <row r="108" spans="1:30" ht="30" x14ac:dyDescent="0.25">
      <c r="A108" s="564" t="str">
        <f t="shared" si="9"/>
        <v>SUV034-2017-1</v>
      </c>
      <c r="B108" s="565" t="s">
        <v>610</v>
      </c>
      <c r="C108" s="565">
        <v>1</v>
      </c>
      <c r="D108" s="565" t="s">
        <v>458</v>
      </c>
      <c r="E108" s="565"/>
      <c r="F108" s="565" t="s">
        <v>68</v>
      </c>
      <c r="G108" s="565">
        <v>2017</v>
      </c>
      <c r="H108" s="565" t="s">
        <v>154</v>
      </c>
      <c r="I108" s="565" t="s">
        <v>581</v>
      </c>
      <c r="J108" s="565" t="s">
        <v>559</v>
      </c>
      <c r="K108" s="565">
        <v>8</v>
      </c>
      <c r="L108" s="565"/>
      <c r="M108" s="565"/>
      <c r="N108" s="565" t="s">
        <v>541</v>
      </c>
      <c r="O108" s="565">
        <v>6</v>
      </c>
      <c r="P108" s="565" t="s">
        <v>611</v>
      </c>
      <c r="Q108" s="565" t="s">
        <v>466</v>
      </c>
      <c r="R108" s="565">
        <v>119</v>
      </c>
      <c r="S108" s="565">
        <v>28</v>
      </c>
      <c r="T108" s="566">
        <v>7500</v>
      </c>
      <c r="U108" s="565">
        <v>17</v>
      </c>
      <c r="V108" s="565" t="s">
        <v>122</v>
      </c>
      <c r="W108" s="565" t="s">
        <v>122</v>
      </c>
      <c r="X108" s="567">
        <v>50345</v>
      </c>
      <c r="Y108" s="567">
        <v>40357</v>
      </c>
      <c r="Z108" s="579">
        <v>0.05</v>
      </c>
      <c r="AA108" s="569" t="str">
        <f t="shared" si="18"/>
        <v>SUV034-1</v>
      </c>
      <c r="AB108" s="570" t="str">
        <f t="shared" si="19"/>
        <v>FALSE</v>
      </c>
      <c r="AC108" s="580" t="str">
        <f t="shared" si="20"/>
        <v>FALSE</v>
      </c>
      <c r="AD108" s="569" t="str">
        <f t="shared" si="21"/>
        <v>II</v>
      </c>
    </row>
    <row r="109" spans="1:30" x14ac:dyDescent="0.25">
      <c r="A109" s="564" t="str">
        <f t="shared" si="9"/>
        <v>SUV034-2017-2</v>
      </c>
      <c r="B109" s="574" t="s">
        <v>610</v>
      </c>
      <c r="C109" s="574">
        <v>2</v>
      </c>
      <c r="D109" s="574" t="s">
        <v>1370</v>
      </c>
      <c r="E109" s="574"/>
      <c r="F109" s="574" t="s">
        <v>68</v>
      </c>
      <c r="G109" s="574">
        <v>2017</v>
      </c>
      <c r="H109" s="574" t="s">
        <v>154</v>
      </c>
      <c r="I109" s="574" t="s">
        <v>581</v>
      </c>
      <c r="J109" s="574" t="s">
        <v>559</v>
      </c>
      <c r="K109" s="574">
        <v>8</v>
      </c>
      <c r="L109" s="574"/>
      <c r="M109" s="574"/>
      <c r="N109" s="574" t="s">
        <v>541</v>
      </c>
      <c r="O109" s="574">
        <v>6</v>
      </c>
      <c r="P109" s="574" t="s">
        <v>611</v>
      </c>
      <c r="Q109" s="574" t="s">
        <v>466</v>
      </c>
      <c r="R109" s="574">
        <v>119</v>
      </c>
      <c r="S109" s="574">
        <v>28</v>
      </c>
      <c r="T109" s="575">
        <v>7520</v>
      </c>
      <c r="U109" s="574">
        <v>17</v>
      </c>
      <c r="V109" s="574" t="s">
        <v>122</v>
      </c>
      <c r="W109" s="574" t="s">
        <v>122</v>
      </c>
      <c r="X109" s="576">
        <v>50345</v>
      </c>
      <c r="Y109" s="576">
        <v>38871</v>
      </c>
      <c r="Z109" s="577">
        <v>0.01</v>
      </c>
      <c r="AA109" s="570" t="str">
        <f t="shared" si="18"/>
        <v>SUV034-2</v>
      </c>
      <c r="AB109" s="569" t="str">
        <f t="shared" si="19"/>
        <v>FALSE</v>
      </c>
      <c r="AC109" s="578" t="str">
        <f t="shared" si="20"/>
        <v>FALSE</v>
      </c>
      <c r="AD109" s="570" t="str">
        <f t="shared" si="21"/>
        <v>II</v>
      </c>
    </row>
    <row r="110" spans="1:30" x14ac:dyDescent="0.25">
      <c r="A110" s="564" t="str">
        <f t="shared" si="9"/>
        <v>SUV035-2017-1</v>
      </c>
      <c r="B110" s="565" t="s">
        <v>612</v>
      </c>
      <c r="C110" s="565">
        <v>1</v>
      </c>
      <c r="D110" s="565" t="s">
        <v>431</v>
      </c>
      <c r="E110" s="565"/>
      <c r="F110" s="565" t="s">
        <v>98</v>
      </c>
      <c r="G110" s="565">
        <v>2017</v>
      </c>
      <c r="H110" s="565" t="s">
        <v>148</v>
      </c>
      <c r="I110" s="565" t="s">
        <v>502</v>
      </c>
      <c r="J110" s="565" t="s">
        <v>590</v>
      </c>
      <c r="K110" s="565">
        <v>8</v>
      </c>
      <c r="L110" s="565"/>
      <c r="M110" s="565"/>
      <c r="N110" s="565" t="s">
        <v>613</v>
      </c>
      <c r="O110" s="565">
        <v>8</v>
      </c>
      <c r="P110" s="565" t="s">
        <v>614</v>
      </c>
      <c r="Q110" s="565" t="s">
        <v>505</v>
      </c>
      <c r="R110" s="565">
        <v>116</v>
      </c>
      <c r="S110" s="565">
        <v>26</v>
      </c>
      <c r="T110" s="566">
        <v>7100</v>
      </c>
      <c r="U110" s="565">
        <v>18</v>
      </c>
      <c r="V110" s="565" t="s">
        <v>122</v>
      </c>
      <c r="W110" s="565" t="s">
        <v>123</v>
      </c>
      <c r="X110" s="567">
        <v>46810</v>
      </c>
      <c r="Y110" s="567">
        <v>37927.24</v>
      </c>
      <c r="Z110" s="579">
        <v>7.1999999999999995E-2</v>
      </c>
      <c r="AA110" s="569" t="str">
        <f t="shared" si="18"/>
        <v>SUV035-1</v>
      </c>
      <c r="AB110" s="570" t="str">
        <f t="shared" si="19"/>
        <v>FALSE</v>
      </c>
      <c r="AC110" s="580" t="str">
        <f t="shared" si="20"/>
        <v>FALSE</v>
      </c>
      <c r="AD110" s="569" t="str">
        <f t="shared" si="21"/>
        <v>II</v>
      </c>
    </row>
    <row r="111" spans="1:30" ht="30" x14ac:dyDescent="0.25">
      <c r="A111" s="564" t="str">
        <f t="shared" si="9"/>
        <v>SUV035-2017-2</v>
      </c>
      <c r="B111" s="574" t="s">
        <v>612</v>
      </c>
      <c r="C111" s="574">
        <v>2</v>
      </c>
      <c r="D111" s="574" t="s">
        <v>436</v>
      </c>
      <c r="E111" s="574"/>
      <c r="F111" s="574" t="s">
        <v>98</v>
      </c>
      <c r="G111" s="574">
        <v>2017</v>
      </c>
      <c r="H111" s="574" t="s">
        <v>148</v>
      </c>
      <c r="I111" s="574" t="s">
        <v>502</v>
      </c>
      <c r="J111" s="574" t="s">
        <v>590</v>
      </c>
      <c r="K111" s="574">
        <v>8</v>
      </c>
      <c r="L111" s="574"/>
      <c r="M111" s="574"/>
      <c r="N111" s="574" t="s">
        <v>613</v>
      </c>
      <c r="O111" s="574">
        <v>8</v>
      </c>
      <c r="P111" s="574" t="s">
        <v>614</v>
      </c>
      <c r="Q111" s="574" t="s">
        <v>506</v>
      </c>
      <c r="R111" s="574">
        <v>116</v>
      </c>
      <c r="S111" s="574">
        <v>26</v>
      </c>
      <c r="T111" s="575">
        <v>7100</v>
      </c>
      <c r="U111" s="574">
        <v>18</v>
      </c>
      <c r="V111" s="574" t="s">
        <v>125</v>
      </c>
      <c r="W111" s="574" t="s">
        <v>122</v>
      </c>
      <c r="X111" s="576">
        <v>48410</v>
      </c>
      <c r="Y111" s="576">
        <v>37497</v>
      </c>
      <c r="Z111" s="577">
        <v>0.05</v>
      </c>
      <c r="AA111" s="570" t="str">
        <f t="shared" si="18"/>
        <v>SUV035-2</v>
      </c>
      <c r="AB111" s="569" t="str">
        <f t="shared" si="19"/>
        <v>FALSE</v>
      </c>
      <c r="AC111" s="578" t="str">
        <f t="shared" si="20"/>
        <v>FALSE</v>
      </c>
      <c r="AD111" s="570" t="str">
        <f t="shared" si="21"/>
        <v>II</v>
      </c>
    </row>
    <row r="112" spans="1:30" x14ac:dyDescent="0.25">
      <c r="A112" s="564" t="str">
        <f t="shared" si="9"/>
        <v>SUV035-2017-3</v>
      </c>
      <c r="B112" s="565" t="s">
        <v>612</v>
      </c>
      <c r="C112" s="565">
        <v>3</v>
      </c>
      <c r="D112" s="565" t="s">
        <v>454</v>
      </c>
      <c r="E112" s="565"/>
      <c r="F112" s="565" t="s">
        <v>98</v>
      </c>
      <c r="G112" s="565">
        <v>2017</v>
      </c>
      <c r="H112" s="565" t="s">
        <v>148</v>
      </c>
      <c r="I112" s="565" t="s">
        <v>502</v>
      </c>
      <c r="J112" s="565" t="s">
        <v>590</v>
      </c>
      <c r="K112" s="565">
        <v>8</v>
      </c>
      <c r="L112" s="565"/>
      <c r="M112" s="565"/>
      <c r="N112" s="565" t="s">
        <v>613</v>
      </c>
      <c r="O112" s="565">
        <v>8</v>
      </c>
      <c r="P112" s="565" t="s">
        <v>614</v>
      </c>
      <c r="Q112" s="565" t="s">
        <v>506</v>
      </c>
      <c r="R112" s="565">
        <v>116</v>
      </c>
      <c r="S112" s="565">
        <v>26</v>
      </c>
      <c r="T112" s="566">
        <v>7100</v>
      </c>
      <c r="U112" s="565">
        <v>18</v>
      </c>
      <c r="V112" s="565" t="s">
        <v>125</v>
      </c>
      <c r="W112" s="565" t="s">
        <v>122</v>
      </c>
      <c r="X112" s="567">
        <v>47595</v>
      </c>
      <c r="Y112" s="567">
        <v>38371.919999999998</v>
      </c>
      <c r="Z112" s="579">
        <v>0.03</v>
      </c>
      <c r="AA112" s="569" t="str">
        <f t="shared" si="18"/>
        <v>SUV035-3</v>
      </c>
      <c r="AB112" s="570" t="str">
        <f t="shared" si="19"/>
        <v>FALSE</v>
      </c>
      <c r="AC112" s="580" t="str">
        <f t="shared" si="20"/>
        <v>FALSE</v>
      </c>
      <c r="AD112" s="569" t="str">
        <f t="shared" si="21"/>
        <v>II</v>
      </c>
    </row>
    <row r="113" spans="1:30" x14ac:dyDescent="0.25">
      <c r="A113" s="564" t="str">
        <f t="shared" si="9"/>
        <v>SUV036-2017-1</v>
      </c>
      <c r="B113" s="574" t="s">
        <v>615</v>
      </c>
      <c r="C113" s="574">
        <v>1</v>
      </c>
      <c r="D113" s="574" t="s">
        <v>431</v>
      </c>
      <c r="E113" s="574"/>
      <c r="F113" s="574" t="s">
        <v>98</v>
      </c>
      <c r="G113" s="574">
        <v>2017</v>
      </c>
      <c r="H113" s="574" t="s">
        <v>148</v>
      </c>
      <c r="I113" s="574" t="s">
        <v>452</v>
      </c>
      <c r="J113" s="574" t="s">
        <v>590</v>
      </c>
      <c r="K113" s="574">
        <v>8</v>
      </c>
      <c r="L113" s="574"/>
      <c r="M113" s="574"/>
      <c r="N113" s="574" t="s">
        <v>613</v>
      </c>
      <c r="O113" s="574">
        <v>8</v>
      </c>
      <c r="P113" s="574" t="s">
        <v>614</v>
      </c>
      <c r="Q113" s="574" t="s">
        <v>432</v>
      </c>
      <c r="R113" s="574">
        <v>116</v>
      </c>
      <c r="S113" s="574">
        <v>26</v>
      </c>
      <c r="T113" s="575">
        <v>7100</v>
      </c>
      <c r="U113" s="574">
        <v>18</v>
      </c>
      <c r="V113" s="574" t="s">
        <v>122</v>
      </c>
      <c r="W113" s="574" t="s">
        <v>123</v>
      </c>
      <c r="X113" s="576">
        <v>53540</v>
      </c>
      <c r="Y113" s="576">
        <v>44433.46</v>
      </c>
      <c r="Z113" s="577">
        <v>7.1999999999999995E-2</v>
      </c>
      <c r="AA113" s="570" t="str">
        <f t="shared" si="18"/>
        <v>SUV036-1</v>
      </c>
      <c r="AB113" s="569" t="str">
        <f t="shared" si="19"/>
        <v>FALSE</v>
      </c>
      <c r="AC113" s="578" t="str">
        <f t="shared" si="20"/>
        <v>FALSE</v>
      </c>
      <c r="AD113" s="570" t="str">
        <f t="shared" si="21"/>
        <v>II</v>
      </c>
    </row>
    <row r="114" spans="1:30" ht="30" x14ac:dyDescent="0.25">
      <c r="A114" s="564" t="str">
        <f t="shared" si="9"/>
        <v>SUV036-2017-2</v>
      </c>
      <c r="B114" s="565" t="s">
        <v>615</v>
      </c>
      <c r="C114" s="565">
        <v>2</v>
      </c>
      <c r="D114" s="565" t="s">
        <v>436</v>
      </c>
      <c r="E114" s="565"/>
      <c r="F114" s="565" t="s">
        <v>98</v>
      </c>
      <c r="G114" s="565">
        <v>2017</v>
      </c>
      <c r="H114" s="565" t="s">
        <v>148</v>
      </c>
      <c r="I114" s="565" t="s">
        <v>452</v>
      </c>
      <c r="J114" s="565" t="s">
        <v>590</v>
      </c>
      <c r="K114" s="565">
        <v>8</v>
      </c>
      <c r="L114" s="565"/>
      <c r="M114" s="565"/>
      <c r="N114" s="565" t="s">
        <v>613</v>
      </c>
      <c r="O114" s="565">
        <v>8</v>
      </c>
      <c r="P114" s="565" t="s">
        <v>614</v>
      </c>
      <c r="Q114" s="565" t="s">
        <v>432</v>
      </c>
      <c r="R114" s="565">
        <v>116</v>
      </c>
      <c r="S114" s="565">
        <v>26</v>
      </c>
      <c r="T114" s="566">
        <v>7100</v>
      </c>
      <c r="U114" s="565">
        <v>18</v>
      </c>
      <c r="V114" s="565" t="s">
        <v>125</v>
      </c>
      <c r="W114" s="565" t="s">
        <v>122</v>
      </c>
      <c r="X114" s="567">
        <v>53540</v>
      </c>
      <c r="Y114" s="567">
        <v>42257</v>
      </c>
      <c r="Z114" s="579">
        <v>0.05</v>
      </c>
      <c r="AA114" s="569" t="str">
        <f t="shared" si="18"/>
        <v>SUV036-2</v>
      </c>
      <c r="AB114" s="570" t="str">
        <f t="shared" si="19"/>
        <v>FALSE</v>
      </c>
      <c r="AC114" s="580" t="str">
        <f t="shared" si="20"/>
        <v>FALSE</v>
      </c>
      <c r="AD114" s="569" t="str">
        <f t="shared" si="21"/>
        <v>II</v>
      </c>
    </row>
    <row r="115" spans="1:30" x14ac:dyDescent="0.25">
      <c r="A115" s="564" t="str">
        <f t="shared" si="9"/>
        <v>SUV036-2017-3</v>
      </c>
      <c r="B115" s="574" t="s">
        <v>615</v>
      </c>
      <c r="C115" s="574">
        <v>3</v>
      </c>
      <c r="D115" s="574" t="s">
        <v>454</v>
      </c>
      <c r="E115" s="574"/>
      <c r="F115" s="574" t="s">
        <v>98</v>
      </c>
      <c r="G115" s="574">
        <v>2017</v>
      </c>
      <c r="H115" s="574" t="s">
        <v>148</v>
      </c>
      <c r="I115" s="574" t="s">
        <v>452</v>
      </c>
      <c r="J115" s="574" t="s">
        <v>590</v>
      </c>
      <c r="K115" s="574">
        <v>8</v>
      </c>
      <c r="L115" s="574"/>
      <c r="M115" s="574"/>
      <c r="N115" s="574" t="s">
        <v>613</v>
      </c>
      <c r="O115" s="574">
        <v>8</v>
      </c>
      <c r="P115" s="574" t="s">
        <v>614</v>
      </c>
      <c r="Q115" s="574" t="s">
        <v>432</v>
      </c>
      <c r="R115" s="574">
        <v>116</v>
      </c>
      <c r="S115" s="574">
        <v>26</v>
      </c>
      <c r="T115" s="575">
        <v>7100</v>
      </c>
      <c r="U115" s="574">
        <v>18</v>
      </c>
      <c r="V115" s="574" t="s">
        <v>125</v>
      </c>
      <c r="W115" s="574" t="s">
        <v>122</v>
      </c>
      <c r="X115" s="576">
        <v>53225</v>
      </c>
      <c r="Y115" s="576">
        <v>43477.47</v>
      </c>
      <c r="Z115" s="577">
        <v>0.03</v>
      </c>
      <c r="AA115" s="570" t="str">
        <f t="shared" si="18"/>
        <v>SUV036-3</v>
      </c>
      <c r="AB115" s="569" t="str">
        <f t="shared" si="19"/>
        <v>FALSE</v>
      </c>
      <c r="AC115" s="578" t="str">
        <f t="shared" si="20"/>
        <v>FALSE</v>
      </c>
      <c r="AD115" s="570" t="str">
        <f t="shared" si="21"/>
        <v>II</v>
      </c>
    </row>
    <row r="116" spans="1:30" x14ac:dyDescent="0.25">
      <c r="A116" s="564" t="str">
        <f t="shared" si="9"/>
        <v>SUV037-2017-1</v>
      </c>
      <c r="B116" s="565" t="s">
        <v>616</v>
      </c>
      <c r="C116" s="565">
        <v>1</v>
      </c>
      <c r="D116" s="565" t="s">
        <v>431</v>
      </c>
      <c r="E116" s="565"/>
      <c r="F116" s="565" t="s">
        <v>98</v>
      </c>
      <c r="G116" s="565">
        <v>2017</v>
      </c>
      <c r="H116" s="565" t="s">
        <v>149</v>
      </c>
      <c r="I116" s="565" t="s">
        <v>502</v>
      </c>
      <c r="J116" s="565" t="s">
        <v>559</v>
      </c>
      <c r="K116" s="565">
        <v>8</v>
      </c>
      <c r="L116" s="565"/>
      <c r="M116" s="565"/>
      <c r="N116" s="565" t="s">
        <v>613</v>
      </c>
      <c r="O116" s="565">
        <v>8</v>
      </c>
      <c r="P116" s="565" t="s">
        <v>617</v>
      </c>
      <c r="Q116" s="565" t="s">
        <v>505</v>
      </c>
      <c r="R116" s="565">
        <v>116</v>
      </c>
      <c r="S116" s="565">
        <v>26</v>
      </c>
      <c r="T116" s="566">
        <v>7300</v>
      </c>
      <c r="U116" s="565">
        <v>18</v>
      </c>
      <c r="V116" s="565" t="s">
        <v>122</v>
      </c>
      <c r="W116" s="565" t="s">
        <v>123</v>
      </c>
      <c r="X116" s="567">
        <v>49810</v>
      </c>
      <c r="Y116" s="567">
        <v>40659.64</v>
      </c>
      <c r="Z116" s="579">
        <v>7.1999999999999995E-2</v>
      </c>
      <c r="AA116" s="569" t="str">
        <f t="shared" si="18"/>
        <v>SUV037-1</v>
      </c>
      <c r="AB116" s="570" t="str">
        <f t="shared" si="19"/>
        <v>FALSE</v>
      </c>
      <c r="AC116" s="580" t="str">
        <f t="shared" si="20"/>
        <v>FALSE</v>
      </c>
      <c r="AD116" s="569" t="str">
        <f t="shared" si="21"/>
        <v>II</v>
      </c>
    </row>
    <row r="117" spans="1:30" ht="30" x14ac:dyDescent="0.25">
      <c r="A117" s="564" t="str">
        <f t="shared" si="9"/>
        <v>SUV037-2017-2</v>
      </c>
      <c r="B117" s="574" t="s">
        <v>616</v>
      </c>
      <c r="C117" s="574">
        <v>2</v>
      </c>
      <c r="D117" s="574" t="s">
        <v>436</v>
      </c>
      <c r="E117" s="574"/>
      <c r="F117" s="574" t="s">
        <v>98</v>
      </c>
      <c r="G117" s="574">
        <v>2017</v>
      </c>
      <c r="H117" s="574" t="s">
        <v>149</v>
      </c>
      <c r="I117" s="574" t="s">
        <v>502</v>
      </c>
      <c r="J117" s="574" t="s">
        <v>559</v>
      </c>
      <c r="K117" s="574">
        <v>8</v>
      </c>
      <c r="L117" s="574"/>
      <c r="M117" s="574"/>
      <c r="N117" s="574" t="s">
        <v>613</v>
      </c>
      <c r="O117" s="574">
        <v>8</v>
      </c>
      <c r="P117" s="574" t="s">
        <v>617</v>
      </c>
      <c r="Q117" s="574" t="s">
        <v>506</v>
      </c>
      <c r="R117" s="574">
        <v>116</v>
      </c>
      <c r="S117" s="574">
        <v>26</v>
      </c>
      <c r="T117" s="575">
        <v>7300</v>
      </c>
      <c r="U117" s="574">
        <v>18</v>
      </c>
      <c r="V117" s="574" t="s">
        <v>125</v>
      </c>
      <c r="W117" s="574" t="s">
        <v>122</v>
      </c>
      <c r="X117" s="576">
        <v>51410</v>
      </c>
      <c r="Y117" s="576">
        <v>40267</v>
      </c>
      <c r="Z117" s="577">
        <v>0.05</v>
      </c>
      <c r="AA117" s="570" t="str">
        <f t="shared" si="18"/>
        <v>SUV037-2</v>
      </c>
      <c r="AB117" s="569" t="str">
        <f t="shared" si="19"/>
        <v>FALSE</v>
      </c>
      <c r="AC117" s="578" t="str">
        <f t="shared" si="20"/>
        <v>FALSE</v>
      </c>
      <c r="AD117" s="570" t="str">
        <f t="shared" si="21"/>
        <v>II</v>
      </c>
    </row>
    <row r="118" spans="1:30" x14ac:dyDescent="0.25">
      <c r="A118" s="564" t="str">
        <f t="shared" si="9"/>
        <v>SUV037-2017-3</v>
      </c>
      <c r="B118" s="565" t="s">
        <v>616</v>
      </c>
      <c r="C118" s="565">
        <v>3</v>
      </c>
      <c r="D118" s="565" t="s">
        <v>454</v>
      </c>
      <c r="E118" s="565"/>
      <c r="F118" s="565" t="s">
        <v>98</v>
      </c>
      <c r="G118" s="565">
        <v>2017</v>
      </c>
      <c r="H118" s="565" t="s">
        <v>149</v>
      </c>
      <c r="I118" s="565" t="s">
        <v>502</v>
      </c>
      <c r="J118" s="565" t="s">
        <v>559</v>
      </c>
      <c r="K118" s="565">
        <v>8</v>
      </c>
      <c r="L118" s="565"/>
      <c r="M118" s="565"/>
      <c r="N118" s="565" t="s">
        <v>613</v>
      </c>
      <c r="O118" s="565">
        <v>8</v>
      </c>
      <c r="P118" s="565" t="s">
        <v>617</v>
      </c>
      <c r="Q118" s="565" t="s">
        <v>506</v>
      </c>
      <c r="R118" s="565">
        <v>116</v>
      </c>
      <c r="S118" s="565">
        <v>26</v>
      </c>
      <c r="T118" s="566">
        <v>7300</v>
      </c>
      <c r="U118" s="565">
        <v>18</v>
      </c>
      <c r="V118" s="565" t="s">
        <v>125</v>
      </c>
      <c r="W118" s="565" t="s">
        <v>122</v>
      </c>
      <c r="X118" s="567">
        <v>50595</v>
      </c>
      <c r="Y118" s="567">
        <v>41098.92</v>
      </c>
      <c r="Z118" s="579">
        <v>0.03</v>
      </c>
      <c r="AA118" s="569" t="str">
        <f t="shared" si="18"/>
        <v>SUV037-3</v>
      </c>
      <c r="AB118" s="570" t="str">
        <f t="shared" si="19"/>
        <v>FALSE</v>
      </c>
      <c r="AC118" s="580" t="str">
        <f t="shared" si="20"/>
        <v>FALSE</v>
      </c>
      <c r="AD118" s="569" t="str">
        <f t="shared" si="21"/>
        <v>II</v>
      </c>
    </row>
    <row r="119" spans="1:30" x14ac:dyDescent="0.25">
      <c r="A119" s="564" t="str">
        <f t="shared" si="9"/>
        <v>SUV038-2017-1</v>
      </c>
      <c r="B119" s="574" t="s">
        <v>618</v>
      </c>
      <c r="C119" s="574">
        <v>1</v>
      </c>
      <c r="D119" s="574" t="s">
        <v>431</v>
      </c>
      <c r="E119" s="574"/>
      <c r="F119" s="574" t="s">
        <v>98</v>
      </c>
      <c r="G119" s="574">
        <v>2017</v>
      </c>
      <c r="H119" s="574" t="s">
        <v>149</v>
      </c>
      <c r="I119" s="574" t="s">
        <v>452</v>
      </c>
      <c r="J119" s="574" t="s">
        <v>559</v>
      </c>
      <c r="K119" s="574">
        <v>8</v>
      </c>
      <c r="L119" s="574"/>
      <c r="M119" s="574"/>
      <c r="N119" s="574" t="s">
        <v>613</v>
      </c>
      <c r="O119" s="574">
        <v>8</v>
      </c>
      <c r="P119" s="574" t="s">
        <v>617</v>
      </c>
      <c r="Q119" s="574" t="s">
        <v>432</v>
      </c>
      <c r="R119" s="574">
        <v>116</v>
      </c>
      <c r="S119" s="574">
        <v>26</v>
      </c>
      <c r="T119" s="575">
        <v>7300</v>
      </c>
      <c r="U119" s="574">
        <v>18</v>
      </c>
      <c r="V119" s="574" t="s">
        <v>122</v>
      </c>
      <c r="W119" s="574" t="s">
        <v>123</v>
      </c>
      <c r="X119" s="576">
        <v>56540</v>
      </c>
      <c r="Y119" s="576">
        <v>47165.86</v>
      </c>
      <c r="Z119" s="577">
        <v>7.1999999999999995E-2</v>
      </c>
      <c r="AA119" s="570" t="str">
        <f t="shared" si="18"/>
        <v>SUV038-1</v>
      </c>
      <c r="AB119" s="569" t="str">
        <f t="shared" si="19"/>
        <v>FALSE</v>
      </c>
      <c r="AC119" s="578" t="str">
        <f t="shared" si="20"/>
        <v>FALSE</v>
      </c>
      <c r="AD119" s="570" t="str">
        <f t="shared" si="21"/>
        <v>II</v>
      </c>
    </row>
    <row r="120" spans="1:30" ht="30" x14ac:dyDescent="0.25">
      <c r="A120" s="564" t="str">
        <f t="shared" si="9"/>
        <v>SUV038-2017-2</v>
      </c>
      <c r="B120" s="565" t="s">
        <v>618</v>
      </c>
      <c r="C120" s="565">
        <v>2</v>
      </c>
      <c r="D120" s="565" t="s">
        <v>436</v>
      </c>
      <c r="E120" s="565"/>
      <c r="F120" s="565" t="s">
        <v>98</v>
      </c>
      <c r="G120" s="565">
        <v>2017</v>
      </c>
      <c r="H120" s="565" t="s">
        <v>149</v>
      </c>
      <c r="I120" s="565" t="s">
        <v>452</v>
      </c>
      <c r="J120" s="565" t="s">
        <v>559</v>
      </c>
      <c r="K120" s="565">
        <v>8</v>
      </c>
      <c r="L120" s="565"/>
      <c r="M120" s="565"/>
      <c r="N120" s="565" t="s">
        <v>613</v>
      </c>
      <c r="O120" s="565">
        <v>8</v>
      </c>
      <c r="P120" s="565" t="s">
        <v>617</v>
      </c>
      <c r="Q120" s="565" t="s">
        <v>432</v>
      </c>
      <c r="R120" s="565">
        <v>116</v>
      </c>
      <c r="S120" s="565">
        <v>26</v>
      </c>
      <c r="T120" s="566">
        <v>7300</v>
      </c>
      <c r="U120" s="565">
        <v>18</v>
      </c>
      <c r="V120" s="565" t="s">
        <v>125</v>
      </c>
      <c r="W120" s="565" t="s">
        <v>122</v>
      </c>
      <c r="X120" s="567">
        <v>56540</v>
      </c>
      <c r="Y120" s="567">
        <v>45007</v>
      </c>
      <c r="Z120" s="579">
        <v>0.05</v>
      </c>
      <c r="AA120" s="569" t="str">
        <f t="shared" si="18"/>
        <v>SUV038-2</v>
      </c>
      <c r="AB120" s="570" t="str">
        <f t="shared" si="19"/>
        <v>FALSE</v>
      </c>
      <c r="AC120" s="580" t="str">
        <f t="shared" si="20"/>
        <v>FALSE</v>
      </c>
      <c r="AD120" s="569" t="str">
        <f t="shared" si="21"/>
        <v>II</v>
      </c>
    </row>
    <row r="121" spans="1:30" x14ac:dyDescent="0.25">
      <c r="A121" s="564" t="str">
        <f t="shared" si="9"/>
        <v>SUV038-2017-3</v>
      </c>
      <c r="B121" s="574" t="s">
        <v>618</v>
      </c>
      <c r="C121" s="574">
        <v>3</v>
      </c>
      <c r="D121" s="574" t="s">
        <v>454</v>
      </c>
      <c r="E121" s="574"/>
      <c r="F121" s="574" t="s">
        <v>98</v>
      </c>
      <c r="G121" s="574">
        <v>2017</v>
      </c>
      <c r="H121" s="574" t="s">
        <v>149</v>
      </c>
      <c r="I121" s="574" t="s">
        <v>452</v>
      </c>
      <c r="J121" s="574" t="s">
        <v>559</v>
      </c>
      <c r="K121" s="574">
        <v>8</v>
      </c>
      <c r="L121" s="574"/>
      <c r="M121" s="574"/>
      <c r="N121" s="574" t="s">
        <v>613</v>
      </c>
      <c r="O121" s="574">
        <v>8</v>
      </c>
      <c r="P121" s="574" t="s">
        <v>617</v>
      </c>
      <c r="Q121" s="574" t="s">
        <v>432</v>
      </c>
      <c r="R121" s="574">
        <v>116</v>
      </c>
      <c r="S121" s="574">
        <v>26</v>
      </c>
      <c r="T121" s="575">
        <v>7300</v>
      </c>
      <c r="U121" s="574">
        <v>18</v>
      </c>
      <c r="V121" s="574" t="s">
        <v>125</v>
      </c>
      <c r="W121" s="574" t="s">
        <v>122</v>
      </c>
      <c r="X121" s="576">
        <v>56225</v>
      </c>
      <c r="Y121" s="576">
        <v>46204.47</v>
      </c>
      <c r="Z121" s="577">
        <v>0.03</v>
      </c>
      <c r="AA121" s="570" t="str">
        <f t="shared" si="18"/>
        <v>SUV038-3</v>
      </c>
      <c r="AB121" s="569" t="str">
        <f t="shared" si="19"/>
        <v>FALSE</v>
      </c>
      <c r="AC121" s="578" t="str">
        <f t="shared" si="20"/>
        <v>FALSE</v>
      </c>
      <c r="AD121" s="570" t="str">
        <f t="shared" si="21"/>
        <v>II</v>
      </c>
    </row>
    <row r="122" spans="1:30" x14ac:dyDescent="0.25">
      <c r="A122" s="564" t="str">
        <f t="shared" si="9"/>
        <v>SUV039-2017-1</v>
      </c>
      <c r="B122" s="565" t="s">
        <v>619</v>
      </c>
      <c r="C122" s="565">
        <v>1</v>
      </c>
      <c r="D122" s="565" t="s">
        <v>431</v>
      </c>
      <c r="E122" s="565"/>
      <c r="F122" s="565" t="s">
        <v>98</v>
      </c>
      <c r="G122" s="565">
        <v>2017</v>
      </c>
      <c r="H122" s="565" t="s">
        <v>150</v>
      </c>
      <c r="I122" s="565" t="s">
        <v>502</v>
      </c>
      <c r="J122" s="565" t="s">
        <v>590</v>
      </c>
      <c r="K122" s="565">
        <v>8</v>
      </c>
      <c r="L122" s="565"/>
      <c r="M122" s="565"/>
      <c r="N122" s="565" t="s">
        <v>613</v>
      </c>
      <c r="O122" s="565">
        <v>8</v>
      </c>
      <c r="P122" s="565" t="s">
        <v>620</v>
      </c>
      <c r="Q122" s="565" t="s">
        <v>505</v>
      </c>
      <c r="R122" s="565">
        <v>130</v>
      </c>
      <c r="S122" s="565">
        <v>31</v>
      </c>
      <c r="T122" s="566">
        <v>7300</v>
      </c>
      <c r="U122" s="565">
        <v>18</v>
      </c>
      <c r="V122" s="565" t="s">
        <v>122</v>
      </c>
      <c r="W122" s="565" t="s">
        <v>123</v>
      </c>
      <c r="X122" s="567">
        <v>49660</v>
      </c>
      <c r="Y122" s="567">
        <v>40919.99</v>
      </c>
      <c r="Z122" s="579">
        <v>7.1999999999999995E-2</v>
      </c>
      <c r="AA122" s="569" t="str">
        <f t="shared" si="18"/>
        <v>SUV039-1</v>
      </c>
      <c r="AB122" s="570" t="str">
        <f t="shared" si="19"/>
        <v>FALSE</v>
      </c>
      <c r="AC122" s="580" t="str">
        <f t="shared" si="20"/>
        <v>FALSE</v>
      </c>
      <c r="AD122" s="569" t="str">
        <f t="shared" si="21"/>
        <v>II</v>
      </c>
    </row>
    <row r="123" spans="1:30" ht="30" x14ac:dyDescent="0.25">
      <c r="A123" s="564" t="str">
        <f t="shared" si="9"/>
        <v>SUV039-2017-2</v>
      </c>
      <c r="B123" s="574" t="s">
        <v>619</v>
      </c>
      <c r="C123" s="574">
        <v>2</v>
      </c>
      <c r="D123" s="574" t="s">
        <v>436</v>
      </c>
      <c r="E123" s="574"/>
      <c r="F123" s="574" t="s">
        <v>98</v>
      </c>
      <c r="G123" s="574">
        <v>2017</v>
      </c>
      <c r="H123" s="574" t="s">
        <v>150</v>
      </c>
      <c r="I123" s="574" t="s">
        <v>502</v>
      </c>
      <c r="J123" s="574" t="s">
        <v>590</v>
      </c>
      <c r="K123" s="574">
        <v>8</v>
      </c>
      <c r="L123" s="574"/>
      <c r="M123" s="574"/>
      <c r="N123" s="574" t="s">
        <v>613</v>
      </c>
      <c r="O123" s="574">
        <v>8</v>
      </c>
      <c r="P123" s="574" t="s">
        <v>620</v>
      </c>
      <c r="Q123" s="574" t="s">
        <v>506</v>
      </c>
      <c r="R123" s="574">
        <v>130</v>
      </c>
      <c r="S123" s="574">
        <v>31</v>
      </c>
      <c r="T123" s="575">
        <v>7300</v>
      </c>
      <c r="U123" s="574">
        <v>18</v>
      </c>
      <c r="V123" s="574" t="s">
        <v>125</v>
      </c>
      <c r="W123" s="574" t="s">
        <v>122</v>
      </c>
      <c r="X123" s="576">
        <v>51110</v>
      </c>
      <c r="Y123" s="576">
        <v>39997</v>
      </c>
      <c r="Z123" s="577">
        <v>0.05</v>
      </c>
      <c r="AA123" s="570" t="str">
        <f t="shared" si="18"/>
        <v>SUV039-2</v>
      </c>
      <c r="AB123" s="569" t="str">
        <f t="shared" si="19"/>
        <v>FALSE</v>
      </c>
      <c r="AC123" s="578" t="str">
        <f t="shared" si="20"/>
        <v>FALSE</v>
      </c>
      <c r="AD123" s="570" t="str">
        <f t="shared" si="21"/>
        <v>II</v>
      </c>
    </row>
    <row r="124" spans="1:30" x14ac:dyDescent="0.25">
      <c r="A124" s="564" t="str">
        <f t="shared" si="9"/>
        <v>SUV039-2017-3</v>
      </c>
      <c r="B124" s="565" t="s">
        <v>619</v>
      </c>
      <c r="C124" s="565">
        <v>3</v>
      </c>
      <c r="D124" s="565" t="s">
        <v>454</v>
      </c>
      <c r="E124" s="565"/>
      <c r="F124" s="565" t="s">
        <v>98</v>
      </c>
      <c r="G124" s="565">
        <v>2017</v>
      </c>
      <c r="H124" s="565" t="s">
        <v>150</v>
      </c>
      <c r="I124" s="565" t="s">
        <v>502</v>
      </c>
      <c r="J124" s="565" t="s">
        <v>590</v>
      </c>
      <c r="K124" s="565">
        <v>8</v>
      </c>
      <c r="L124" s="565"/>
      <c r="M124" s="565"/>
      <c r="N124" s="565" t="s">
        <v>613</v>
      </c>
      <c r="O124" s="565">
        <v>8</v>
      </c>
      <c r="P124" s="565" t="s">
        <v>620</v>
      </c>
      <c r="Q124" s="565" t="s">
        <v>506</v>
      </c>
      <c r="R124" s="565">
        <v>130</v>
      </c>
      <c r="S124" s="565">
        <v>31</v>
      </c>
      <c r="T124" s="566">
        <v>7300</v>
      </c>
      <c r="U124" s="565">
        <v>18</v>
      </c>
      <c r="V124" s="565" t="s">
        <v>125</v>
      </c>
      <c r="W124" s="565" t="s">
        <v>122</v>
      </c>
      <c r="X124" s="567">
        <v>50295</v>
      </c>
      <c r="Y124" s="567">
        <v>40826.22</v>
      </c>
      <c r="Z124" s="579">
        <v>0.03</v>
      </c>
      <c r="AA124" s="569" t="str">
        <f t="shared" si="18"/>
        <v>SUV039-3</v>
      </c>
      <c r="AB124" s="570" t="str">
        <f t="shared" si="19"/>
        <v>FALSE</v>
      </c>
      <c r="AC124" s="580" t="str">
        <f t="shared" si="20"/>
        <v>FALSE</v>
      </c>
      <c r="AD124" s="569" t="str">
        <f t="shared" si="21"/>
        <v>II</v>
      </c>
    </row>
    <row r="125" spans="1:30" x14ac:dyDescent="0.25">
      <c r="A125" s="564" t="str">
        <f t="shared" si="9"/>
        <v>SUV040-2017-1</v>
      </c>
      <c r="B125" s="574" t="s">
        <v>621</v>
      </c>
      <c r="C125" s="574">
        <v>1</v>
      </c>
      <c r="D125" s="574" t="s">
        <v>431</v>
      </c>
      <c r="E125" s="574"/>
      <c r="F125" s="574" t="s">
        <v>98</v>
      </c>
      <c r="G125" s="574">
        <v>2017</v>
      </c>
      <c r="H125" s="574" t="s">
        <v>150</v>
      </c>
      <c r="I125" s="574" t="s">
        <v>452</v>
      </c>
      <c r="J125" s="574" t="s">
        <v>590</v>
      </c>
      <c r="K125" s="574">
        <v>8</v>
      </c>
      <c r="L125" s="574"/>
      <c r="M125" s="574"/>
      <c r="N125" s="574" t="s">
        <v>613</v>
      </c>
      <c r="O125" s="574">
        <v>8</v>
      </c>
      <c r="P125" s="574" t="s">
        <v>620</v>
      </c>
      <c r="Q125" s="574" t="s">
        <v>432</v>
      </c>
      <c r="R125" s="574">
        <v>130</v>
      </c>
      <c r="S125" s="574">
        <v>31</v>
      </c>
      <c r="T125" s="575">
        <v>7300</v>
      </c>
      <c r="U125" s="574">
        <v>18</v>
      </c>
      <c r="V125" s="574" t="s">
        <v>122</v>
      </c>
      <c r="W125" s="574" t="s">
        <v>123</v>
      </c>
      <c r="X125" s="576">
        <v>56240</v>
      </c>
      <c r="Y125" s="576">
        <v>46792.62</v>
      </c>
      <c r="Z125" s="577">
        <v>7.1999999999999995E-2</v>
      </c>
      <c r="AA125" s="570" t="str">
        <f t="shared" si="18"/>
        <v>SUV040-1</v>
      </c>
      <c r="AB125" s="569" t="str">
        <f t="shared" si="19"/>
        <v>FALSE</v>
      </c>
      <c r="AC125" s="578" t="str">
        <f t="shared" si="20"/>
        <v>FALSE</v>
      </c>
      <c r="AD125" s="570" t="str">
        <f t="shared" si="21"/>
        <v>II</v>
      </c>
    </row>
    <row r="126" spans="1:30" ht="30" x14ac:dyDescent="0.25">
      <c r="A126" s="564" t="str">
        <f t="shared" si="9"/>
        <v>SUV040-2017-2</v>
      </c>
      <c r="B126" s="565" t="s">
        <v>621</v>
      </c>
      <c r="C126" s="565">
        <v>2</v>
      </c>
      <c r="D126" s="565" t="s">
        <v>436</v>
      </c>
      <c r="E126" s="565"/>
      <c r="F126" s="565" t="s">
        <v>98</v>
      </c>
      <c r="G126" s="565">
        <v>2017</v>
      </c>
      <c r="H126" s="565" t="s">
        <v>150</v>
      </c>
      <c r="I126" s="565" t="s">
        <v>452</v>
      </c>
      <c r="J126" s="565" t="s">
        <v>590</v>
      </c>
      <c r="K126" s="565">
        <v>8</v>
      </c>
      <c r="L126" s="565"/>
      <c r="M126" s="565"/>
      <c r="N126" s="565" t="s">
        <v>613</v>
      </c>
      <c r="O126" s="565">
        <v>8</v>
      </c>
      <c r="P126" s="565" t="s">
        <v>620</v>
      </c>
      <c r="Q126" s="565" t="s">
        <v>432</v>
      </c>
      <c r="R126" s="565">
        <v>130</v>
      </c>
      <c r="S126" s="565">
        <v>31</v>
      </c>
      <c r="T126" s="566">
        <v>7300</v>
      </c>
      <c r="U126" s="565">
        <v>18</v>
      </c>
      <c r="V126" s="565" t="s">
        <v>125</v>
      </c>
      <c r="W126" s="565" t="s">
        <v>122</v>
      </c>
      <c r="X126" s="567">
        <v>56240</v>
      </c>
      <c r="Y126" s="567">
        <v>44707</v>
      </c>
      <c r="Z126" s="579">
        <v>0.05</v>
      </c>
      <c r="AA126" s="569" t="str">
        <f t="shared" si="18"/>
        <v>SUV040-2</v>
      </c>
      <c r="AB126" s="570" t="str">
        <f t="shared" si="19"/>
        <v>FALSE</v>
      </c>
      <c r="AC126" s="580" t="str">
        <f t="shared" si="20"/>
        <v>FALSE</v>
      </c>
      <c r="AD126" s="569" t="str">
        <f t="shared" si="21"/>
        <v>II</v>
      </c>
    </row>
    <row r="127" spans="1:30" x14ac:dyDescent="0.25">
      <c r="A127" s="564" t="str">
        <f t="shared" si="9"/>
        <v>SUV040-2017-3</v>
      </c>
      <c r="B127" s="574" t="s">
        <v>621</v>
      </c>
      <c r="C127" s="574">
        <v>3</v>
      </c>
      <c r="D127" s="574" t="s">
        <v>454</v>
      </c>
      <c r="E127" s="574"/>
      <c r="F127" s="574" t="s">
        <v>98</v>
      </c>
      <c r="G127" s="574">
        <v>2017</v>
      </c>
      <c r="H127" s="574" t="s">
        <v>150</v>
      </c>
      <c r="I127" s="574" t="s">
        <v>452</v>
      </c>
      <c r="J127" s="574" t="s">
        <v>590</v>
      </c>
      <c r="K127" s="574">
        <v>8</v>
      </c>
      <c r="L127" s="574"/>
      <c r="M127" s="574"/>
      <c r="N127" s="574" t="s">
        <v>613</v>
      </c>
      <c r="O127" s="574">
        <v>8</v>
      </c>
      <c r="P127" s="574" t="s">
        <v>620</v>
      </c>
      <c r="Q127" s="574" t="s">
        <v>432</v>
      </c>
      <c r="R127" s="574">
        <v>130</v>
      </c>
      <c r="S127" s="574">
        <v>31</v>
      </c>
      <c r="T127" s="575">
        <v>7300</v>
      </c>
      <c r="U127" s="574">
        <v>18</v>
      </c>
      <c r="V127" s="574" t="s">
        <v>125</v>
      </c>
      <c r="W127" s="574" t="s">
        <v>122</v>
      </c>
      <c r="X127" s="576">
        <v>55925</v>
      </c>
      <c r="Y127" s="576">
        <v>45931.77</v>
      </c>
      <c r="Z127" s="577">
        <v>0.03</v>
      </c>
      <c r="AA127" s="570" t="str">
        <f t="shared" si="18"/>
        <v>SUV040-3</v>
      </c>
      <c r="AB127" s="569" t="str">
        <f t="shared" si="19"/>
        <v>FALSE</v>
      </c>
      <c r="AC127" s="578" t="str">
        <f t="shared" si="20"/>
        <v>FALSE</v>
      </c>
      <c r="AD127" s="570" t="str">
        <f t="shared" si="21"/>
        <v>II</v>
      </c>
    </row>
    <row r="128" spans="1:30" x14ac:dyDescent="0.25">
      <c r="A128" s="564" t="str">
        <f t="shared" si="9"/>
        <v>SUV041-2017-1</v>
      </c>
      <c r="B128" s="574" t="s">
        <v>622</v>
      </c>
      <c r="C128" s="574">
        <v>1</v>
      </c>
      <c r="D128" s="574" t="s">
        <v>431</v>
      </c>
      <c r="E128" s="574"/>
      <c r="F128" s="574" t="s">
        <v>98</v>
      </c>
      <c r="G128" s="574">
        <v>2017</v>
      </c>
      <c r="H128" s="574" t="s">
        <v>151</v>
      </c>
      <c r="I128" s="574" t="s">
        <v>502</v>
      </c>
      <c r="J128" s="574" t="s">
        <v>559</v>
      </c>
      <c r="K128" s="574">
        <v>8</v>
      </c>
      <c r="L128" s="574"/>
      <c r="M128" s="574"/>
      <c r="N128" s="574" t="s">
        <v>613</v>
      </c>
      <c r="O128" s="574">
        <v>8</v>
      </c>
      <c r="P128" s="574" t="s">
        <v>623</v>
      </c>
      <c r="Q128" s="574" t="s">
        <v>506</v>
      </c>
      <c r="R128" s="574">
        <v>130</v>
      </c>
      <c r="S128" s="574">
        <v>31</v>
      </c>
      <c r="T128" s="575">
        <v>7500</v>
      </c>
      <c r="U128" s="574">
        <v>18</v>
      </c>
      <c r="V128" s="574" t="s">
        <v>122</v>
      </c>
      <c r="W128" s="574" t="s">
        <v>123</v>
      </c>
      <c r="X128" s="576">
        <v>52660</v>
      </c>
      <c r="Y128" s="576">
        <v>43652.39</v>
      </c>
      <c r="Z128" s="577">
        <v>7.1999999999999995E-2</v>
      </c>
      <c r="AA128" s="570" t="str">
        <f t="shared" si="18"/>
        <v>SUV041-1</v>
      </c>
      <c r="AB128" s="569" t="str">
        <f t="shared" ref="AB128:AB133" si="22">IF(AND($U128&gt;=32, (LEFT($B128, 3)="PAC"), C128=1), "TRUE", "FALSE")</f>
        <v>FALSE</v>
      </c>
      <c r="AC128" s="578" t="str">
        <f t="shared" ref="AC128:AC133" si="23">IF(AND($U128&gt;=22,(LEFT($B128,3)&lt;&gt;"PAC"),C128=1, ISNUMBER($U128)),"TRUE","FALSE")</f>
        <v>FALSE</v>
      </c>
      <c r="AD128" s="570" t="str">
        <f t="shared" ref="AD128:AD133" si="24">IF((LEFT($B128, 3)="PAC"), "I", "II")</f>
        <v>II</v>
      </c>
    </row>
    <row r="129" spans="1:30" ht="30" x14ac:dyDescent="0.25">
      <c r="A129" s="564" t="str">
        <f t="shared" si="9"/>
        <v>SUV041-2017-2</v>
      </c>
      <c r="B129" s="574" t="s">
        <v>622</v>
      </c>
      <c r="C129" s="574">
        <v>2</v>
      </c>
      <c r="D129" s="574" t="s">
        <v>436</v>
      </c>
      <c r="E129" s="574"/>
      <c r="F129" s="574" t="s">
        <v>98</v>
      </c>
      <c r="G129" s="574">
        <v>2017</v>
      </c>
      <c r="H129" s="574" t="s">
        <v>151</v>
      </c>
      <c r="I129" s="574" t="s">
        <v>502</v>
      </c>
      <c r="J129" s="574" t="s">
        <v>559</v>
      </c>
      <c r="K129" s="574">
        <v>8</v>
      </c>
      <c r="L129" s="574"/>
      <c r="M129" s="574"/>
      <c r="N129" s="574" t="s">
        <v>613</v>
      </c>
      <c r="O129" s="574">
        <v>8</v>
      </c>
      <c r="P129" s="574" t="s">
        <v>623</v>
      </c>
      <c r="Q129" s="574" t="s">
        <v>506</v>
      </c>
      <c r="R129" s="574">
        <v>130</v>
      </c>
      <c r="S129" s="574">
        <v>31</v>
      </c>
      <c r="T129" s="575">
        <v>7500</v>
      </c>
      <c r="U129" s="574">
        <v>18</v>
      </c>
      <c r="V129" s="574" t="s">
        <v>125</v>
      </c>
      <c r="W129" s="574" t="s">
        <v>122</v>
      </c>
      <c r="X129" s="576">
        <v>54110</v>
      </c>
      <c r="Y129" s="576">
        <v>42767</v>
      </c>
      <c r="Z129" s="577">
        <v>0.05</v>
      </c>
      <c r="AA129" s="570" t="str">
        <f t="shared" si="18"/>
        <v>SUV041-2</v>
      </c>
      <c r="AB129" s="569" t="str">
        <f t="shared" si="22"/>
        <v>FALSE</v>
      </c>
      <c r="AC129" s="578" t="str">
        <f t="shared" si="23"/>
        <v>FALSE</v>
      </c>
      <c r="AD129" s="570" t="str">
        <f t="shared" si="24"/>
        <v>II</v>
      </c>
    </row>
    <row r="130" spans="1:30" x14ac:dyDescent="0.25">
      <c r="A130" s="564" t="str">
        <f t="shared" si="9"/>
        <v>SUV041-2017-3</v>
      </c>
      <c r="B130" s="574" t="s">
        <v>622</v>
      </c>
      <c r="C130" s="574">
        <v>3</v>
      </c>
      <c r="D130" s="574" t="s">
        <v>454</v>
      </c>
      <c r="E130" s="574"/>
      <c r="F130" s="574" t="s">
        <v>98</v>
      </c>
      <c r="G130" s="574">
        <v>2017</v>
      </c>
      <c r="H130" s="574" t="s">
        <v>151</v>
      </c>
      <c r="I130" s="574" t="s">
        <v>502</v>
      </c>
      <c r="J130" s="574" t="s">
        <v>559</v>
      </c>
      <c r="K130" s="574">
        <v>8</v>
      </c>
      <c r="L130" s="574"/>
      <c r="M130" s="574"/>
      <c r="N130" s="574" t="s">
        <v>613</v>
      </c>
      <c r="O130" s="574">
        <v>8</v>
      </c>
      <c r="P130" s="574" t="s">
        <v>623</v>
      </c>
      <c r="Q130" s="574" t="s">
        <v>506</v>
      </c>
      <c r="R130" s="574">
        <v>130</v>
      </c>
      <c r="S130" s="574">
        <v>31</v>
      </c>
      <c r="T130" s="575">
        <v>7500</v>
      </c>
      <c r="U130" s="574">
        <v>18</v>
      </c>
      <c r="V130" s="574" t="s">
        <v>125</v>
      </c>
      <c r="W130" s="574" t="s">
        <v>122</v>
      </c>
      <c r="X130" s="576">
        <v>53295</v>
      </c>
      <c r="Y130" s="576">
        <v>43553.22</v>
      </c>
      <c r="Z130" s="577">
        <v>0.03</v>
      </c>
      <c r="AA130" s="570" t="str">
        <f t="shared" si="18"/>
        <v>SUV041-3</v>
      </c>
      <c r="AB130" s="569" t="str">
        <f t="shared" si="22"/>
        <v>FALSE</v>
      </c>
      <c r="AC130" s="578" t="str">
        <f t="shared" si="23"/>
        <v>FALSE</v>
      </c>
      <c r="AD130" s="570" t="str">
        <f t="shared" si="24"/>
        <v>II</v>
      </c>
    </row>
    <row r="131" spans="1:30" x14ac:dyDescent="0.25">
      <c r="A131" s="564" t="str">
        <f t="shared" ref="A131:A194" si="25">CONCATENATE(B131, "-", G131, "-", C131)</f>
        <v>SUV042-2017-1</v>
      </c>
      <c r="B131" s="574" t="s">
        <v>624</v>
      </c>
      <c r="C131" s="574">
        <v>1</v>
      </c>
      <c r="D131" s="574" t="s">
        <v>431</v>
      </c>
      <c r="E131" s="574"/>
      <c r="F131" s="574" t="s">
        <v>98</v>
      </c>
      <c r="G131" s="574">
        <v>2017</v>
      </c>
      <c r="H131" s="574" t="s">
        <v>151</v>
      </c>
      <c r="I131" s="574" t="s">
        <v>452</v>
      </c>
      <c r="J131" s="574" t="s">
        <v>559</v>
      </c>
      <c r="K131" s="574">
        <v>8</v>
      </c>
      <c r="L131" s="574"/>
      <c r="M131" s="574"/>
      <c r="N131" s="574" t="s">
        <v>613</v>
      </c>
      <c r="O131" s="574">
        <v>8</v>
      </c>
      <c r="P131" s="574" t="s">
        <v>623</v>
      </c>
      <c r="Q131" s="574" t="s">
        <v>432</v>
      </c>
      <c r="R131" s="574">
        <v>130</v>
      </c>
      <c r="S131" s="574">
        <v>31</v>
      </c>
      <c r="T131" s="575">
        <v>7500</v>
      </c>
      <c r="U131" s="574">
        <v>18</v>
      </c>
      <c r="V131" s="574" t="s">
        <v>122</v>
      </c>
      <c r="W131" s="574" t="s">
        <v>123</v>
      </c>
      <c r="X131" s="576">
        <v>59240</v>
      </c>
      <c r="Y131" s="576">
        <v>49525.02</v>
      </c>
      <c r="Z131" s="577">
        <v>7.1999999999999995E-2</v>
      </c>
      <c r="AA131" s="570" t="str">
        <f t="shared" si="18"/>
        <v>SUV042-1</v>
      </c>
      <c r="AB131" s="569" t="str">
        <f t="shared" si="22"/>
        <v>FALSE</v>
      </c>
      <c r="AC131" s="578" t="str">
        <f t="shared" si="23"/>
        <v>FALSE</v>
      </c>
      <c r="AD131" s="570" t="str">
        <f t="shared" si="24"/>
        <v>II</v>
      </c>
    </row>
    <row r="132" spans="1:30" ht="30" x14ac:dyDescent="0.25">
      <c r="A132" s="564" t="str">
        <f t="shared" si="25"/>
        <v>SUV042-2017-2</v>
      </c>
      <c r="B132" s="574" t="s">
        <v>624</v>
      </c>
      <c r="C132" s="574">
        <v>2</v>
      </c>
      <c r="D132" s="574" t="s">
        <v>436</v>
      </c>
      <c r="E132" s="574"/>
      <c r="F132" s="574" t="s">
        <v>98</v>
      </c>
      <c r="G132" s="574">
        <v>2017</v>
      </c>
      <c r="H132" s="574" t="s">
        <v>151</v>
      </c>
      <c r="I132" s="574" t="s">
        <v>452</v>
      </c>
      <c r="J132" s="574" t="s">
        <v>559</v>
      </c>
      <c r="K132" s="574">
        <v>8</v>
      </c>
      <c r="L132" s="574"/>
      <c r="M132" s="574"/>
      <c r="N132" s="574" t="s">
        <v>613</v>
      </c>
      <c r="O132" s="574">
        <v>8</v>
      </c>
      <c r="P132" s="574" t="s">
        <v>623</v>
      </c>
      <c r="Q132" s="574" t="s">
        <v>432</v>
      </c>
      <c r="R132" s="574">
        <v>130</v>
      </c>
      <c r="S132" s="574">
        <v>31</v>
      </c>
      <c r="T132" s="575">
        <v>7500</v>
      </c>
      <c r="U132" s="574">
        <v>18</v>
      </c>
      <c r="V132" s="574" t="s">
        <v>125</v>
      </c>
      <c r="W132" s="574" t="s">
        <v>122</v>
      </c>
      <c r="X132" s="576">
        <v>59240</v>
      </c>
      <c r="Y132" s="576">
        <v>47497</v>
      </c>
      <c r="Z132" s="577">
        <v>0.05</v>
      </c>
      <c r="AA132" s="570" t="str">
        <f t="shared" ref="AA132:AA163" si="26">CONCATENATE(B132, "-", C132)</f>
        <v>SUV042-2</v>
      </c>
      <c r="AB132" s="569" t="str">
        <f t="shared" si="22"/>
        <v>FALSE</v>
      </c>
      <c r="AC132" s="578" t="str">
        <f t="shared" si="23"/>
        <v>FALSE</v>
      </c>
      <c r="AD132" s="570" t="str">
        <f t="shared" si="24"/>
        <v>II</v>
      </c>
    </row>
    <row r="133" spans="1:30" x14ac:dyDescent="0.25">
      <c r="A133" s="564" t="str">
        <f t="shared" si="25"/>
        <v>SUV042-2017-3</v>
      </c>
      <c r="B133" s="574" t="s">
        <v>624</v>
      </c>
      <c r="C133" s="574">
        <v>3</v>
      </c>
      <c r="D133" s="574" t="s">
        <v>454</v>
      </c>
      <c r="E133" s="574"/>
      <c r="F133" s="574" t="s">
        <v>98</v>
      </c>
      <c r="G133" s="574">
        <v>2017</v>
      </c>
      <c r="H133" s="574" t="s">
        <v>151</v>
      </c>
      <c r="I133" s="574" t="s">
        <v>452</v>
      </c>
      <c r="J133" s="574" t="s">
        <v>559</v>
      </c>
      <c r="K133" s="574">
        <v>8</v>
      </c>
      <c r="L133" s="574"/>
      <c r="M133" s="574"/>
      <c r="N133" s="574" t="s">
        <v>613</v>
      </c>
      <c r="O133" s="574">
        <v>8</v>
      </c>
      <c r="P133" s="574" t="s">
        <v>623</v>
      </c>
      <c r="Q133" s="574" t="s">
        <v>432</v>
      </c>
      <c r="R133" s="574">
        <v>130</v>
      </c>
      <c r="S133" s="574">
        <v>31</v>
      </c>
      <c r="T133" s="575">
        <v>7500</v>
      </c>
      <c r="U133" s="574">
        <v>18</v>
      </c>
      <c r="V133" s="574" t="s">
        <v>125</v>
      </c>
      <c r="W133" s="574" t="s">
        <v>122</v>
      </c>
      <c r="X133" s="576">
        <v>58925</v>
      </c>
      <c r="Y133" s="576">
        <v>48658.77</v>
      </c>
      <c r="Z133" s="577">
        <v>0.03</v>
      </c>
      <c r="AA133" s="570" t="str">
        <f t="shared" si="26"/>
        <v>SUV042-3</v>
      </c>
      <c r="AB133" s="569" t="str">
        <f t="shared" si="22"/>
        <v>FALSE</v>
      </c>
      <c r="AC133" s="578" t="str">
        <f t="shared" si="23"/>
        <v>FALSE</v>
      </c>
      <c r="AD133" s="570" t="str">
        <f t="shared" si="24"/>
        <v>II</v>
      </c>
    </row>
    <row r="134" spans="1:30" ht="45" x14ac:dyDescent="0.25">
      <c r="A134" s="564" t="str">
        <f t="shared" si="25"/>
        <v>SUV001-2016-1</v>
      </c>
      <c r="B134" s="574" t="s">
        <v>548</v>
      </c>
      <c r="C134" s="574">
        <v>1</v>
      </c>
      <c r="D134" s="574" t="s">
        <v>485</v>
      </c>
      <c r="E134" s="574"/>
      <c r="F134" s="574" t="s">
        <v>91</v>
      </c>
      <c r="G134" s="574">
        <v>2016</v>
      </c>
      <c r="H134" s="574" t="s">
        <v>549</v>
      </c>
      <c r="I134" s="574" t="s">
        <v>522</v>
      </c>
      <c r="J134" s="574" t="s">
        <v>121</v>
      </c>
      <c r="K134" s="574">
        <v>5</v>
      </c>
      <c r="L134" s="574"/>
      <c r="M134" s="574"/>
      <c r="N134" s="574" t="s">
        <v>523</v>
      </c>
      <c r="O134" s="574">
        <v>4</v>
      </c>
      <c r="P134" s="574" t="s">
        <v>550</v>
      </c>
      <c r="Q134" s="574" t="s">
        <v>551</v>
      </c>
      <c r="R134" s="574">
        <v>103</v>
      </c>
      <c r="S134" s="574">
        <v>15.3</v>
      </c>
      <c r="T134" s="575">
        <v>3358</v>
      </c>
      <c r="U134" s="574">
        <v>29</v>
      </c>
      <c r="V134" s="574" t="s">
        <v>122</v>
      </c>
      <c r="W134" s="574" t="s">
        <v>122</v>
      </c>
      <c r="X134" s="576">
        <v>24475</v>
      </c>
      <c r="Y134" s="576">
        <v>23741</v>
      </c>
      <c r="Z134" s="577">
        <v>0.03</v>
      </c>
      <c r="AA134" s="570" t="str">
        <f t="shared" si="26"/>
        <v>SUV001-1</v>
      </c>
      <c r="AB134" s="569" t="str">
        <f t="shared" ref="AB134:AB165" si="27">IF(AND($U134&gt;=32, (LEFT($B134, 3)="PAC"), C134=1), "TRUE", "FALSE")</f>
        <v>FALSE</v>
      </c>
      <c r="AC134" s="578" t="str">
        <f t="shared" ref="AC134:AC165" si="28">IF(AND($U134&gt;=22,(LEFT($B134,3)&lt;&gt;"PAC"),C134=1, ISNUMBER($U134)),"TRUE","FALSE")</f>
        <v>TRUE</v>
      </c>
      <c r="AD134" s="570" t="str">
        <f t="shared" ref="AD134:AD165" si="29">IF((LEFT($B134, 3)="PAC"), "I", "II")</f>
        <v>II</v>
      </c>
    </row>
    <row r="135" spans="1:30" x14ac:dyDescent="0.25">
      <c r="A135" s="564" t="str">
        <f t="shared" si="25"/>
        <v>SUV002-2016-1</v>
      </c>
      <c r="B135" s="565" t="s">
        <v>552</v>
      </c>
      <c r="C135" s="565">
        <v>1</v>
      </c>
      <c r="D135" s="565" t="s">
        <v>481</v>
      </c>
      <c r="E135" s="565"/>
      <c r="F135" s="565" t="s">
        <v>91</v>
      </c>
      <c r="G135" s="565">
        <v>2016</v>
      </c>
      <c r="H135" s="565" t="s">
        <v>549</v>
      </c>
      <c r="I135" s="565" t="s">
        <v>522</v>
      </c>
      <c r="J135" s="565" t="s">
        <v>509</v>
      </c>
      <c r="K135" s="565">
        <v>5</v>
      </c>
      <c r="L135" s="565"/>
      <c r="M135" s="565"/>
      <c r="N135" s="565" t="s">
        <v>523</v>
      </c>
      <c r="O135" s="565">
        <v>4</v>
      </c>
      <c r="P135" s="565" t="s">
        <v>553</v>
      </c>
      <c r="Q135" s="565" t="s">
        <v>551</v>
      </c>
      <c r="R135" s="565">
        <v>103</v>
      </c>
      <c r="S135" s="565">
        <v>15.3</v>
      </c>
      <c r="T135" s="566">
        <v>3479</v>
      </c>
      <c r="U135" s="565">
        <v>28</v>
      </c>
      <c r="V135" s="565" t="s">
        <v>122</v>
      </c>
      <c r="W135" s="565" t="s">
        <v>122</v>
      </c>
      <c r="X135" s="567">
        <v>25775</v>
      </c>
      <c r="Y135" s="567">
        <v>25160</v>
      </c>
      <c r="Z135" s="568">
        <v>0.1</v>
      </c>
      <c r="AA135" s="569" t="str">
        <f t="shared" si="26"/>
        <v>SUV002-1</v>
      </c>
      <c r="AB135" s="570" t="str">
        <f t="shared" si="27"/>
        <v>FALSE</v>
      </c>
      <c r="AC135" s="580" t="str">
        <f t="shared" si="28"/>
        <v>TRUE</v>
      </c>
      <c r="AD135" s="569" t="str">
        <f t="shared" si="29"/>
        <v>II</v>
      </c>
    </row>
    <row r="136" spans="1:30" ht="45" x14ac:dyDescent="0.25">
      <c r="A136" s="564" t="str">
        <f t="shared" si="25"/>
        <v>SUV002-2016-2</v>
      </c>
      <c r="B136" s="574" t="s">
        <v>552</v>
      </c>
      <c r="C136" s="574">
        <v>2</v>
      </c>
      <c r="D136" s="574" t="s">
        <v>485</v>
      </c>
      <c r="E136" s="574"/>
      <c r="F136" s="574" t="s">
        <v>91</v>
      </c>
      <c r="G136" s="574">
        <v>2016</v>
      </c>
      <c r="H136" s="574" t="s">
        <v>549</v>
      </c>
      <c r="I136" s="574" t="s">
        <v>522</v>
      </c>
      <c r="J136" s="574" t="s">
        <v>509</v>
      </c>
      <c r="K136" s="574">
        <v>5</v>
      </c>
      <c r="L136" s="574"/>
      <c r="M136" s="574"/>
      <c r="N136" s="574" t="s">
        <v>523</v>
      </c>
      <c r="O136" s="574">
        <v>4</v>
      </c>
      <c r="P136" s="574" t="s">
        <v>553</v>
      </c>
      <c r="Q136" s="574" t="s">
        <v>551</v>
      </c>
      <c r="R136" s="574">
        <v>103</v>
      </c>
      <c r="S136" s="574">
        <v>15.3</v>
      </c>
      <c r="T136" s="575">
        <v>3479</v>
      </c>
      <c r="U136" s="574">
        <v>28</v>
      </c>
      <c r="V136" s="574" t="s">
        <v>122</v>
      </c>
      <c r="W136" s="574" t="s">
        <v>122</v>
      </c>
      <c r="X136" s="576">
        <v>25775</v>
      </c>
      <c r="Y136" s="576">
        <v>25002</v>
      </c>
      <c r="Z136" s="577">
        <v>0.03</v>
      </c>
      <c r="AA136" s="570" t="str">
        <f t="shared" si="26"/>
        <v>SUV002-2</v>
      </c>
      <c r="AB136" s="569" t="str">
        <f t="shared" si="27"/>
        <v>FALSE</v>
      </c>
      <c r="AC136" s="578" t="str">
        <f t="shared" si="28"/>
        <v>FALSE</v>
      </c>
      <c r="AD136" s="570" t="str">
        <f t="shared" si="29"/>
        <v>II</v>
      </c>
    </row>
    <row r="137" spans="1:30" x14ac:dyDescent="0.25">
      <c r="A137" s="564" t="str">
        <f t="shared" si="25"/>
        <v>SUV010-2016-3</v>
      </c>
      <c r="B137" s="565" t="s">
        <v>561</v>
      </c>
      <c r="C137" s="565">
        <v>3</v>
      </c>
      <c r="D137" s="565" t="s">
        <v>454</v>
      </c>
      <c r="E137" s="565"/>
      <c r="F137" s="565" t="s">
        <v>98</v>
      </c>
      <c r="G137" s="565">
        <v>2016</v>
      </c>
      <c r="H137" s="565" t="s">
        <v>159</v>
      </c>
      <c r="I137" s="565" t="s">
        <v>502</v>
      </c>
      <c r="J137" s="565" t="s">
        <v>121</v>
      </c>
      <c r="K137" s="565">
        <v>5</v>
      </c>
      <c r="L137" s="565"/>
      <c r="M137" s="565"/>
      <c r="N137" s="565" t="s">
        <v>523</v>
      </c>
      <c r="O137" s="565">
        <v>4</v>
      </c>
      <c r="P137" s="565" t="s">
        <v>562</v>
      </c>
      <c r="Q137" s="565" t="s">
        <v>506</v>
      </c>
      <c r="R137" s="565">
        <v>112.5</v>
      </c>
      <c r="S137" s="565">
        <v>18.8</v>
      </c>
      <c r="T137" s="566">
        <v>4960</v>
      </c>
      <c r="U137" s="565">
        <v>26</v>
      </c>
      <c r="V137" s="565" t="s">
        <v>125</v>
      </c>
      <c r="W137" s="565" t="s">
        <v>122</v>
      </c>
      <c r="X137" s="567">
        <v>26105</v>
      </c>
      <c r="Y137" s="567">
        <v>20346</v>
      </c>
      <c r="Z137" s="579">
        <v>0.03</v>
      </c>
      <c r="AA137" s="569" t="str">
        <f t="shared" si="26"/>
        <v>SUV010-3</v>
      </c>
      <c r="AB137" s="570" t="str">
        <f t="shared" si="27"/>
        <v>FALSE</v>
      </c>
      <c r="AC137" s="580" t="str">
        <f t="shared" si="28"/>
        <v>FALSE</v>
      </c>
      <c r="AD137" s="569" t="str">
        <f t="shared" si="29"/>
        <v>II</v>
      </c>
    </row>
    <row r="138" spans="1:30" x14ac:dyDescent="0.25">
      <c r="A138" s="564" t="str">
        <f t="shared" si="25"/>
        <v>SUV011-2016-3</v>
      </c>
      <c r="B138" s="574" t="s">
        <v>563</v>
      </c>
      <c r="C138" s="574">
        <v>3</v>
      </c>
      <c r="D138" s="574" t="s">
        <v>454</v>
      </c>
      <c r="E138" s="574"/>
      <c r="F138" s="574" t="s">
        <v>98</v>
      </c>
      <c r="G138" s="574">
        <v>2016</v>
      </c>
      <c r="H138" s="574" t="s">
        <v>159</v>
      </c>
      <c r="I138" s="574" t="s">
        <v>502</v>
      </c>
      <c r="J138" s="574" t="s">
        <v>509</v>
      </c>
      <c r="K138" s="574">
        <v>5</v>
      </c>
      <c r="L138" s="574"/>
      <c r="M138" s="574"/>
      <c r="N138" s="574" t="s">
        <v>523</v>
      </c>
      <c r="O138" s="574">
        <v>4</v>
      </c>
      <c r="P138" s="574" t="s">
        <v>564</v>
      </c>
      <c r="Q138" s="574" t="s">
        <v>506</v>
      </c>
      <c r="R138" s="574">
        <v>112.5</v>
      </c>
      <c r="S138" s="574">
        <v>18.8</v>
      </c>
      <c r="T138" s="575">
        <v>5070</v>
      </c>
      <c r="U138" s="574">
        <v>23</v>
      </c>
      <c r="V138" s="574" t="s">
        <v>125</v>
      </c>
      <c r="W138" s="574" t="s">
        <v>122</v>
      </c>
      <c r="X138" s="576">
        <v>27855</v>
      </c>
      <c r="Y138" s="576">
        <v>21560</v>
      </c>
      <c r="Z138" s="577">
        <v>0.03</v>
      </c>
      <c r="AA138" s="570" t="str">
        <f t="shared" si="26"/>
        <v>SUV011-3</v>
      </c>
      <c r="AB138" s="569" t="str">
        <f t="shared" si="27"/>
        <v>FALSE</v>
      </c>
      <c r="AC138" s="578" t="str">
        <f t="shared" si="28"/>
        <v>FALSE</v>
      </c>
      <c r="AD138" s="570" t="str">
        <f t="shared" si="29"/>
        <v>II</v>
      </c>
    </row>
    <row r="139" spans="1:30" x14ac:dyDescent="0.25">
      <c r="A139" s="564" t="str">
        <f t="shared" si="25"/>
        <v>SUV030-2016-2</v>
      </c>
      <c r="B139" s="565" t="s">
        <v>602</v>
      </c>
      <c r="C139" s="565">
        <v>2</v>
      </c>
      <c r="D139" s="565" t="s">
        <v>438</v>
      </c>
      <c r="E139" s="565"/>
      <c r="F139" s="565" t="s">
        <v>90</v>
      </c>
      <c r="G139" s="565">
        <v>2016</v>
      </c>
      <c r="H139" s="565" t="s">
        <v>158</v>
      </c>
      <c r="I139" s="565" t="s">
        <v>460</v>
      </c>
      <c r="J139" s="565" t="s">
        <v>559</v>
      </c>
      <c r="K139" s="565">
        <v>7</v>
      </c>
      <c r="L139" s="565"/>
      <c r="M139" s="565"/>
      <c r="N139" s="565" t="s">
        <v>541</v>
      </c>
      <c r="O139" s="565">
        <v>6</v>
      </c>
      <c r="P139" s="565">
        <v>21015</v>
      </c>
      <c r="Q139" s="565" t="s">
        <v>551</v>
      </c>
      <c r="R139" s="565">
        <v>114.2</v>
      </c>
      <c r="S139" s="565">
        <v>19.5</v>
      </c>
      <c r="T139" s="566">
        <v>5986</v>
      </c>
      <c r="U139" s="565">
        <v>22</v>
      </c>
      <c r="V139" s="565" t="s">
        <v>122</v>
      </c>
      <c r="W139" s="565" t="s">
        <v>122</v>
      </c>
      <c r="X139" s="567">
        <v>32085</v>
      </c>
      <c r="Y139" s="567" t="s">
        <v>1719</v>
      </c>
      <c r="Z139" s="568">
        <v>0.1</v>
      </c>
      <c r="AA139" s="569" t="str">
        <f t="shared" si="26"/>
        <v>SUV030-2</v>
      </c>
      <c r="AB139" s="570" t="str">
        <f t="shared" si="27"/>
        <v>FALSE</v>
      </c>
      <c r="AC139" s="580" t="str">
        <f t="shared" si="28"/>
        <v>FALSE</v>
      </c>
      <c r="AD139" s="569" t="str">
        <f t="shared" si="29"/>
        <v>II</v>
      </c>
    </row>
    <row r="140" spans="1:30" x14ac:dyDescent="0.25">
      <c r="A140" s="564" t="str">
        <f t="shared" si="25"/>
        <v>CGV001-2017-1</v>
      </c>
      <c r="B140" s="574" t="s">
        <v>1670</v>
      </c>
      <c r="C140" s="574">
        <v>1</v>
      </c>
      <c r="D140" s="574" t="s">
        <v>431</v>
      </c>
      <c r="E140" s="574" t="s">
        <v>256</v>
      </c>
      <c r="F140" s="574" t="s">
        <v>98</v>
      </c>
      <c r="G140" s="574">
        <v>2017</v>
      </c>
      <c r="H140" s="574" t="s">
        <v>1671</v>
      </c>
      <c r="I140" s="574">
        <v>2500</v>
      </c>
      <c r="J140" s="574" t="s">
        <v>590</v>
      </c>
      <c r="K140" s="574">
        <v>2</v>
      </c>
      <c r="L140" s="574">
        <v>31</v>
      </c>
      <c r="M140" s="574"/>
      <c r="N140" s="574" t="s">
        <v>685</v>
      </c>
      <c r="O140" s="574">
        <v>8</v>
      </c>
      <c r="P140" s="574" t="s">
        <v>1672</v>
      </c>
      <c r="Q140" s="574" t="s">
        <v>843</v>
      </c>
      <c r="R140" s="574">
        <v>135</v>
      </c>
      <c r="S140" s="574">
        <v>31</v>
      </c>
      <c r="T140" s="575">
        <v>8600</v>
      </c>
      <c r="U140" s="574">
        <v>13</v>
      </c>
      <c r="V140" s="574" t="s">
        <v>122</v>
      </c>
      <c r="W140" s="574" t="s">
        <v>123</v>
      </c>
      <c r="X140" s="576">
        <v>31590</v>
      </c>
      <c r="Y140" s="576">
        <v>21934.572</v>
      </c>
      <c r="Z140" s="577">
        <v>7.1999999999999995E-2</v>
      </c>
      <c r="AA140" s="570" t="str">
        <f t="shared" si="26"/>
        <v>CGV001-1</v>
      </c>
      <c r="AB140" s="569" t="str">
        <f t="shared" si="27"/>
        <v>FALSE</v>
      </c>
      <c r="AC140" s="578" t="str">
        <f t="shared" si="28"/>
        <v>FALSE</v>
      </c>
      <c r="AD140" s="570" t="str">
        <f t="shared" si="29"/>
        <v>II</v>
      </c>
    </row>
    <row r="141" spans="1:30" ht="30" x14ac:dyDescent="0.25">
      <c r="A141" s="564" t="str">
        <f t="shared" si="25"/>
        <v>CGV001-2017-2</v>
      </c>
      <c r="B141" s="565" t="s">
        <v>1670</v>
      </c>
      <c r="C141" s="565">
        <v>2</v>
      </c>
      <c r="D141" s="565" t="s">
        <v>436</v>
      </c>
      <c r="E141" s="565" t="s">
        <v>256</v>
      </c>
      <c r="F141" s="565" t="s">
        <v>98</v>
      </c>
      <c r="G141" s="565">
        <v>2017</v>
      </c>
      <c r="H141" s="565" t="s">
        <v>1671</v>
      </c>
      <c r="I141" s="565">
        <v>2500</v>
      </c>
      <c r="J141" s="565" t="s">
        <v>590</v>
      </c>
      <c r="K141" s="565">
        <v>2</v>
      </c>
      <c r="L141" s="565">
        <v>84.6</v>
      </c>
      <c r="M141" s="565"/>
      <c r="N141" s="565" t="s">
        <v>685</v>
      </c>
      <c r="O141" s="565">
        <v>8</v>
      </c>
      <c r="P141" s="565" t="s">
        <v>1672</v>
      </c>
      <c r="Q141" s="565" t="s">
        <v>843</v>
      </c>
      <c r="R141" s="565">
        <v>135</v>
      </c>
      <c r="S141" s="565">
        <v>31</v>
      </c>
      <c r="T141" s="566">
        <v>8600</v>
      </c>
      <c r="U141" s="565">
        <v>13</v>
      </c>
      <c r="V141" s="565" t="s">
        <v>122</v>
      </c>
      <c r="W141" s="565" t="s">
        <v>123</v>
      </c>
      <c r="X141" s="567">
        <v>31940</v>
      </c>
      <c r="Y141" s="567">
        <v>22244</v>
      </c>
      <c r="Z141" s="579">
        <v>0.05</v>
      </c>
      <c r="AA141" s="569" t="str">
        <f t="shared" si="26"/>
        <v>CGV001-2</v>
      </c>
      <c r="AB141" s="570" t="str">
        <f t="shared" si="27"/>
        <v>FALSE</v>
      </c>
      <c r="AC141" s="580" t="str">
        <f t="shared" si="28"/>
        <v>FALSE</v>
      </c>
      <c r="AD141" s="569" t="str">
        <f t="shared" si="29"/>
        <v>II</v>
      </c>
    </row>
    <row r="142" spans="1:30" x14ac:dyDescent="0.25">
      <c r="A142" s="564" t="str">
        <f t="shared" si="25"/>
        <v>CGV001-2017-3</v>
      </c>
      <c r="B142" s="574" t="s">
        <v>1670</v>
      </c>
      <c r="C142" s="574">
        <v>3</v>
      </c>
      <c r="D142" s="574" t="s">
        <v>454</v>
      </c>
      <c r="E142" s="574" t="s">
        <v>256</v>
      </c>
      <c r="F142" s="574" t="s">
        <v>98</v>
      </c>
      <c r="G142" s="574">
        <v>2017</v>
      </c>
      <c r="H142" s="574" t="s">
        <v>1671</v>
      </c>
      <c r="I142" s="574">
        <v>2500</v>
      </c>
      <c r="J142" s="574" t="s">
        <v>590</v>
      </c>
      <c r="K142" s="574">
        <v>2</v>
      </c>
      <c r="L142" s="574">
        <v>84.6</v>
      </c>
      <c r="M142" s="574"/>
      <c r="N142" s="574" t="s">
        <v>685</v>
      </c>
      <c r="O142" s="574">
        <v>8</v>
      </c>
      <c r="P142" s="574" t="s">
        <v>1672</v>
      </c>
      <c r="Q142" s="574" t="s">
        <v>843</v>
      </c>
      <c r="R142" s="574">
        <v>135</v>
      </c>
      <c r="S142" s="574">
        <v>31</v>
      </c>
      <c r="T142" s="575">
        <v>8600</v>
      </c>
      <c r="U142" s="574">
        <v>13</v>
      </c>
      <c r="V142" s="574" t="s">
        <v>122</v>
      </c>
      <c r="W142" s="574" t="s">
        <v>123</v>
      </c>
      <c r="X142" s="576">
        <v>31590</v>
      </c>
      <c r="Y142" s="576">
        <v>21774.59</v>
      </c>
      <c r="Z142" s="577">
        <v>0.03</v>
      </c>
      <c r="AA142" s="570" t="str">
        <f t="shared" si="26"/>
        <v>CGV001-3</v>
      </c>
      <c r="AB142" s="569" t="str">
        <f t="shared" si="27"/>
        <v>FALSE</v>
      </c>
      <c r="AC142" s="578" t="str">
        <f t="shared" si="28"/>
        <v>FALSE</v>
      </c>
      <c r="AD142" s="570" t="str">
        <f t="shared" si="29"/>
        <v>II</v>
      </c>
    </row>
    <row r="143" spans="1:30" x14ac:dyDescent="0.25">
      <c r="A143" s="564" t="str">
        <f t="shared" si="25"/>
        <v>CGV002-2017-1</v>
      </c>
      <c r="B143" s="565" t="s">
        <v>1673</v>
      </c>
      <c r="C143" s="565">
        <v>1</v>
      </c>
      <c r="D143" s="565" t="s">
        <v>431</v>
      </c>
      <c r="E143" s="565" t="s">
        <v>256</v>
      </c>
      <c r="F143" s="565" t="s">
        <v>98</v>
      </c>
      <c r="G143" s="565">
        <v>2017</v>
      </c>
      <c r="H143" s="565" t="s">
        <v>1671</v>
      </c>
      <c r="I143" s="565">
        <v>2500</v>
      </c>
      <c r="J143" s="565" t="s">
        <v>590</v>
      </c>
      <c r="K143" s="565">
        <v>2</v>
      </c>
      <c r="L143" s="565">
        <v>31</v>
      </c>
      <c r="M143" s="565"/>
      <c r="N143" s="565" t="s">
        <v>1118</v>
      </c>
      <c r="O143" s="565">
        <v>8</v>
      </c>
      <c r="P143" s="565" t="s">
        <v>1672</v>
      </c>
      <c r="Q143" s="565" t="s">
        <v>843</v>
      </c>
      <c r="R143" s="565">
        <v>135</v>
      </c>
      <c r="S143" s="565">
        <v>31</v>
      </c>
      <c r="T143" s="566">
        <v>8600</v>
      </c>
      <c r="U143" s="565">
        <v>13</v>
      </c>
      <c r="V143" s="565" t="s">
        <v>122</v>
      </c>
      <c r="W143" s="565" t="s">
        <v>125</v>
      </c>
      <c r="X143" s="567">
        <v>32585</v>
      </c>
      <c r="Y143" s="567">
        <v>22820.072</v>
      </c>
      <c r="Z143" s="579">
        <v>7.1999999999999995E-2</v>
      </c>
      <c r="AA143" s="569" t="str">
        <f t="shared" si="26"/>
        <v>CGV002-1</v>
      </c>
      <c r="AB143" s="570" t="str">
        <f t="shared" si="27"/>
        <v>FALSE</v>
      </c>
      <c r="AC143" s="580" t="str">
        <f t="shared" si="28"/>
        <v>FALSE</v>
      </c>
      <c r="AD143" s="569" t="str">
        <f t="shared" si="29"/>
        <v>II</v>
      </c>
    </row>
    <row r="144" spans="1:30" ht="30" x14ac:dyDescent="0.25">
      <c r="A144" s="564" t="str">
        <f t="shared" si="25"/>
        <v>CGV002-2017-2</v>
      </c>
      <c r="B144" s="574" t="s">
        <v>1673</v>
      </c>
      <c r="C144" s="574">
        <v>2</v>
      </c>
      <c r="D144" s="574" t="s">
        <v>436</v>
      </c>
      <c r="E144" s="574" t="s">
        <v>256</v>
      </c>
      <c r="F144" s="574" t="s">
        <v>98</v>
      </c>
      <c r="G144" s="574">
        <v>2017</v>
      </c>
      <c r="H144" s="574" t="s">
        <v>1671</v>
      </c>
      <c r="I144" s="574">
        <v>2500</v>
      </c>
      <c r="J144" s="574" t="s">
        <v>590</v>
      </c>
      <c r="K144" s="574">
        <v>2</v>
      </c>
      <c r="L144" s="574">
        <v>84.6</v>
      </c>
      <c r="M144" s="574"/>
      <c r="N144" s="574" t="s">
        <v>1118</v>
      </c>
      <c r="O144" s="574">
        <v>8</v>
      </c>
      <c r="P144" s="574" t="s">
        <v>1672</v>
      </c>
      <c r="Q144" s="574" t="s">
        <v>843</v>
      </c>
      <c r="R144" s="574">
        <v>135</v>
      </c>
      <c r="S144" s="574">
        <v>31</v>
      </c>
      <c r="T144" s="575">
        <v>8600</v>
      </c>
      <c r="U144" s="574">
        <v>13</v>
      </c>
      <c r="V144" s="574" t="s">
        <v>125</v>
      </c>
      <c r="W144" s="574" t="s">
        <v>122</v>
      </c>
      <c r="X144" s="576">
        <v>32935</v>
      </c>
      <c r="Y144" s="576">
        <v>23156</v>
      </c>
      <c r="Z144" s="577">
        <v>0.05</v>
      </c>
      <c r="AA144" s="570" t="str">
        <f t="shared" si="26"/>
        <v>CGV002-2</v>
      </c>
      <c r="AB144" s="569" t="str">
        <f t="shared" si="27"/>
        <v>FALSE</v>
      </c>
      <c r="AC144" s="578" t="str">
        <f t="shared" si="28"/>
        <v>FALSE</v>
      </c>
      <c r="AD144" s="570" t="str">
        <f t="shared" si="29"/>
        <v>II</v>
      </c>
    </row>
    <row r="145" spans="1:30" x14ac:dyDescent="0.25">
      <c r="A145" s="564" t="str">
        <f t="shared" si="25"/>
        <v>CGV002-2017-3</v>
      </c>
      <c r="B145" s="565" t="s">
        <v>1673</v>
      </c>
      <c r="C145" s="565">
        <v>3</v>
      </c>
      <c r="D145" s="565" t="s">
        <v>454</v>
      </c>
      <c r="E145" s="565" t="s">
        <v>256</v>
      </c>
      <c r="F145" s="565" t="s">
        <v>98</v>
      </c>
      <c r="G145" s="565">
        <v>2017</v>
      </c>
      <c r="H145" s="565" t="s">
        <v>1671</v>
      </c>
      <c r="I145" s="565">
        <v>2500</v>
      </c>
      <c r="J145" s="565" t="s">
        <v>590</v>
      </c>
      <c r="K145" s="565">
        <v>2</v>
      </c>
      <c r="L145" s="565">
        <v>84.6</v>
      </c>
      <c r="M145" s="565"/>
      <c r="N145" s="565" t="s">
        <v>1118</v>
      </c>
      <c r="O145" s="565">
        <v>8</v>
      </c>
      <c r="P145" s="565" t="s">
        <v>1672</v>
      </c>
      <c r="Q145" s="565" t="s">
        <v>843</v>
      </c>
      <c r="R145" s="565">
        <v>135</v>
      </c>
      <c r="S145" s="565">
        <v>31</v>
      </c>
      <c r="T145" s="566">
        <v>8600</v>
      </c>
      <c r="U145" s="565">
        <v>13</v>
      </c>
      <c r="V145" s="565" t="s">
        <v>125</v>
      </c>
      <c r="W145" s="565" t="s">
        <v>122</v>
      </c>
      <c r="X145" s="567">
        <v>32585</v>
      </c>
      <c r="Y145" s="567">
        <v>22659.35</v>
      </c>
      <c r="Z145" s="579">
        <v>0.03</v>
      </c>
      <c r="AA145" s="569" t="str">
        <f t="shared" si="26"/>
        <v>CGV002-3</v>
      </c>
      <c r="AB145" s="570" t="str">
        <f t="shared" si="27"/>
        <v>FALSE</v>
      </c>
      <c r="AC145" s="580" t="str">
        <f t="shared" si="28"/>
        <v>FALSE</v>
      </c>
      <c r="AD145" s="569" t="str">
        <f t="shared" si="29"/>
        <v>II</v>
      </c>
    </row>
    <row r="146" spans="1:30" x14ac:dyDescent="0.25">
      <c r="A146" s="564" t="str">
        <f t="shared" si="25"/>
        <v>CGV003-2017-3</v>
      </c>
      <c r="B146" s="574" t="s">
        <v>1674</v>
      </c>
      <c r="C146" s="574">
        <v>3</v>
      </c>
      <c r="D146" s="574" t="s">
        <v>454</v>
      </c>
      <c r="E146" s="574" t="s">
        <v>256</v>
      </c>
      <c r="F146" s="574" t="s">
        <v>98</v>
      </c>
      <c r="G146" s="574">
        <v>2017</v>
      </c>
      <c r="H146" s="574" t="s">
        <v>1671</v>
      </c>
      <c r="I146" s="574">
        <v>2500</v>
      </c>
      <c r="J146" s="574" t="s">
        <v>590</v>
      </c>
      <c r="K146" s="574">
        <v>2</v>
      </c>
      <c r="L146" s="574">
        <v>84.6</v>
      </c>
      <c r="M146" s="574"/>
      <c r="N146" s="574" t="s">
        <v>1118</v>
      </c>
      <c r="O146" s="574">
        <v>8</v>
      </c>
      <c r="P146" s="574" t="s">
        <v>1672</v>
      </c>
      <c r="Q146" s="574" t="s">
        <v>843</v>
      </c>
      <c r="R146" s="574">
        <v>135</v>
      </c>
      <c r="S146" s="574">
        <v>31</v>
      </c>
      <c r="T146" s="575">
        <v>8600</v>
      </c>
      <c r="U146" s="574">
        <v>13</v>
      </c>
      <c r="V146" s="574" t="s">
        <v>254</v>
      </c>
      <c r="W146" s="574" t="s">
        <v>123</v>
      </c>
      <c r="X146" s="576">
        <v>43875</v>
      </c>
      <c r="Y146" s="576">
        <v>33701.68</v>
      </c>
      <c r="Z146" s="577">
        <v>0.03</v>
      </c>
      <c r="AA146" s="570" t="str">
        <f t="shared" si="26"/>
        <v>CGV003-3</v>
      </c>
      <c r="AB146" s="569" t="str">
        <f t="shared" si="27"/>
        <v>FALSE</v>
      </c>
      <c r="AC146" s="578" t="str">
        <f t="shared" si="28"/>
        <v>FALSE</v>
      </c>
      <c r="AD146" s="570" t="str">
        <f t="shared" si="29"/>
        <v>II</v>
      </c>
    </row>
    <row r="147" spans="1:30" x14ac:dyDescent="0.25">
      <c r="A147" s="564" t="str">
        <f t="shared" si="25"/>
        <v>CGV004-2017-3</v>
      </c>
      <c r="B147" s="565" t="s">
        <v>1675</v>
      </c>
      <c r="C147" s="565">
        <v>3</v>
      </c>
      <c r="D147" s="565" t="s">
        <v>454</v>
      </c>
      <c r="E147" s="565" t="s">
        <v>256</v>
      </c>
      <c r="F147" s="565" t="s">
        <v>98</v>
      </c>
      <c r="G147" s="565">
        <v>2017</v>
      </c>
      <c r="H147" s="565" t="s">
        <v>1671</v>
      </c>
      <c r="I147" s="565">
        <v>2500</v>
      </c>
      <c r="J147" s="565" t="s">
        <v>590</v>
      </c>
      <c r="K147" s="565">
        <v>2</v>
      </c>
      <c r="L147" s="565">
        <v>84.6</v>
      </c>
      <c r="M147" s="565"/>
      <c r="N147" s="565" t="s">
        <v>687</v>
      </c>
      <c r="O147" s="565">
        <v>8</v>
      </c>
      <c r="P147" s="565" t="s">
        <v>1672</v>
      </c>
      <c r="Q147" s="565" t="s">
        <v>435</v>
      </c>
      <c r="R147" s="565">
        <v>135</v>
      </c>
      <c r="S147" s="565">
        <v>31</v>
      </c>
      <c r="T147" s="566">
        <v>9900</v>
      </c>
      <c r="U147" s="565">
        <v>13</v>
      </c>
      <c r="V147" s="565" t="s">
        <v>255</v>
      </c>
      <c r="W147" s="565" t="s">
        <v>123</v>
      </c>
      <c r="X147" s="567">
        <v>43535</v>
      </c>
      <c r="Y147" s="567">
        <v>33662.29</v>
      </c>
      <c r="Z147" s="579">
        <v>0.03</v>
      </c>
      <c r="AA147" s="569" t="str">
        <f t="shared" si="26"/>
        <v>CGV004-3</v>
      </c>
      <c r="AB147" s="570" t="str">
        <f t="shared" si="27"/>
        <v>FALSE</v>
      </c>
      <c r="AC147" s="580" t="str">
        <f t="shared" si="28"/>
        <v>FALSE</v>
      </c>
      <c r="AD147" s="569" t="str">
        <f t="shared" si="29"/>
        <v>II</v>
      </c>
    </row>
    <row r="148" spans="1:30" x14ac:dyDescent="0.25">
      <c r="A148" s="564" t="str">
        <f t="shared" si="25"/>
        <v>CGV005-2017-1</v>
      </c>
      <c r="B148" s="574" t="s">
        <v>1676</v>
      </c>
      <c r="C148" s="574">
        <v>1</v>
      </c>
      <c r="D148" s="574" t="s">
        <v>431</v>
      </c>
      <c r="E148" s="574" t="s">
        <v>256</v>
      </c>
      <c r="F148" s="574" t="s">
        <v>98</v>
      </c>
      <c r="G148" s="574">
        <v>2017</v>
      </c>
      <c r="H148" s="574" t="s">
        <v>1671</v>
      </c>
      <c r="I148" s="574">
        <v>2500</v>
      </c>
      <c r="J148" s="574" t="s">
        <v>590</v>
      </c>
      <c r="K148" s="574">
        <v>2</v>
      </c>
      <c r="L148" s="574">
        <v>31</v>
      </c>
      <c r="M148" s="574"/>
      <c r="N148" s="574" t="s">
        <v>685</v>
      </c>
      <c r="O148" s="574">
        <v>8</v>
      </c>
      <c r="P148" s="574" t="s">
        <v>1677</v>
      </c>
      <c r="Q148" s="574" t="s">
        <v>843</v>
      </c>
      <c r="R148" s="574">
        <v>155</v>
      </c>
      <c r="S148" s="574">
        <v>31</v>
      </c>
      <c r="T148" s="575">
        <v>8600</v>
      </c>
      <c r="U148" s="574">
        <v>13</v>
      </c>
      <c r="V148" s="574" t="s">
        <v>122</v>
      </c>
      <c r="W148" s="574" t="s">
        <v>123</v>
      </c>
      <c r="X148" s="576">
        <v>33450</v>
      </c>
      <c r="Y148" s="576">
        <v>23627.648000000001</v>
      </c>
      <c r="Z148" s="577">
        <v>7.1999999999999995E-2</v>
      </c>
      <c r="AA148" s="570" t="str">
        <f t="shared" si="26"/>
        <v>CGV005-1</v>
      </c>
      <c r="AB148" s="569" t="str">
        <f t="shared" si="27"/>
        <v>FALSE</v>
      </c>
      <c r="AC148" s="578" t="str">
        <f t="shared" si="28"/>
        <v>FALSE</v>
      </c>
      <c r="AD148" s="570" t="str">
        <f t="shared" si="29"/>
        <v>II</v>
      </c>
    </row>
    <row r="149" spans="1:30" ht="30" x14ac:dyDescent="0.25">
      <c r="A149" s="564" t="str">
        <f t="shared" si="25"/>
        <v>CGV005-2017-2</v>
      </c>
      <c r="B149" s="565" t="s">
        <v>1676</v>
      </c>
      <c r="C149" s="565">
        <v>2</v>
      </c>
      <c r="D149" s="565" t="s">
        <v>436</v>
      </c>
      <c r="E149" s="565" t="s">
        <v>256</v>
      </c>
      <c r="F149" s="565" t="s">
        <v>98</v>
      </c>
      <c r="G149" s="565">
        <v>2017</v>
      </c>
      <c r="H149" s="565" t="s">
        <v>1671</v>
      </c>
      <c r="I149" s="565">
        <v>2500</v>
      </c>
      <c r="J149" s="565" t="s">
        <v>590</v>
      </c>
      <c r="K149" s="565">
        <v>2</v>
      </c>
      <c r="L149" s="565">
        <v>84.3</v>
      </c>
      <c r="M149" s="565"/>
      <c r="N149" s="565" t="s">
        <v>685</v>
      </c>
      <c r="O149" s="565">
        <v>8</v>
      </c>
      <c r="P149" s="565" t="s">
        <v>1677</v>
      </c>
      <c r="Q149" s="565" t="s">
        <v>843</v>
      </c>
      <c r="R149" s="565">
        <v>155</v>
      </c>
      <c r="S149" s="565">
        <v>31</v>
      </c>
      <c r="T149" s="566">
        <v>8600</v>
      </c>
      <c r="U149" s="565">
        <v>13</v>
      </c>
      <c r="V149" s="565" t="s">
        <v>122</v>
      </c>
      <c r="W149" s="565" t="s">
        <v>123</v>
      </c>
      <c r="X149" s="567">
        <v>33800</v>
      </c>
      <c r="Y149" s="567">
        <v>23988</v>
      </c>
      <c r="Z149" s="579">
        <v>0.05</v>
      </c>
      <c r="AA149" s="569" t="str">
        <f t="shared" si="26"/>
        <v>CGV005-2</v>
      </c>
      <c r="AB149" s="570" t="str">
        <f t="shared" si="27"/>
        <v>FALSE</v>
      </c>
      <c r="AC149" s="580" t="str">
        <f t="shared" si="28"/>
        <v>FALSE</v>
      </c>
      <c r="AD149" s="569" t="str">
        <f t="shared" si="29"/>
        <v>II</v>
      </c>
    </row>
    <row r="150" spans="1:30" x14ac:dyDescent="0.25">
      <c r="A150" s="564" t="str">
        <f t="shared" si="25"/>
        <v>CGV005-2017-3</v>
      </c>
      <c r="B150" s="574" t="s">
        <v>1676</v>
      </c>
      <c r="C150" s="574">
        <v>3</v>
      </c>
      <c r="D150" s="574" t="s">
        <v>454</v>
      </c>
      <c r="E150" s="574" t="s">
        <v>256</v>
      </c>
      <c r="F150" s="574" t="s">
        <v>98</v>
      </c>
      <c r="G150" s="574">
        <v>2017</v>
      </c>
      <c r="H150" s="574" t="s">
        <v>1671</v>
      </c>
      <c r="I150" s="574">
        <v>2500</v>
      </c>
      <c r="J150" s="574" t="s">
        <v>590</v>
      </c>
      <c r="K150" s="574">
        <v>2</v>
      </c>
      <c r="L150" s="574">
        <v>84.3</v>
      </c>
      <c r="M150" s="574"/>
      <c r="N150" s="574" t="s">
        <v>685</v>
      </c>
      <c r="O150" s="574">
        <v>8</v>
      </c>
      <c r="P150" s="574" t="s">
        <v>1677</v>
      </c>
      <c r="Q150" s="574" t="s">
        <v>843</v>
      </c>
      <c r="R150" s="574">
        <v>155</v>
      </c>
      <c r="S150" s="574">
        <v>31</v>
      </c>
      <c r="T150" s="575">
        <v>8600</v>
      </c>
      <c r="U150" s="574">
        <v>13</v>
      </c>
      <c r="V150" s="574" t="s">
        <v>122</v>
      </c>
      <c r="W150" s="574" t="s">
        <v>123</v>
      </c>
      <c r="X150" s="576">
        <v>33450</v>
      </c>
      <c r="Y150" s="576">
        <v>23566.33</v>
      </c>
      <c r="Z150" s="577">
        <v>0.03</v>
      </c>
      <c r="AA150" s="570" t="str">
        <f t="shared" si="26"/>
        <v>CGV005-3</v>
      </c>
      <c r="AB150" s="569" t="str">
        <f t="shared" si="27"/>
        <v>FALSE</v>
      </c>
      <c r="AC150" s="578" t="str">
        <f t="shared" si="28"/>
        <v>FALSE</v>
      </c>
      <c r="AD150" s="570" t="str">
        <f t="shared" si="29"/>
        <v>II</v>
      </c>
    </row>
    <row r="151" spans="1:30" x14ac:dyDescent="0.25">
      <c r="A151" s="564" t="str">
        <f t="shared" si="25"/>
        <v>CGV006-2017-1</v>
      </c>
      <c r="B151" s="565" t="s">
        <v>1678</v>
      </c>
      <c r="C151" s="565">
        <v>1</v>
      </c>
      <c r="D151" s="565" t="s">
        <v>431</v>
      </c>
      <c r="E151" s="565" t="s">
        <v>256</v>
      </c>
      <c r="F151" s="565" t="s">
        <v>98</v>
      </c>
      <c r="G151" s="565">
        <v>2017</v>
      </c>
      <c r="H151" s="565" t="s">
        <v>1671</v>
      </c>
      <c r="I151" s="565">
        <v>2500</v>
      </c>
      <c r="J151" s="565" t="s">
        <v>590</v>
      </c>
      <c r="K151" s="565">
        <v>2</v>
      </c>
      <c r="L151" s="565">
        <v>31</v>
      </c>
      <c r="M151" s="565"/>
      <c r="N151" s="565" t="s">
        <v>1118</v>
      </c>
      <c r="O151" s="565">
        <v>8</v>
      </c>
      <c r="P151" s="565" t="s">
        <v>1677</v>
      </c>
      <c r="Q151" s="565" t="s">
        <v>843</v>
      </c>
      <c r="R151" s="565">
        <v>155</v>
      </c>
      <c r="S151" s="565">
        <v>31</v>
      </c>
      <c r="T151" s="566">
        <v>8600</v>
      </c>
      <c r="U151" s="565">
        <v>13</v>
      </c>
      <c r="V151" s="565" t="s">
        <v>122</v>
      </c>
      <c r="W151" s="565" t="s">
        <v>125</v>
      </c>
      <c r="X151" s="567">
        <v>34445</v>
      </c>
      <c r="Y151" s="567">
        <v>24514.16</v>
      </c>
      <c r="Z151" s="579">
        <v>7.1999999999999995E-2</v>
      </c>
      <c r="AA151" s="569" t="str">
        <f t="shared" si="26"/>
        <v>CGV006-1</v>
      </c>
      <c r="AB151" s="570" t="str">
        <f t="shared" si="27"/>
        <v>FALSE</v>
      </c>
      <c r="AC151" s="580" t="str">
        <f t="shared" si="28"/>
        <v>FALSE</v>
      </c>
      <c r="AD151" s="569" t="str">
        <f t="shared" si="29"/>
        <v>II</v>
      </c>
    </row>
    <row r="152" spans="1:30" ht="30" x14ac:dyDescent="0.25">
      <c r="A152" s="564" t="str">
        <f t="shared" si="25"/>
        <v>CGV006-2017-2</v>
      </c>
      <c r="B152" s="574" t="s">
        <v>1678</v>
      </c>
      <c r="C152" s="574">
        <v>2</v>
      </c>
      <c r="D152" s="574" t="s">
        <v>436</v>
      </c>
      <c r="E152" s="574" t="s">
        <v>256</v>
      </c>
      <c r="F152" s="574" t="s">
        <v>98</v>
      </c>
      <c r="G152" s="574">
        <v>2017</v>
      </c>
      <c r="H152" s="574" t="s">
        <v>1671</v>
      </c>
      <c r="I152" s="574">
        <v>2500</v>
      </c>
      <c r="J152" s="574" t="s">
        <v>590</v>
      </c>
      <c r="K152" s="574">
        <v>2</v>
      </c>
      <c r="L152" s="574">
        <v>84.3</v>
      </c>
      <c r="M152" s="574"/>
      <c r="N152" s="574" t="s">
        <v>1118</v>
      </c>
      <c r="O152" s="574">
        <v>8</v>
      </c>
      <c r="P152" s="574" t="s">
        <v>1677</v>
      </c>
      <c r="Q152" s="574" t="s">
        <v>843</v>
      </c>
      <c r="R152" s="574">
        <v>155</v>
      </c>
      <c r="S152" s="574">
        <v>31</v>
      </c>
      <c r="T152" s="575">
        <v>8600</v>
      </c>
      <c r="U152" s="574">
        <v>13</v>
      </c>
      <c r="V152" s="574" t="s">
        <v>125</v>
      </c>
      <c r="W152" s="574" t="s">
        <v>122</v>
      </c>
      <c r="X152" s="576">
        <v>34795</v>
      </c>
      <c r="Y152" s="576">
        <v>24900</v>
      </c>
      <c r="Z152" s="577">
        <v>0.05</v>
      </c>
      <c r="AA152" s="570" t="str">
        <f t="shared" si="26"/>
        <v>CGV006-2</v>
      </c>
      <c r="AB152" s="569" t="str">
        <f t="shared" si="27"/>
        <v>FALSE</v>
      </c>
      <c r="AC152" s="578" t="str">
        <f t="shared" si="28"/>
        <v>FALSE</v>
      </c>
      <c r="AD152" s="570" t="str">
        <f t="shared" si="29"/>
        <v>II</v>
      </c>
    </row>
    <row r="153" spans="1:30" x14ac:dyDescent="0.25">
      <c r="A153" s="564" t="str">
        <f t="shared" si="25"/>
        <v>CGV006-2017-3</v>
      </c>
      <c r="B153" s="565" t="s">
        <v>1678</v>
      </c>
      <c r="C153" s="565">
        <v>3</v>
      </c>
      <c r="D153" s="565" t="s">
        <v>454</v>
      </c>
      <c r="E153" s="565" t="s">
        <v>256</v>
      </c>
      <c r="F153" s="565" t="s">
        <v>98</v>
      </c>
      <c r="G153" s="565">
        <v>2017</v>
      </c>
      <c r="H153" s="565" t="s">
        <v>1671</v>
      </c>
      <c r="I153" s="565">
        <v>2500</v>
      </c>
      <c r="J153" s="565" t="s">
        <v>590</v>
      </c>
      <c r="K153" s="565">
        <v>2</v>
      </c>
      <c r="L153" s="565">
        <v>84.3</v>
      </c>
      <c r="M153" s="565"/>
      <c r="N153" s="565" t="s">
        <v>1118</v>
      </c>
      <c r="O153" s="565">
        <v>8</v>
      </c>
      <c r="P153" s="565" t="s">
        <v>1677</v>
      </c>
      <c r="Q153" s="565" t="s">
        <v>843</v>
      </c>
      <c r="R153" s="565">
        <v>155</v>
      </c>
      <c r="S153" s="565">
        <v>31</v>
      </c>
      <c r="T153" s="566">
        <v>8600</v>
      </c>
      <c r="U153" s="565">
        <v>13</v>
      </c>
      <c r="V153" s="565" t="s">
        <v>125</v>
      </c>
      <c r="W153" s="565" t="s">
        <v>122</v>
      </c>
      <c r="X153" s="567">
        <v>34445</v>
      </c>
      <c r="Y153" s="567">
        <v>24349.08</v>
      </c>
      <c r="Z153" s="579">
        <v>0.03</v>
      </c>
      <c r="AA153" s="569" t="str">
        <f t="shared" si="26"/>
        <v>CGV006-3</v>
      </c>
      <c r="AB153" s="570" t="str">
        <f t="shared" si="27"/>
        <v>FALSE</v>
      </c>
      <c r="AC153" s="580" t="str">
        <f t="shared" si="28"/>
        <v>FALSE</v>
      </c>
      <c r="AD153" s="569" t="str">
        <f t="shared" si="29"/>
        <v>II</v>
      </c>
    </row>
    <row r="154" spans="1:30" x14ac:dyDescent="0.25">
      <c r="A154" s="564" t="str">
        <f t="shared" si="25"/>
        <v>CGV007-2017-3</v>
      </c>
      <c r="B154" s="574" t="s">
        <v>1679</v>
      </c>
      <c r="C154" s="574">
        <v>3</v>
      </c>
      <c r="D154" s="574" t="s">
        <v>454</v>
      </c>
      <c r="E154" s="574" t="s">
        <v>256</v>
      </c>
      <c r="F154" s="574" t="s">
        <v>98</v>
      </c>
      <c r="G154" s="574">
        <v>2017</v>
      </c>
      <c r="H154" s="574" t="s">
        <v>1671</v>
      </c>
      <c r="I154" s="574">
        <v>2500</v>
      </c>
      <c r="J154" s="574" t="s">
        <v>590</v>
      </c>
      <c r="K154" s="574">
        <v>2</v>
      </c>
      <c r="L154" s="574">
        <v>84.3</v>
      </c>
      <c r="M154" s="574"/>
      <c r="N154" s="574" t="s">
        <v>1118</v>
      </c>
      <c r="O154" s="574">
        <v>8</v>
      </c>
      <c r="P154" s="574" t="s">
        <v>1677</v>
      </c>
      <c r="Q154" s="574" t="s">
        <v>843</v>
      </c>
      <c r="R154" s="574">
        <v>155</v>
      </c>
      <c r="S154" s="574">
        <v>31</v>
      </c>
      <c r="T154" s="575">
        <v>8600</v>
      </c>
      <c r="U154" s="574">
        <v>13</v>
      </c>
      <c r="V154" s="574" t="s">
        <v>254</v>
      </c>
      <c r="W154" s="574" t="s">
        <v>123</v>
      </c>
      <c r="X154" s="576">
        <v>46185</v>
      </c>
      <c r="Y154" s="576">
        <v>35308.589999999997</v>
      </c>
      <c r="Z154" s="577">
        <v>0.03</v>
      </c>
      <c r="AA154" s="570" t="str">
        <f t="shared" si="26"/>
        <v>CGV007-3</v>
      </c>
      <c r="AB154" s="569" t="str">
        <f t="shared" si="27"/>
        <v>FALSE</v>
      </c>
      <c r="AC154" s="578" t="str">
        <f t="shared" si="28"/>
        <v>FALSE</v>
      </c>
      <c r="AD154" s="570" t="str">
        <f t="shared" si="29"/>
        <v>II</v>
      </c>
    </row>
    <row r="155" spans="1:30" x14ac:dyDescent="0.25">
      <c r="A155" s="564" t="str">
        <f t="shared" si="25"/>
        <v>CGV008-2017-3</v>
      </c>
      <c r="B155" s="565" t="s">
        <v>1680</v>
      </c>
      <c r="C155" s="565">
        <v>3</v>
      </c>
      <c r="D155" s="565" t="s">
        <v>454</v>
      </c>
      <c r="E155" s="565" t="s">
        <v>256</v>
      </c>
      <c r="F155" s="565" t="s">
        <v>98</v>
      </c>
      <c r="G155" s="565">
        <v>2017</v>
      </c>
      <c r="H155" s="565" t="s">
        <v>1671</v>
      </c>
      <c r="I155" s="565">
        <v>2500</v>
      </c>
      <c r="J155" s="565" t="s">
        <v>590</v>
      </c>
      <c r="K155" s="565">
        <v>2</v>
      </c>
      <c r="L155" s="565">
        <v>84.3</v>
      </c>
      <c r="M155" s="565"/>
      <c r="N155" s="565" t="s">
        <v>687</v>
      </c>
      <c r="O155" s="565">
        <v>8</v>
      </c>
      <c r="P155" s="565" t="s">
        <v>1677</v>
      </c>
      <c r="Q155" s="565" t="s">
        <v>435</v>
      </c>
      <c r="R155" s="565">
        <v>155</v>
      </c>
      <c r="S155" s="565">
        <v>31</v>
      </c>
      <c r="T155" s="566">
        <v>9900</v>
      </c>
      <c r="U155" s="565">
        <v>13</v>
      </c>
      <c r="V155" s="565" t="s">
        <v>255</v>
      </c>
      <c r="W155" s="565" t="s">
        <v>123</v>
      </c>
      <c r="X155" s="567">
        <v>45395</v>
      </c>
      <c r="Y155" s="567">
        <v>33817.83</v>
      </c>
      <c r="Z155" s="579">
        <v>0.03</v>
      </c>
      <c r="AA155" s="569" t="str">
        <f t="shared" si="26"/>
        <v>CGV008-3</v>
      </c>
      <c r="AB155" s="570" t="str">
        <f t="shared" si="27"/>
        <v>FALSE</v>
      </c>
      <c r="AC155" s="580" t="str">
        <f t="shared" si="28"/>
        <v>FALSE</v>
      </c>
      <c r="AD155" s="569" t="str">
        <f t="shared" si="29"/>
        <v>II</v>
      </c>
    </row>
    <row r="156" spans="1:30" x14ac:dyDescent="0.25">
      <c r="A156" s="564" t="str">
        <f t="shared" si="25"/>
        <v>CGV009-2017-1</v>
      </c>
      <c r="B156" s="574" t="s">
        <v>1681</v>
      </c>
      <c r="C156" s="574">
        <v>1</v>
      </c>
      <c r="D156" s="574" t="s">
        <v>431</v>
      </c>
      <c r="E156" s="574" t="s">
        <v>256</v>
      </c>
      <c r="F156" s="574" t="s">
        <v>98</v>
      </c>
      <c r="G156" s="574">
        <v>2017</v>
      </c>
      <c r="H156" s="574" t="s">
        <v>1671</v>
      </c>
      <c r="I156" s="574">
        <v>3500</v>
      </c>
      <c r="J156" s="574" t="s">
        <v>590</v>
      </c>
      <c r="K156" s="574">
        <v>2</v>
      </c>
      <c r="L156" s="574">
        <v>31</v>
      </c>
      <c r="M156" s="574"/>
      <c r="N156" s="574" t="s">
        <v>685</v>
      </c>
      <c r="O156" s="574">
        <v>8</v>
      </c>
      <c r="P156" s="574" t="s">
        <v>1682</v>
      </c>
      <c r="Q156" s="574" t="s">
        <v>843</v>
      </c>
      <c r="R156" s="574">
        <v>135</v>
      </c>
      <c r="S156" s="574">
        <v>31</v>
      </c>
      <c r="T156" s="575">
        <v>9600</v>
      </c>
      <c r="U156" s="574">
        <v>12</v>
      </c>
      <c r="V156" s="574" t="s">
        <v>122</v>
      </c>
      <c r="W156" s="574" t="s">
        <v>123</v>
      </c>
      <c r="X156" s="576">
        <v>34910</v>
      </c>
      <c r="Y156" s="576">
        <v>24552.616000000002</v>
      </c>
      <c r="Z156" s="577">
        <v>7.1999999999999995E-2</v>
      </c>
      <c r="AA156" s="570" t="str">
        <f t="shared" si="26"/>
        <v>CGV009-1</v>
      </c>
      <c r="AB156" s="569" t="str">
        <f t="shared" si="27"/>
        <v>FALSE</v>
      </c>
      <c r="AC156" s="578" t="str">
        <f t="shared" si="28"/>
        <v>FALSE</v>
      </c>
      <c r="AD156" s="570" t="str">
        <f t="shared" si="29"/>
        <v>II</v>
      </c>
    </row>
    <row r="157" spans="1:30" ht="30" x14ac:dyDescent="0.25">
      <c r="A157" s="564" t="str">
        <f t="shared" si="25"/>
        <v>CGV009-2017-2</v>
      </c>
      <c r="B157" s="565" t="s">
        <v>1681</v>
      </c>
      <c r="C157" s="565">
        <v>2</v>
      </c>
      <c r="D157" s="565" t="s">
        <v>436</v>
      </c>
      <c r="E157" s="565" t="s">
        <v>256</v>
      </c>
      <c r="F157" s="565" t="s">
        <v>98</v>
      </c>
      <c r="G157" s="565">
        <v>2017</v>
      </c>
      <c r="H157" s="565" t="s">
        <v>1671</v>
      </c>
      <c r="I157" s="565">
        <v>3500</v>
      </c>
      <c r="J157" s="565" t="s">
        <v>590</v>
      </c>
      <c r="K157" s="565">
        <v>2</v>
      </c>
      <c r="L157" s="565">
        <v>84.5</v>
      </c>
      <c r="M157" s="565"/>
      <c r="N157" s="565" t="s">
        <v>685</v>
      </c>
      <c r="O157" s="565">
        <v>8</v>
      </c>
      <c r="P157" s="565" t="s">
        <v>1682</v>
      </c>
      <c r="Q157" s="565" t="s">
        <v>843</v>
      </c>
      <c r="R157" s="565">
        <v>135</v>
      </c>
      <c r="S157" s="565">
        <v>31</v>
      </c>
      <c r="T157" s="566">
        <v>9600</v>
      </c>
      <c r="U157" s="565">
        <v>12</v>
      </c>
      <c r="V157" s="565" t="s">
        <v>122</v>
      </c>
      <c r="W157" s="565" t="s">
        <v>123</v>
      </c>
      <c r="X157" s="567">
        <v>35260</v>
      </c>
      <c r="Y157" s="567">
        <v>24940</v>
      </c>
      <c r="Z157" s="579">
        <v>0.05</v>
      </c>
      <c r="AA157" s="569" t="str">
        <f t="shared" si="26"/>
        <v>CGV009-2</v>
      </c>
      <c r="AB157" s="570" t="str">
        <f t="shared" si="27"/>
        <v>FALSE</v>
      </c>
      <c r="AC157" s="580" t="str">
        <f t="shared" si="28"/>
        <v>FALSE</v>
      </c>
      <c r="AD157" s="569" t="str">
        <f t="shared" si="29"/>
        <v>II</v>
      </c>
    </row>
    <row r="158" spans="1:30" x14ac:dyDescent="0.25">
      <c r="A158" s="564" t="str">
        <f t="shared" si="25"/>
        <v>CGV009-2017-3</v>
      </c>
      <c r="B158" s="574" t="s">
        <v>1681</v>
      </c>
      <c r="C158" s="574">
        <v>3</v>
      </c>
      <c r="D158" s="574" t="s">
        <v>454</v>
      </c>
      <c r="E158" s="574" t="s">
        <v>256</v>
      </c>
      <c r="F158" s="574" t="s">
        <v>98</v>
      </c>
      <c r="G158" s="574">
        <v>2017</v>
      </c>
      <c r="H158" s="574" t="s">
        <v>1671</v>
      </c>
      <c r="I158" s="574">
        <v>3500</v>
      </c>
      <c r="J158" s="574" t="s">
        <v>590</v>
      </c>
      <c r="K158" s="574">
        <v>2</v>
      </c>
      <c r="L158" s="574">
        <v>84.5</v>
      </c>
      <c r="M158" s="574"/>
      <c r="N158" s="574" t="s">
        <v>685</v>
      </c>
      <c r="O158" s="574">
        <v>8</v>
      </c>
      <c r="P158" s="574" t="s">
        <v>1682</v>
      </c>
      <c r="Q158" s="574" t="s">
        <v>843</v>
      </c>
      <c r="R158" s="574">
        <v>135</v>
      </c>
      <c r="S158" s="574">
        <v>31</v>
      </c>
      <c r="T158" s="575">
        <v>9600</v>
      </c>
      <c r="U158" s="574">
        <v>12</v>
      </c>
      <c r="V158" s="574" t="s">
        <v>122</v>
      </c>
      <c r="W158" s="574" t="s">
        <v>123</v>
      </c>
      <c r="X158" s="576">
        <v>34910</v>
      </c>
      <c r="Y158" s="576">
        <v>24388.47</v>
      </c>
      <c r="Z158" s="577">
        <v>0.03</v>
      </c>
      <c r="AA158" s="570" t="str">
        <f t="shared" si="26"/>
        <v>CGV009-3</v>
      </c>
      <c r="AB158" s="569" t="str">
        <f t="shared" si="27"/>
        <v>FALSE</v>
      </c>
      <c r="AC158" s="578" t="str">
        <f t="shared" si="28"/>
        <v>FALSE</v>
      </c>
      <c r="AD158" s="570" t="str">
        <f t="shared" si="29"/>
        <v>II</v>
      </c>
    </row>
    <row r="159" spans="1:30" x14ac:dyDescent="0.25">
      <c r="A159" s="564" t="str">
        <f t="shared" si="25"/>
        <v>CGV010-2017-1</v>
      </c>
      <c r="B159" s="565" t="s">
        <v>1683</v>
      </c>
      <c r="C159" s="565">
        <v>1</v>
      </c>
      <c r="D159" s="565" t="s">
        <v>431</v>
      </c>
      <c r="E159" s="565" t="s">
        <v>256</v>
      </c>
      <c r="F159" s="565" t="s">
        <v>98</v>
      </c>
      <c r="G159" s="565">
        <v>2017</v>
      </c>
      <c r="H159" s="565" t="s">
        <v>1671</v>
      </c>
      <c r="I159" s="565">
        <v>3500</v>
      </c>
      <c r="J159" s="565" t="s">
        <v>590</v>
      </c>
      <c r="K159" s="565">
        <v>2</v>
      </c>
      <c r="L159" s="565">
        <v>31</v>
      </c>
      <c r="M159" s="565"/>
      <c r="N159" s="565" t="s">
        <v>1118</v>
      </c>
      <c r="O159" s="565">
        <v>8</v>
      </c>
      <c r="P159" s="565" t="s">
        <v>1682</v>
      </c>
      <c r="Q159" s="565" t="s">
        <v>843</v>
      </c>
      <c r="R159" s="565">
        <v>135</v>
      </c>
      <c r="S159" s="565">
        <v>31</v>
      </c>
      <c r="T159" s="566">
        <v>9600</v>
      </c>
      <c r="U159" s="565">
        <v>11</v>
      </c>
      <c r="V159" s="565" t="s">
        <v>122</v>
      </c>
      <c r="W159" s="565" t="s">
        <v>125</v>
      </c>
      <c r="X159" s="567">
        <v>35909</v>
      </c>
      <c r="Y159" s="567">
        <v>25439.128000000001</v>
      </c>
      <c r="Z159" s="579">
        <v>7.1999999999999995E-2</v>
      </c>
      <c r="AA159" s="569" t="str">
        <f t="shared" si="26"/>
        <v>CGV010-1</v>
      </c>
      <c r="AB159" s="570" t="str">
        <f t="shared" si="27"/>
        <v>FALSE</v>
      </c>
      <c r="AC159" s="580" t="str">
        <f t="shared" si="28"/>
        <v>FALSE</v>
      </c>
      <c r="AD159" s="569" t="str">
        <f t="shared" si="29"/>
        <v>II</v>
      </c>
    </row>
    <row r="160" spans="1:30" ht="30" x14ac:dyDescent="0.25">
      <c r="A160" s="564" t="str">
        <f t="shared" si="25"/>
        <v>CGV010-2017-2</v>
      </c>
      <c r="B160" s="574" t="s">
        <v>1683</v>
      </c>
      <c r="C160" s="574">
        <v>2</v>
      </c>
      <c r="D160" s="574" t="s">
        <v>436</v>
      </c>
      <c r="E160" s="574" t="s">
        <v>256</v>
      </c>
      <c r="F160" s="574" t="s">
        <v>98</v>
      </c>
      <c r="G160" s="574">
        <v>2017</v>
      </c>
      <c r="H160" s="574" t="s">
        <v>1671</v>
      </c>
      <c r="I160" s="574">
        <v>3500</v>
      </c>
      <c r="J160" s="574" t="s">
        <v>590</v>
      </c>
      <c r="K160" s="574">
        <v>2</v>
      </c>
      <c r="L160" s="574">
        <v>84.5</v>
      </c>
      <c r="M160" s="574"/>
      <c r="N160" s="574" t="s">
        <v>1118</v>
      </c>
      <c r="O160" s="574">
        <v>8</v>
      </c>
      <c r="P160" s="574" t="s">
        <v>1682</v>
      </c>
      <c r="Q160" s="574" t="s">
        <v>843</v>
      </c>
      <c r="R160" s="574">
        <v>135</v>
      </c>
      <c r="S160" s="574">
        <v>31</v>
      </c>
      <c r="T160" s="575">
        <v>9600</v>
      </c>
      <c r="U160" s="574">
        <v>11</v>
      </c>
      <c r="V160" s="574" t="s">
        <v>125</v>
      </c>
      <c r="W160" s="574" t="s">
        <v>122</v>
      </c>
      <c r="X160" s="576">
        <v>36255</v>
      </c>
      <c r="Y160" s="576">
        <v>25852</v>
      </c>
      <c r="Z160" s="577">
        <v>0.05</v>
      </c>
      <c r="AA160" s="570" t="str">
        <f t="shared" si="26"/>
        <v>CGV010-2</v>
      </c>
      <c r="AB160" s="569" t="str">
        <f t="shared" si="27"/>
        <v>FALSE</v>
      </c>
      <c r="AC160" s="578" t="str">
        <f t="shared" si="28"/>
        <v>FALSE</v>
      </c>
      <c r="AD160" s="570" t="str">
        <f t="shared" si="29"/>
        <v>II</v>
      </c>
    </row>
    <row r="161" spans="1:30" x14ac:dyDescent="0.25">
      <c r="A161" s="564" t="str">
        <f t="shared" si="25"/>
        <v>CGV010-2017-3</v>
      </c>
      <c r="B161" s="565" t="s">
        <v>1683</v>
      </c>
      <c r="C161" s="565">
        <v>3</v>
      </c>
      <c r="D161" s="565" t="s">
        <v>454</v>
      </c>
      <c r="E161" s="565" t="s">
        <v>256</v>
      </c>
      <c r="F161" s="565" t="s">
        <v>98</v>
      </c>
      <c r="G161" s="565">
        <v>2017</v>
      </c>
      <c r="H161" s="565" t="s">
        <v>1671</v>
      </c>
      <c r="I161" s="565">
        <v>3500</v>
      </c>
      <c r="J161" s="565" t="s">
        <v>590</v>
      </c>
      <c r="K161" s="565">
        <v>2</v>
      </c>
      <c r="L161" s="565">
        <v>84.5</v>
      </c>
      <c r="M161" s="565"/>
      <c r="N161" s="565" t="s">
        <v>1118</v>
      </c>
      <c r="O161" s="565">
        <v>8</v>
      </c>
      <c r="P161" s="565" t="s">
        <v>1682</v>
      </c>
      <c r="Q161" s="565" t="s">
        <v>843</v>
      </c>
      <c r="R161" s="565">
        <v>135</v>
      </c>
      <c r="S161" s="565">
        <v>31</v>
      </c>
      <c r="T161" s="566">
        <v>9600</v>
      </c>
      <c r="U161" s="565">
        <v>11</v>
      </c>
      <c r="V161" s="565" t="s">
        <v>125</v>
      </c>
      <c r="W161" s="565" t="s">
        <v>122</v>
      </c>
      <c r="X161" s="567">
        <v>35905</v>
      </c>
      <c r="Y161" s="567">
        <v>25272.22</v>
      </c>
      <c r="Z161" s="579">
        <v>0.03</v>
      </c>
      <c r="AA161" s="569" t="str">
        <f t="shared" si="26"/>
        <v>CGV010-3</v>
      </c>
      <c r="AB161" s="570" t="str">
        <f t="shared" si="27"/>
        <v>FALSE</v>
      </c>
      <c r="AC161" s="580" t="str">
        <f t="shared" si="28"/>
        <v>FALSE</v>
      </c>
      <c r="AD161" s="569" t="str">
        <f t="shared" si="29"/>
        <v>II</v>
      </c>
    </row>
    <row r="162" spans="1:30" x14ac:dyDescent="0.25">
      <c r="A162" s="564" t="str">
        <f t="shared" si="25"/>
        <v>CGV011-2017-3</v>
      </c>
      <c r="B162" s="574" t="s">
        <v>1684</v>
      </c>
      <c r="C162" s="574">
        <v>3</v>
      </c>
      <c r="D162" s="574" t="s">
        <v>454</v>
      </c>
      <c r="E162" s="574" t="s">
        <v>256</v>
      </c>
      <c r="F162" s="574" t="s">
        <v>98</v>
      </c>
      <c r="G162" s="574">
        <v>2017</v>
      </c>
      <c r="H162" s="574" t="s">
        <v>1671</v>
      </c>
      <c r="I162" s="574">
        <v>3500</v>
      </c>
      <c r="J162" s="574" t="s">
        <v>590</v>
      </c>
      <c r="K162" s="574">
        <v>2</v>
      </c>
      <c r="L162" s="574">
        <v>84.5</v>
      </c>
      <c r="M162" s="574"/>
      <c r="N162" s="574" t="s">
        <v>1118</v>
      </c>
      <c r="O162" s="574">
        <v>8</v>
      </c>
      <c r="P162" s="574" t="s">
        <v>1682</v>
      </c>
      <c r="Q162" s="574" t="s">
        <v>843</v>
      </c>
      <c r="R162" s="574">
        <v>135</v>
      </c>
      <c r="S162" s="574">
        <v>31</v>
      </c>
      <c r="T162" s="575">
        <v>9600</v>
      </c>
      <c r="U162" s="574">
        <v>11</v>
      </c>
      <c r="V162" s="574" t="s">
        <v>254</v>
      </c>
      <c r="W162" s="574" t="s">
        <v>123</v>
      </c>
      <c r="X162" s="576">
        <v>47195</v>
      </c>
      <c r="Y162" s="576">
        <v>35306.57</v>
      </c>
      <c r="Z162" s="577">
        <v>0.03</v>
      </c>
      <c r="AA162" s="570" t="str">
        <f t="shared" si="26"/>
        <v>CGV011-3</v>
      </c>
      <c r="AB162" s="569" t="str">
        <f t="shared" si="27"/>
        <v>FALSE</v>
      </c>
      <c r="AC162" s="578" t="str">
        <f t="shared" si="28"/>
        <v>FALSE</v>
      </c>
      <c r="AD162" s="570" t="str">
        <f t="shared" si="29"/>
        <v>II</v>
      </c>
    </row>
    <row r="163" spans="1:30" x14ac:dyDescent="0.25">
      <c r="A163" s="564" t="str">
        <f t="shared" si="25"/>
        <v>CGV012-2017-3</v>
      </c>
      <c r="B163" s="565" t="s">
        <v>1685</v>
      </c>
      <c r="C163" s="565">
        <v>3</v>
      </c>
      <c r="D163" s="565" t="s">
        <v>454</v>
      </c>
      <c r="E163" s="565" t="s">
        <v>256</v>
      </c>
      <c r="F163" s="565" t="s">
        <v>98</v>
      </c>
      <c r="G163" s="565">
        <v>2017</v>
      </c>
      <c r="H163" s="565" t="s">
        <v>1671</v>
      </c>
      <c r="I163" s="565">
        <v>3500</v>
      </c>
      <c r="J163" s="565" t="s">
        <v>590</v>
      </c>
      <c r="K163" s="565">
        <v>2</v>
      </c>
      <c r="L163" s="565">
        <v>84.5</v>
      </c>
      <c r="M163" s="565"/>
      <c r="N163" s="565" t="s">
        <v>687</v>
      </c>
      <c r="O163" s="565">
        <v>8</v>
      </c>
      <c r="P163" s="565" t="s">
        <v>1682</v>
      </c>
      <c r="Q163" s="565" t="s">
        <v>435</v>
      </c>
      <c r="R163" s="565">
        <v>135</v>
      </c>
      <c r="S163" s="565">
        <v>31</v>
      </c>
      <c r="T163" s="566">
        <v>9900</v>
      </c>
      <c r="U163" s="565">
        <v>11</v>
      </c>
      <c r="V163" s="565" t="s">
        <v>255</v>
      </c>
      <c r="W163" s="565" t="s">
        <v>123</v>
      </c>
      <c r="X163" s="567">
        <v>46855</v>
      </c>
      <c r="Y163" s="567">
        <v>35245.97</v>
      </c>
      <c r="Z163" s="579">
        <v>0.03</v>
      </c>
      <c r="AA163" s="569" t="str">
        <f t="shared" si="26"/>
        <v>CGV012-3</v>
      </c>
      <c r="AB163" s="570" t="str">
        <f t="shared" si="27"/>
        <v>FALSE</v>
      </c>
      <c r="AC163" s="580" t="str">
        <f t="shared" si="28"/>
        <v>FALSE</v>
      </c>
      <c r="AD163" s="569" t="str">
        <f t="shared" si="29"/>
        <v>II</v>
      </c>
    </row>
    <row r="164" spans="1:30" x14ac:dyDescent="0.25">
      <c r="A164" s="564" t="str">
        <f t="shared" si="25"/>
        <v>CGV013-2017-1</v>
      </c>
      <c r="B164" s="574" t="s">
        <v>1686</v>
      </c>
      <c r="C164" s="574">
        <v>1</v>
      </c>
      <c r="D164" s="574" t="s">
        <v>431</v>
      </c>
      <c r="E164" s="574" t="s">
        <v>256</v>
      </c>
      <c r="F164" s="574" t="s">
        <v>98</v>
      </c>
      <c r="G164" s="574">
        <v>2017</v>
      </c>
      <c r="H164" s="574" t="s">
        <v>1671</v>
      </c>
      <c r="I164" s="574">
        <v>3500</v>
      </c>
      <c r="J164" s="574" t="s">
        <v>590</v>
      </c>
      <c r="K164" s="574">
        <v>2</v>
      </c>
      <c r="L164" s="574">
        <v>31</v>
      </c>
      <c r="M164" s="574"/>
      <c r="N164" s="574" t="s">
        <v>685</v>
      </c>
      <c r="O164" s="574">
        <v>8</v>
      </c>
      <c r="P164" s="574" t="s">
        <v>1687</v>
      </c>
      <c r="Q164" s="574" t="s">
        <v>843</v>
      </c>
      <c r="R164" s="574">
        <v>155</v>
      </c>
      <c r="S164" s="574">
        <v>31</v>
      </c>
      <c r="T164" s="575">
        <v>9600</v>
      </c>
      <c r="U164" s="574">
        <v>12</v>
      </c>
      <c r="V164" s="574" t="s">
        <v>122</v>
      </c>
      <c r="W164" s="574" t="s">
        <v>123</v>
      </c>
      <c r="X164" s="576">
        <v>35795</v>
      </c>
      <c r="Y164" s="576">
        <v>25359.18</v>
      </c>
      <c r="Z164" s="577">
        <v>7.1999999999999995E-2</v>
      </c>
      <c r="AA164" s="570" t="str">
        <f t="shared" ref="AA164:AA195" si="30">CONCATENATE(B164, "-", C164)</f>
        <v>CGV013-1</v>
      </c>
      <c r="AB164" s="569" t="str">
        <f t="shared" si="27"/>
        <v>FALSE</v>
      </c>
      <c r="AC164" s="578" t="str">
        <f t="shared" si="28"/>
        <v>FALSE</v>
      </c>
      <c r="AD164" s="570" t="str">
        <f t="shared" si="29"/>
        <v>II</v>
      </c>
    </row>
    <row r="165" spans="1:30" ht="30" x14ac:dyDescent="0.25">
      <c r="A165" s="564" t="str">
        <f t="shared" si="25"/>
        <v>CGV013-2017-2</v>
      </c>
      <c r="B165" s="565" t="s">
        <v>1686</v>
      </c>
      <c r="C165" s="565">
        <v>2</v>
      </c>
      <c r="D165" s="565" t="s">
        <v>436</v>
      </c>
      <c r="E165" s="565" t="s">
        <v>256</v>
      </c>
      <c r="F165" s="565" t="s">
        <v>98</v>
      </c>
      <c r="G165" s="565">
        <v>2017</v>
      </c>
      <c r="H165" s="565" t="s">
        <v>1671</v>
      </c>
      <c r="I165" s="565">
        <v>3500</v>
      </c>
      <c r="J165" s="565" t="s">
        <v>590</v>
      </c>
      <c r="K165" s="565">
        <v>2</v>
      </c>
      <c r="L165" s="565">
        <v>84.1</v>
      </c>
      <c r="M165" s="565"/>
      <c r="N165" s="565" t="s">
        <v>685</v>
      </c>
      <c r="O165" s="565">
        <v>8</v>
      </c>
      <c r="P165" s="565" t="s">
        <v>1687</v>
      </c>
      <c r="Q165" s="565" t="s">
        <v>843</v>
      </c>
      <c r="R165" s="565">
        <v>155</v>
      </c>
      <c r="S165" s="565">
        <v>31</v>
      </c>
      <c r="T165" s="566">
        <v>9600</v>
      </c>
      <c r="U165" s="565">
        <v>12</v>
      </c>
      <c r="V165" s="565" t="s">
        <v>122</v>
      </c>
      <c r="W165" s="565" t="s">
        <v>123</v>
      </c>
      <c r="X165" s="567">
        <v>36145</v>
      </c>
      <c r="Y165" s="567">
        <v>25770</v>
      </c>
      <c r="Z165" s="579">
        <v>0.05</v>
      </c>
      <c r="AA165" s="569" t="str">
        <f t="shared" si="30"/>
        <v>CGV013-2</v>
      </c>
      <c r="AB165" s="570" t="str">
        <f t="shared" si="27"/>
        <v>FALSE</v>
      </c>
      <c r="AC165" s="580" t="str">
        <f t="shared" si="28"/>
        <v>FALSE</v>
      </c>
      <c r="AD165" s="569" t="str">
        <f t="shared" si="29"/>
        <v>II</v>
      </c>
    </row>
    <row r="166" spans="1:30" x14ac:dyDescent="0.25">
      <c r="A166" s="564" t="str">
        <f t="shared" si="25"/>
        <v>CGV013-2017-3</v>
      </c>
      <c r="B166" s="574" t="s">
        <v>1686</v>
      </c>
      <c r="C166" s="574">
        <v>3</v>
      </c>
      <c r="D166" s="574" t="s">
        <v>454</v>
      </c>
      <c r="E166" s="574" t="s">
        <v>256</v>
      </c>
      <c r="F166" s="574" t="s">
        <v>98</v>
      </c>
      <c r="G166" s="574">
        <v>2017</v>
      </c>
      <c r="H166" s="574" t="s">
        <v>1671</v>
      </c>
      <c r="I166" s="574">
        <v>3500</v>
      </c>
      <c r="J166" s="574" t="s">
        <v>590</v>
      </c>
      <c r="K166" s="574">
        <v>2</v>
      </c>
      <c r="L166" s="574">
        <v>84.1</v>
      </c>
      <c r="M166" s="574"/>
      <c r="N166" s="574" t="s">
        <v>685</v>
      </c>
      <c r="O166" s="574">
        <v>8</v>
      </c>
      <c r="P166" s="574" t="s">
        <v>1687</v>
      </c>
      <c r="Q166" s="574" t="s">
        <v>843</v>
      </c>
      <c r="R166" s="574">
        <v>155</v>
      </c>
      <c r="S166" s="574">
        <v>31</v>
      </c>
      <c r="T166" s="575">
        <v>9600</v>
      </c>
      <c r="U166" s="574">
        <v>12</v>
      </c>
      <c r="V166" s="574" t="s">
        <v>122</v>
      </c>
      <c r="W166" s="574" t="s">
        <v>123</v>
      </c>
      <c r="X166" s="576">
        <v>35795</v>
      </c>
      <c r="Y166" s="576">
        <v>24737.93</v>
      </c>
      <c r="Z166" s="577">
        <v>0.03</v>
      </c>
      <c r="AA166" s="570" t="str">
        <f t="shared" si="30"/>
        <v>CGV013-3</v>
      </c>
      <c r="AB166" s="569" t="str">
        <f t="shared" ref="AB166:AB197" si="31">IF(AND($U166&gt;=32, (LEFT($B166, 3)="PAC"), C166=1), "TRUE", "FALSE")</f>
        <v>FALSE</v>
      </c>
      <c r="AC166" s="578" t="str">
        <f t="shared" ref="AC166:AC197" si="32">IF(AND($U166&gt;=22,(LEFT($B166,3)&lt;&gt;"PAC"),C166=1, ISNUMBER($U166)),"TRUE","FALSE")</f>
        <v>FALSE</v>
      </c>
      <c r="AD166" s="570" t="str">
        <f t="shared" ref="AD166:AD197" si="33">IF((LEFT($B166, 3)="PAC"), "I", "II")</f>
        <v>II</v>
      </c>
    </row>
    <row r="167" spans="1:30" x14ac:dyDescent="0.25">
      <c r="A167" s="564" t="str">
        <f t="shared" si="25"/>
        <v>CGV014-2017-1</v>
      </c>
      <c r="B167" s="565" t="s">
        <v>1688</v>
      </c>
      <c r="C167" s="565">
        <v>1</v>
      </c>
      <c r="D167" s="565" t="s">
        <v>431</v>
      </c>
      <c r="E167" s="565" t="s">
        <v>256</v>
      </c>
      <c r="F167" s="565" t="s">
        <v>98</v>
      </c>
      <c r="G167" s="565">
        <v>2017</v>
      </c>
      <c r="H167" s="565" t="s">
        <v>1671</v>
      </c>
      <c r="I167" s="565">
        <v>3500</v>
      </c>
      <c r="J167" s="565" t="s">
        <v>590</v>
      </c>
      <c r="K167" s="565">
        <v>2</v>
      </c>
      <c r="L167" s="565">
        <v>31</v>
      </c>
      <c r="M167" s="565"/>
      <c r="N167" s="565" t="s">
        <v>1118</v>
      </c>
      <c r="O167" s="565">
        <v>8</v>
      </c>
      <c r="P167" s="565" t="s">
        <v>1687</v>
      </c>
      <c r="Q167" s="565" t="s">
        <v>843</v>
      </c>
      <c r="R167" s="565">
        <v>155</v>
      </c>
      <c r="S167" s="565">
        <v>31</v>
      </c>
      <c r="T167" s="566">
        <v>9600</v>
      </c>
      <c r="U167" s="565">
        <v>11</v>
      </c>
      <c r="V167" s="565" t="s">
        <v>122</v>
      </c>
      <c r="W167" s="565" t="s">
        <v>125</v>
      </c>
      <c r="X167" s="567">
        <v>36790</v>
      </c>
      <c r="Y167" s="567">
        <v>26245.691999999999</v>
      </c>
      <c r="Z167" s="579">
        <v>7.1999999999999995E-2</v>
      </c>
      <c r="AA167" s="569" t="str">
        <f t="shared" si="30"/>
        <v>CGV014-1</v>
      </c>
      <c r="AB167" s="570" t="str">
        <f t="shared" si="31"/>
        <v>FALSE</v>
      </c>
      <c r="AC167" s="580" t="str">
        <f t="shared" si="32"/>
        <v>FALSE</v>
      </c>
      <c r="AD167" s="569" t="str">
        <f t="shared" si="33"/>
        <v>II</v>
      </c>
    </row>
    <row r="168" spans="1:30" ht="30" x14ac:dyDescent="0.25">
      <c r="A168" s="564" t="str">
        <f t="shared" si="25"/>
        <v>CGV014-2017-2</v>
      </c>
      <c r="B168" s="574" t="s">
        <v>1688</v>
      </c>
      <c r="C168" s="574">
        <v>2</v>
      </c>
      <c r="D168" s="574" t="s">
        <v>436</v>
      </c>
      <c r="E168" s="574" t="s">
        <v>256</v>
      </c>
      <c r="F168" s="574" t="s">
        <v>98</v>
      </c>
      <c r="G168" s="574">
        <v>2017</v>
      </c>
      <c r="H168" s="574" t="s">
        <v>1671</v>
      </c>
      <c r="I168" s="574">
        <v>3500</v>
      </c>
      <c r="J168" s="574" t="s">
        <v>590</v>
      </c>
      <c r="K168" s="574">
        <v>2</v>
      </c>
      <c r="L168" s="574">
        <v>84.1</v>
      </c>
      <c r="M168" s="574"/>
      <c r="N168" s="574" t="s">
        <v>1118</v>
      </c>
      <c r="O168" s="574">
        <v>8</v>
      </c>
      <c r="P168" s="574" t="s">
        <v>1687</v>
      </c>
      <c r="Q168" s="574" t="s">
        <v>843</v>
      </c>
      <c r="R168" s="574">
        <v>155</v>
      </c>
      <c r="S168" s="574">
        <v>31</v>
      </c>
      <c r="T168" s="575">
        <v>9600</v>
      </c>
      <c r="U168" s="574">
        <v>11</v>
      </c>
      <c r="V168" s="574" t="s">
        <v>125</v>
      </c>
      <c r="W168" s="574" t="s">
        <v>122</v>
      </c>
      <c r="X168" s="576">
        <v>37140</v>
      </c>
      <c r="Y168" s="576">
        <v>26682</v>
      </c>
      <c r="Z168" s="577">
        <v>0.05</v>
      </c>
      <c r="AA168" s="570" t="str">
        <f t="shared" si="30"/>
        <v>CGV014-2</v>
      </c>
      <c r="AB168" s="569" t="str">
        <f t="shared" si="31"/>
        <v>FALSE</v>
      </c>
      <c r="AC168" s="578" t="str">
        <f t="shared" si="32"/>
        <v>FALSE</v>
      </c>
      <c r="AD168" s="570" t="str">
        <f t="shared" si="33"/>
        <v>II</v>
      </c>
    </row>
    <row r="169" spans="1:30" x14ac:dyDescent="0.25">
      <c r="A169" s="564" t="str">
        <f t="shared" si="25"/>
        <v>CGV014-2017-3</v>
      </c>
      <c r="B169" s="565" t="s">
        <v>1688</v>
      </c>
      <c r="C169" s="565">
        <v>3</v>
      </c>
      <c r="D169" s="565" t="s">
        <v>454</v>
      </c>
      <c r="E169" s="565" t="s">
        <v>256</v>
      </c>
      <c r="F169" s="565" t="s">
        <v>98</v>
      </c>
      <c r="G169" s="565">
        <v>2017</v>
      </c>
      <c r="H169" s="565" t="s">
        <v>1671</v>
      </c>
      <c r="I169" s="565">
        <v>3500</v>
      </c>
      <c r="J169" s="565" t="s">
        <v>590</v>
      </c>
      <c r="K169" s="565">
        <v>2</v>
      </c>
      <c r="L169" s="565">
        <v>84.1</v>
      </c>
      <c r="M169" s="565"/>
      <c r="N169" s="565" t="s">
        <v>1118</v>
      </c>
      <c r="O169" s="565">
        <v>8</v>
      </c>
      <c r="P169" s="565" t="s">
        <v>1687</v>
      </c>
      <c r="Q169" s="565" t="s">
        <v>843</v>
      </c>
      <c r="R169" s="565">
        <v>155</v>
      </c>
      <c r="S169" s="565">
        <v>31</v>
      </c>
      <c r="T169" s="566">
        <v>9600</v>
      </c>
      <c r="U169" s="565">
        <v>11</v>
      </c>
      <c r="V169" s="565" t="s">
        <v>125</v>
      </c>
      <c r="W169" s="565" t="s">
        <v>122</v>
      </c>
      <c r="X169" s="567">
        <v>36790</v>
      </c>
      <c r="Y169" s="567">
        <v>26077.19</v>
      </c>
      <c r="Z169" s="579">
        <v>0.03</v>
      </c>
      <c r="AA169" s="569" t="str">
        <f t="shared" si="30"/>
        <v>CGV014-3</v>
      </c>
      <c r="AB169" s="570" t="str">
        <f t="shared" si="31"/>
        <v>FALSE</v>
      </c>
      <c r="AC169" s="580" t="str">
        <f t="shared" si="32"/>
        <v>FALSE</v>
      </c>
      <c r="AD169" s="569" t="str">
        <f t="shared" si="33"/>
        <v>II</v>
      </c>
    </row>
    <row r="170" spans="1:30" x14ac:dyDescent="0.25">
      <c r="A170" s="564" t="str">
        <f t="shared" si="25"/>
        <v>CGV015-2017-3</v>
      </c>
      <c r="B170" s="574" t="s">
        <v>1689</v>
      </c>
      <c r="C170" s="574">
        <v>3</v>
      </c>
      <c r="D170" s="574" t="s">
        <v>454</v>
      </c>
      <c r="E170" s="574" t="s">
        <v>256</v>
      </c>
      <c r="F170" s="574" t="s">
        <v>98</v>
      </c>
      <c r="G170" s="574">
        <v>2017</v>
      </c>
      <c r="H170" s="574" t="s">
        <v>1671</v>
      </c>
      <c r="I170" s="574">
        <v>3500</v>
      </c>
      <c r="J170" s="574" t="s">
        <v>590</v>
      </c>
      <c r="K170" s="574">
        <v>2</v>
      </c>
      <c r="L170" s="574">
        <v>84.1</v>
      </c>
      <c r="M170" s="574"/>
      <c r="N170" s="574" t="s">
        <v>1118</v>
      </c>
      <c r="O170" s="574">
        <v>8</v>
      </c>
      <c r="P170" s="574" t="s">
        <v>1687</v>
      </c>
      <c r="Q170" s="574" t="s">
        <v>843</v>
      </c>
      <c r="R170" s="574">
        <v>155</v>
      </c>
      <c r="S170" s="574">
        <v>31</v>
      </c>
      <c r="T170" s="575">
        <v>9600</v>
      </c>
      <c r="U170" s="574">
        <v>11</v>
      </c>
      <c r="V170" s="574" t="s">
        <v>254</v>
      </c>
      <c r="W170" s="574" t="s">
        <v>123</v>
      </c>
      <c r="X170" s="576">
        <v>48530</v>
      </c>
      <c r="Y170" s="576">
        <v>36511.5</v>
      </c>
      <c r="Z170" s="577">
        <v>0.03</v>
      </c>
      <c r="AA170" s="570" t="str">
        <f t="shared" si="30"/>
        <v>CGV015-3</v>
      </c>
      <c r="AB170" s="569" t="str">
        <f t="shared" si="31"/>
        <v>FALSE</v>
      </c>
      <c r="AC170" s="578" t="str">
        <f t="shared" si="32"/>
        <v>FALSE</v>
      </c>
      <c r="AD170" s="570" t="str">
        <f t="shared" si="33"/>
        <v>II</v>
      </c>
    </row>
    <row r="171" spans="1:30" x14ac:dyDescent="0.25">
      <c r="A171" s="564" t="str">
        <f t="shared" si="25"/>
        <v>CGV016-2017-3</v>
      </c>
      <c r="B171" s="565" t="s">
        <v>1690</v>
      </c>
      <c r="C171" s="565">
        <v>3</v>
      </c>
      <c r="D171" s="565" t="s">
        <v>454</v>
      </c>
      <c r="E171" s="565" t="s">
        <v>256</v>
      </c>
      <c r="F171" s="565" t="s">
        <v>98</v>
      </c>
      <c r="G171" s="565">
        <v>2017</v>
      </c>
      <c r="H171" s="565" t="s">
        <v>1671</v>
      </c>
      <c r="I171" s="565">
        <v>3500</v>
      </c>
      <c r="J171" s="565" t="s">
        <v>590</v>
      </c>
      <c r="K171" s="565">
        <v>2</v>
      </c>
      <c r="L171" s="565">
        <v>84.1</v>
      </c>
      <c r="M171" s="565"/>
      <c r="N171" s="565" t="s">
        <v>687</v>
      </c>
      <c r="O171" s="565">
        <v>8</v>
      </c>
      <c r="P171" s="565" t="s">
        <v>1687</v>
      </c>
      <c r="Q171" s="565" t="s">
        <v>435</v>
      </c>
      <c r="R171" s="565">
        <v>155</v>
      </c>
      <c r="S171" s="565">
        <v>31</v>
      </c>
      <c r="T171" s="566">
        <v>9900</v>
      </c>
      <c r="U171" s="565">
        <v>11</v>
      </c>
      <c r="V171" s="565" t="s">
        <v>255</v>
      </c>
      <c r="W171" s="565" t="s">
        <v>123</v>
      </c>
      <c r="X171" s="567">
        <v>47740</v>
      </c>
      <c r="Y171" s="567">
        <v>36071.14</v>
      </c>
      <c r="Z171" s="579">
        <v>0.03</v>
      </c>
      <c r="AA171" s="569" t="str">
        <f t="shared" si="30"/>
        <v>CGV016-3</v>
      </c>
      <c r="AB171" s="570" t="str">
        <f t="shared" si="31"/>
        <v>FALSE</v>
      </c>
      <c r="AC171" s="580" t="str">
        <f t="shared" si="32"/>
        <v>FALSE</v>
      </c>
      <c r="AD171" s="569" t="str">
        <f t="shared" si="33"/>
        <v>II</v>
      </c>
    </row>
    <row r="172" spans="1:30" ht="30" x14ac:dyDescent="0.25">
      <c r="A172" s="564" t="str">
        <f t="shared" si="25"/>
        <v>CGV017-2017-1</v>
      </c>
      <c r="B172" s="574" t="s">
        <v>1371</v>
      </c>
      <c r="C172" s="574">
        <v>1</v>
      </c>
      <c r="D172" s="574" t="s">
        <v>458</v>
      </c>
      <c r="E172" s="574" t="s">
        <v>1372</v>
      </c>
      <c r="F172" s="574" t="s">
        <v>68</v>
      </c>
      <c r="G172" s="574">
        <v>2017</v>
      </c>
      <c r="H172" s="574" t="s">
        <v>689</v>
      </c>
      <c r="I172" s="574" t="s">
        <v>1373</v>
      </c>
      <c r="J172" s="574" t="s">
        <v>590</v>
      </c>
      <c r="K172" s="574">
        <v>2</v>
      </c>
      <c r="L172" s="574">
        <v>25</v>
      </c>
      <c r="M172" s="574"/>
      <c r="N172" s="574" t="s">
        <v>691</v>
      </c>
      <c r="O172" s="574">
        <v>6</v>
      </c>
      <c r="P172" s="574" t="s">
        <v>1374</v>
      </c>
      <c r="Q172" s="574" t="s">
        <v>1375</v>
      </c>
      <c r="R172" s="574">
        <v>129.9</v>
      </c>
      <c r="S172" s="574">
        <v>25</v>
      </c>
      <c r="T172" s="575">
        <v>8600</v>
      </c>
      <c r="U172" s="574">
        <v>16</v>
      </c>
      <c r="V172" s="574" t="s">
        <v>125</v>
      </c>
      <c r="W172" s="574" t="s">
        <v>122</v>
      </c>
      <c r="X172" s="576">
        <v>32955</v>
      </c>
      <c r="Y172" s="576">
        <v>23413</v>
      </c>
      <c r="Z172" s="577">
        <v>0.05</v>
      </c>
      <c r="AA172" s="570" t="str">
        <f t="shared" si="30"/>
        <v>CGV017-1</v>
      </c>
      <c r="AB172" s="569" t="str">
        <f t="shared" si="31"/>
        <v>FALSE</v>
      </c>
      <c r="AC172" s="578" t="str">
        <f t="shared" si="32"/>
        <v>FALSE</v>
      </c>
      <c r="AD172" s="570" t="str">
        <f t="shared" si="33"/>
        <v>II</v>
      </c>
    </row>
    <row r="173" spans="1:30" ht="30" x14ac:dyDescent="0.25">
      <c r="A173" s="564" t="str">
        <f t="shared" si="25"/>
        <v>CGV017-2017-2</v>
      </c>
      <c r="B173" s="565" t="s">
        <v>1371</v>
      </c>
      <c r="C173" s="565">
        <v>2</v>
      </c>
      <c r="D173" s="565" t="s">
        <v>1370</v>
      </c>
      <c r="E173" s="565" t="s">
        <v>631</v>
      </c>
      <c r="F173" s="565" t="s">
        <v>68</v>
      </c>
      <c r="G173" s="565">
        <v>2017</v>
      </c>
      <c r="H173" s="565" t="s">
        <v>689</v>
      </c>
      <c r="I173" s="565" t="s">
        <v>1373</v>
      </c>
      <c r="J173" s="565" t="s">
        <v>590</v>
      </c>
      <c r="K173" s="565">
        <v>2</v>
      </c>
      <c r="L173" s="565" t="s">
        <v>1807</v>
      </c>
      <c r="M173" s="565"/>
      <c r="N173" s="565" t="s">
        <v>691</v>
      </c>
      <c r="O173" s="565">
        <v>6</v>
      </c>
      <c r="P173" s="565" t="s">
        <v>1374</v>
      </c>
      <c r="Q173" s="565" t="s">
        <v>1375</v>
      </c>
      <c r="R173" s="565">
        <v>129.9</v>
      </c>
      <c r="S173" s="565" t="s">
        <v>1807</v>
      </c>
      <c r="T173" s="566">
        <v>8600</v>
      </c>
      <c r="U173" s="565">
        <v>16</v>
      </c>
      <c r="V173" s="565" t="s">
        <v>125</v>
      </c>
      <c r="W173" s="565" t="s">
        <v>123</v>
      </c>
      <c r="X173" s="567">
        <v>32805</v>
      </c>
      <c r="Y173" s="567">
        <v>22888</v>
      </c>
      <c r="Z173" s="579">
        <v>0.01</v>
      </c>
      <c r="AA173" s="569" t="str">
        <f t="shared" si="30"/>
        <v>CGV017-2</v>
      </c>
      <c r="AB173" s="570" t="str">
        <f t="shared" si="31"/>
        <v>FALSE</v>
      </c>
      <c r="AC173" s="580" t="str">
        <f t="shared" si="32"/>
        <v>FALSE</v>
      </c>
      <c r="AD173" s="569" t="str">
        <f t="shared" si="33"/>
        <v>II</v>
      </c>
    </row>
    <row r="174" spans="1:30" ht="30" x14ac:dyDescent="0.25">
      <c r="A174" s="564" t="str">
        <f t="shared" si="25"/>
        <v>CGV018-2017-1</v>
      </c>
      <c r="B174" s="574" t="s">
        <v>1376</v>
      </c>
      <c r="C174" s="574">
        <v>1</v>
      </c>
      <c r="D174" s="574" t="s">
        <v>458</v>
      </c>
      <c r="E174" s="574" t="s">
        <v>1372</v>
      </c>
      <c r="F174" s="574" t="s">
        <v>68</v>
      </c>
      <c r="G174" s="574">
        <v>2017</v>
      </c>
      <c r="H174" s="574" t="s">
        <v>689</v>
      </c>
      <c r="I174" s="574" t="s">
        <v>1373</v>
      </c>
      <c r="J174" s="574" t="s">
        <v>590</v>
      </c>
      <c r="K174" s="574">
        <v>2</v>
      </c>
      <c r="L174" s="574">
        <v>25</v>
      </c>
      <c r="M174" s="574"/>
      <c r="N174" s="574" t="s">
        <v>696</v>
      </c>
      <c r="O174" s="574">
        <v>6</v>
      </c>
      <c r="P174" s="574" t="s">
        <v>1374</v>
      </c>
      <c r="Q174" s="574" t="s">
        <v>1375</v>
      </c>
      <c r="R174" s="574">
        <v>129.9</v>
      </c>
      <c r="S174" s="574">
        <v>25</v>
      </c>
      <c r="T174" s="575">
        <v>8600</v>
      </c>
      <c r="U174" s="574">
        <v>16</v>
      </c>
      <c r="V174" s="574" t="s">
        <v>122</v>
      </c>
      <c r="W174" s="574" t="s">
        <v>123</v>
      </c>
      <c r="X174" s="576">
        <v>34670</v>
      </c>
      <c r="Y174" s="576">
        <v>24936</v>
      </c>
      <c r="Z174" s="577">
        <v>0.05</v>
      </c>
      <c r="AA174" s="570" t="str">
        <f t="shared" si="30"/>
        <v>CGV018-1</v>
      </c>
      <c r="AB174" s="569" t="str">
        <f t="shared" si="31"/>
        <v>FALSE</v>
      </c>
      <c r="AC174" s="578" t="str">
        <f t="shared" si="32"/>
        <v>FALSE</v>
      </c>
      <c r="AD174" s="570" t="str">
        <f t="shared" si="33"/>
        <v>II</v>
      </c>
    </row>
    <row r="175" spans="1:30" ht="30" x14ac:dyDescent="0.25">
      <c r="A175" s="564" t="str">
        <f t="shared" si="25"/>
        <v>CGV018-2017-2</v>
      </c>
      <c r="B175" s="565" t="s">
        <v>1376</v>
      </c>
      <c r="C175" s="565">
        <v>2</v>
      </c>
      <c r="D175" s="565" t="s">
        <v>1370</v>
      </c>
      <c r="E175" s="565" t="s">
        <v>631</v>
      </c>
      <c r="F175" s="565" t="s">
        <v>68</v>
      </c>
      <c r="G175" s="565">
        <v>2017</v>
      </c>
      <c r="H175" s="565" t="s">
        <v>689</v>
      </c>
      <c r="I175" s="565" t="s">
        <v>1373</v>
      </c>
      <c r="J175" s="565" t="s">
        <v>590</v>
      </c>
      <c r="K175" s="565">
        <v>2</v>
      </c>
      <c r="L175" s="565" t="s">
        <v>1807</v>
      </c>
      <c r="M175" s="565"/>
      <c r="N175" s="565" t="s">
        <v>696</v>
      </c>
      <c r="O175" s="565">
        <v>6</v>
      </c>
      <c r="P175" s="565" t="s">
        <v>1374</v>
      </c>
      <c r="Q175" s="565" t="s">
        <v>1375</v>
      </c>
      <c r="R175" s="565">
        <v>129.9</v>
      </c>
      <c r="S175" s="565" t="s">
        <v>1807</v>
      </c>
      <c r="T175" s="566">
        <v>8600</v>
      </c>
      <c r="U175" s="565">
        <v>16</v>
      </c>
      <c r="V175" s="565" t="s">
        <v>122</v>
      </c>
      <c r="W175" s="565" t="s">
        <v>123</v>
      </c>
      <c r="X175" s="567">
        <v>34670</v>
      </c>
      <c r="Y175" s="567">
        <v>24494</v>
      </c>
      <c r="Z175" s="579">
        <v>0.01</v>
      </c>
      <c r="AA175" s="569" t="str">
        <f t="shared" si="30"/>
        <v>CGV018-2</v>
      </c>
      <c r="AB175" s="570" t="str">
        <f t="shared" si="31"/>
        <v>FALSE</v>
      </c>
      <c r="AC175" s="580" t="str">
        <f t="shared" si="32"/>
        <v>FALSE</v>
      </c>
      <c r="AD175" s="569" t="str">
        <f t="shared" si="33"/>
        <v>II</v>
      </c>
    </row>
    <row r="176" spans="1:30" ht="30" x14ac:dyDescent="0.25">
      <c r="A176" s="564" t="str">
        <f t="shared" si="25"/>
        <v>CGV019-2017-1</v>
      </c>
      <c r="B176" s="574" t="s">
        <v>1377</v>
      </c>
      <c r="C176" s="574">
        <v>1</v>
      </c>
      <c r="D176" s="574" t="s">
        <v>458</v>
      </c>
      <c r="E176" s="574" t="s">
        <v>1372</v>
      </c>
      <c r="F176" s="574" t="s">
        <v>68</v>
      </c>
      <c r="G176" s="574">
        <v>2017</v>
      </c>
      <c r="H176" s="574" t="s">
        <v>689</v>
      </c>
      <c r="I176" s="574" t="s">
        <v>1373</v>
      </c>
      <c r="J176" s="574" t="s">
        <v>590</v>
      </c>
      <c r="K176" s="574">
        <v>2</v>
      </c>
      <c r="L176" s="574">
        <v>25</v>
      </c>
      <c r="M176" s="574"/>
      <c r="N176" s="574" t="s">
        <v>710</v>
      </c>
      <c r="O176" s="574">
        <v>5</v>
      </c>
      <c r="P176" s="574" t="s">
        <v>1374</v>
      </c>
      <c r="Q176" s="574" t="s">
        <v>1375</v>
      </c>
      <c r="R176" s="574">
        <v>129.9</v>
      </c>
      <c r="S176" s="574">
        <v>25</v>
      </c>
      <c r="T176" s="575">
        <v>8600</v>
      </c>
      <c r="U176" s="574">
        <v>16</v>
      </c>
      <c r="V176" s="574" t="s">
        <v>255</v>
      </c>
      <c r="W176" s="574" t="s">
        <v>123</v>
      </c>
      <c r="X176" s="576">
        <v>38450</v>
      </c>
      <c r="Y176" s="576">
        <v>28294</v>
      </c>
      <c r="Z176" s="577">
        <v>0.05</v>
      </c>
      <c r="AA176" s="570" t="str">
        <f t="shared" si="30"/>
        <v>CGV019-1</v>
      </c>
      <c r="AB176" s="569" t="str">
        <f t="shared" si="31"/>
        <v>FALSE</v>
      </c>
      <c r="AC176" s="578" t="str">
        <f t="shared" si="32"/>
        <v>FALSE</v>
      </c>
      <c r="AD176" s="570" t="str">
        <f t="shared" si="33"/>
        <v>II</v>
      </c>
    </row>
    <row r="177" spans="1:30" x14ac:dyDescent="0.25">
      <c r="A177" s="564" t="str">
        <f t="shared" si="25"/>
        <v>CGV019-2017-2</v>
      </c>
      <c r="B177" s="565" t="s">
        <v>1377</v>
      </c>
      <c r="C177" s="565">
        <v>2</v>
      </c>
      <c r="D177" s="565" t="s">
        <v>1370</v>
      </c>
      <c r="E177" s="565" t="s">
        <v>631</v>
      </c>
      <c r="F177" s="565" t="s">
        <v>68</v>
      </c>
      <c r="G177" s="565">
        <v>2017</v>
      </c>
      <c r="H177" s="565" t="s">
        <v>689</v>
      </c>
      <c r="I177" s="565" t="s">
        <v>1373</v>
      </c>
      <c r="J177" s="565" t="s">
        <v>590</v>
      </c>
      <c r="K177" s="565">
        <v>2</v>
      </c>
      <c r="L177" s="565" t="s">
        <v>1807</v>
      </c>
      <c r="M177" s="565"/>
      <c r="N177" s="565" t="s">
        <v>710</v>
      </c>
      <c r="O177" s="565">
        <v>5</v>
      </c>
      <c r="P177" s="565" t="s">
        <v>1374</v>
      </c>
      <c r="Q177" s="565" t="s">
        <v>1375</v>
      </c>
      <c r="R177" s="565">
        <v>129.9</v>
      </c>
      <c r="S177" s="565" t="s">
        <v>1807</v>
      </c>
      <c r="T177" s="566">
        <v>8600</v>
      </c>
      <c r="U177" s="565">
        <v>16</v>
      </c>
      <c r="V177" s="565" t="s">
        <v>255</v>
      </c>
      <c r="W177" s="565" t="s">
        <v>123</v>
      </c>
      <c r="X177" s="567">
        <v>38450</v>
      </c>
      <c r="Y177" s="567">
        <v>27750</v>
      </c>
      <c r="Z177" s="579">
        <v>0.01</v>
      </c>
      <c r="AA177" s="569" t="str">
        <f t="shared" si="30"/>
        <v>CGV019-2</v>
      </c>
      <c r="AB177" s="570" t="str">
        <f t="shared" si="31"/>
        <v>FALSE</v>
      </c>
      <c r="AC177" s="580" t="str">
        <f t="shared" si="32"/>
        <v>FALSE</v>
      </c>
      <c r="AD177" s="569" t="str">
        <f t="shared" si="33"/>
        <v>II</v>
      </c>
    </row>
    <row r="178" spans="1:30" ht="30" x14ac:dyDescent="0.25">
      <c r="A178" s="564" t="str">
        <f t="shared" si="25"/>
        <v>CGV020-2017-1</v>
      </c>
      <c r="B178" s="574" t="s">
        <v>1378</v>
      </c>
      <c r="C178" s="574">
        <v>1</v>
      </c>
      <c r="D178" s="574" t="s">
        <v>458</v>
      </c>
      <c r="E178" s="574" t="s">
        <v>1372</v>
      </c>
      <c r="F178" s="574" t="s">
        <v>68</v>
      </c>
      <c r="G178" s="574">
        <v>2017</v>
      </c>
      <c r="H178" s="574" t="s">
        <v>689</v>
      </c>
      <c r="I178" s="574" t="s">
        <v>1373</v>
      </c>
      <c r="J178" s="574" t="s">
        <v>590</v>
      </c>
      <c r="K178" s="574">
        <v>2</v>
      </c>
      <c r="L178" s="574">
        <v>25</v>
      </c>
      <c r="M178" s="574"/>
      <c r="N178" s="574" t="s">
        <v>691</v>
      </c>
      <c r="O178" s="574">
        <v>6</v>
      </c>
      <c r="P178" s="574" t="s">
        <v>1379</v>
      </c>
      <c r="Q178" s="574" t="s">
        <v>1375</v>
      </c>
      <c r="R178" s="574">
        <v>129.9</v>
      </c>
      <c r="S178" s="574">
        <v>25</v>
      </c>
      <c r="T178" s="575">
        <v>8600</v>
      </c>
      <c r="U178" s="574">
        <v>16</v>
      </c>
      <c r="V178" s="574" t="s">
        <v>125</v>
      </c>
      <c r="W178" s="574" t="s">
        <v>122</v>
      </c>
      <c r="X178" s="576">
        <v>33285</v>
      </c>
      <c r="Y178" s="576">
        <v>23715</v>
      </c>
      <c r="Z178" s="577">
        <v>0.05</v>
      </c>
      <c r="AA178" s="570" t="str">
        <f t="shared" si="30"/>
        <v>CGV020-1</v>
      </c>
      <c r="AB178" s="569" t="str">
        <f t="shared" si="31"/>
        <v>FALSE</v>
      </c>
      <c r="AC178" s="578" t="str">
        <f t="shared" si="32"/>
        <v>FALSE</v>
      </c>
      <c r="AD178" s="570" t="str">
        <f t="shared" si="33"/>
        <v>II</v>
      </c>
    </row>
    <row r="179" spans="1:30" ht="30" x14ac:dyDescent="0.25">
      <c r="A179" s="564" t="str">
        <f t="shared" si="25"/>
        <v>CGV020-2017-2</v>
      </c>
      <c r="B179" s="565" t="s">
        <v>1378</v>
      </c>
      <c r="C179" s="565">
        <v>2</v>
      </c>
      <c r="D179" s="565" t="s">
        <v>1370</v>
      </c>
      <c r="E179" s="565" t="s">
        <v>631</v>
      </c>
      <c r="F179" s="565" t="s">
        <v>68</v>
      </c>
      <c r="G179" s="565">
        <v>2017</v>
      </c>
      <c r="H179" s="565" t="s">
        <v>689</v>
      </c>
      <c r="I179" s="565" t="s">
        <v>1373</v>
      </c>
      <c r="J179" s="565" t="s">
        <v>590</v>
      </c>
      <c r="K179" s="565">
        <v>2</v>
      </c>
      <c r="L179" s="565" t="s">
        <v>1807</v>
      </c>
      <c r="M179" s="565"/>
      <c r="N179" s="565" t="s">
        <v>691</v>
      </c>
      <c r="O179" s="565">
        <v>6</v>
      </c>
      <c r="P179" s="565" t="s">
        <v>1379</v>
      </c>
      <c r="Q179" s="565" t="s">
        <v>1375</v>
      </c>
      <c r="R179" s="565">
        <v>129.9</v>
      </c>
      <c r="S179" s="565" t="s">
        <v>1807</v>
      </c>
      <c r="T179" s="566">
        <v>8600</v>
      </c>
      <c r="U179" s="565">
        <v>16</v>
      </c>
      <c r="V179" s="565" t="s">
        <v>125</v>
      </c>
      <c r="W179" s="565" t="s">
        <v>123</v>
      </c>
      <c r="X179" s="567">
        <v>33135</v>
      </c>
      <c r="Y179" s="567">
        <v>23181</v>
      </c>
      <c r="Z179" s="579">
        <v>0.01</v>
      </c>
      <c r="AA179" s="569" t="str">
        <f t="shared" si="30"/>
        <v>CGV020-2</v>
      </c>
      <c r="AB179" s="570" t="str">
        <f t="shared" si="31"/>
        <v>FALSE</v>
      </c>
      <c r="AC179" s="580" t="str">
        <f t="shared" si="32"/>
        <v>FALSE</v>
      </c>
      <c r="AD179" s="569" t="str">
        <f t="shared" si="33"/>
        <v>II</v>
      </c>
    </row>
    <row r="180" spans="1:30" ht="30" x14ac:dyDescent="0.25">
      <c r="A180" s="564" t="str">
        <f t="shared" si="25"/>
        <v>CGV021-2017-1</v>
      </c>
      <c r="B180" s="574" t="s">
        <v>1380</v>
      </c>
      <c r="C180" s="574">
        <v>1</v>
      </c>
      <c r="D180" s="574" t="s">
        <v>458</v>
      </c>
      <c r="E180" s="574" t="s">
        <v>1372</v>
      </c>
      <c r="F180" s="574" t="s">
        <v>68</v>
      </c>
      <c r="G180" s="574">
        <v>2017</v>
      </c>
      <c r="H180" s="574" t="s">
        <v>689</v>
      </c>
      <c r="I180" s="574" t="s">
        <v>1373</v>
      </c>
      <c r="J180" s="574" t="s">
        <v>590</v>
      </c>
      <c r="K180" s="574">
        <v>2</v>
      </c>
      <c r="L180" s="574">
        <v>25</v>
      </c>
      <c r="M180" s="574"/>
      <c r="N180" s="574" t="s">
        <v>696</v>
      </c>
      <c r="O180" s="574">
        <v>6</v>
      </c>
      <c r="P180" s="574" t="s">
        <v>1379</v>
      </c>
      <c r="Q180" s="574" t="s">
        <v>1375</v>
      </c>
      <c r="R180" s="574">
        <v>129.9</v>
      </c>
      <c r="S180" s="574">
        <v>25</v>
      </c>
      <c r="T180" s="575">
        <v>8600</v>
      </c>
      <c r="U180" s="574">
        <v>16</v>
      </c>
      <c r="V180" s="574" t="s">
        <v>122</v>
      </c>
      <c r="W180" s="574" t="s">
        <v>123</v>
      </c>
      <c r="X180" s="576">
        <v>35000</v>
      </c>
      <c r="Y180" s="576">
        <v>25238</v>
      </c>
      <c r="Z180" s="577">
        <v>0.05</v>
      </c>
      <c r="AA180" s="570" t="str">
        <f t="shared" si="30"/>
        <v>CGV021-1</v>
      </c>
      <c r="AB180" s="569" t="str">
        <f t="shared" si="31"/>
        <v>FALSE</v>
      </c>
      <c r="AC180" s="578" t="str">
        <f t="shared" si="32"/>
        <v>FALSE</v>
      </c>
      <c r="AD180" s="570" t="str">
        <f t="shared" si="33"/>
        <v>II</v>
      </c>
    </row>
    <row r="181" spans="1:30" ht="30" x14ac:dyDescent="0.25">
      <c r="A181" s="564" t="str">
        <f t="shared" si="25"/>
        <v>CGV021-2017-2</v>
      </c>
      <c r="B181" s="565" t="s">
        <v>1380</v>
      </c>
      <c r="C181" s="565">
        <v>2</v>
      </c>
      <c r="D181" s="565" t="s">
        <v>1370</v>
      </c>
      <c r="E181" s="565" t="s">
        <v>631</v>
      </c>
      <c r="F181" s="565" t="s">
        <v>68</v>
      </c>
      <c r="G181" s="565">
        <v>2017</v>
      </c>
      <c r="H181" s="565" t="s">
        <v>689</v>
      </c>
      <c r="I181" s="565" t="s">
        <v>1373</v>
      </c>
      <c r="J181" s="565" t="s">
        <v>590</v>
      </c>
      <c r="K181" s="565">
        <v>2</v>
      </c>
      <c r="L181" s="565" t="s">
        <v>1807</v>
      </c>
      <c r="M181" s="565"/>
      <c r="N181" s="565" t="s">
        <v>696</v>
      </c>
      <c r="O181" s="565">
        <v>6</v>
      </c>
      <c r="P181" s="565" t="s">
        <v>1379</v>
      </c>
      <c r="Q181" s="565" t="s">
        <v>1375</v>
      </c>
      <c r="R181" s="565">
        <v>129.9</v>
      </c>
      <c r="S181" s="565" t="s">
        <v>1807</v>
      </c>
      <c r="T181" s="566">
        <v>8600</v>
      </c>
      <c r="U181" s="565">
        <v>16</v>
      </c>
      <c r="V181" s="565" t="s">
        <v>122</v>
      </c>
      <c r="W181" s="565" t="s">
        <v>123</v>
      </c>
      <c r="X181" s="567">
        <v>35000</v>
      </c>
      <c r="Y181" s="567">
        <v>24787</v>
      </c>
      <c r="Z181" s="579">
        <v>0.01</v>
      </c>
      <c r="AA181" s="569" t="str">
        <f t="shared" si="30"/>
        <v>CGV021-2</v>
      </c>
      <c r="AB181" s="570" t="str">
        <f t="shared" si="31"/>
        <v>FALSE</v>
      </c>
      <c r="AC181" s="580" t="str">
        <f t="shared" si="32"/>
        <v>FALSE</v>
      </c>
      <c r="AD181" s="569" t="str">
        <f t="shared" si="33"/>
        <v>II</v>
      </c>
    </row>
    <row r="182" spans="1:30" ht="30" x14ac:dyDescent="0.25">
      <c r="A182" s="564" t="str">
        <f t="shared" si="25"/>
        <v>CGV022-2017-1</v>
      </c>
      <c r="B182" s="574" t="s">
        <v>1381</v>
      </c>
      <c r="C182" s="574">
        <v>1</v>
      </c>
      <c r="D182" s="574" t="s">
        <v>458</v>
      </c>
      <c r="E182" s="574" t="s">
        <v>1372</v>
      </c>
      <c r="F182" s="574" t="s">
        <v>68</v>
      </c>
      <c r="G182" s="574">
        <v>2017</v>
      </c>
      <c r="H182" s="574" t="s">
        <v>689</v>
      </c>
      <c r="I182" s="574" t="s">
        <v>1373</v>
      </c>
      <c r="J182" s="574" t="s">
        <v>590</v>
      </c>
      <c r="K182" s="574">
        <v>2</v>
      </c>
      <c r="L182" s="574">
        <v>25</v>
      </c>
      <c r="M182" s="574"/>
      <c r="N182" s="574" t="s">
        <v>710</v>
      </c>
      <c r="O182" s="574">
        <v>5</v>
      </c>
      <c r="P182" s="574" t="s">
        <v>1379</v>
      </c>
      <c r="Q182" s="574" t="s">
        <v>1375</v>
      </c>
      <c r="R182" s="574">
        <v>129.9</v>
      </c>
      <c r="S182" s="574">
        <v>25</v>
      </c>
      <c r="T182" s="575">
        <v>8600</v>
      </c>
      <c r="U182" s="574">
        <v>16</v>
      </c>
      <c r="V182" s="574" t="s">
        <v>255</v>
      </c>
      <c r="W182" s="574" t="s">
        <v>123</v>
      </c>
      <c r="X182" s="576">
        <v>38780</v>
      </c>
      <c r="Y182" s="576">
        <v>28596</v>
      </c>
      <c r="Z182" s="577">
        <v>0.05</v>
      </c>
      <c r="AA182" s="570" t="str">
        <f t="shared" si="30"/>
        <v>CGV022-1</v>
      </c>
      <c r="AB182" s="569" t="str">
        <f t="shared" si="31"/>
        <v>FALSE</v>
      </c>
      <c r="AC182" s="578" t="str">
        <f t="shared" si="32"/>
        <v>FALSE</v>
      </c>
      <c r="AD182" s="570" t="str">
        <f t="shared" si="33"/>
        <v>II</v>
      </c>
    </row>
    <row r="183" spans="1:30" x14ac:dyDescent="0.25">
      <c r="A183" s="564" t="str">
        <f t="shared" si="25"/>
        <v>CGV022-2017-2</v>
      </c>
      <c r="B183" s="565" t="s">
        <v>1381</v>
      </c>
      <c r="C183" s="565">
        <v>2</v>
      </c>
      <c r="D183" s="565" t="s">
        <v>1370</v>
      </c>
      <c r="E183" s="565" t="s">
        <v>631</v>
      </c>
      <c r="F183" s="565" t="s">
        <v>68</v>
      </c>
      <c r="G183" s="565">
        <v>2017</v>
      </c>
      <c r="H183" s="565" t="s">
        <v>689</v>
      </c>
      <c r="I183" s="565" t="s">
        <v>1373</v>
      </c>
      <c r="J183" s="565" t="s">
        <v>590</v>
      </c>
      <c r="K183" s="565">
        <v>2</v>
      </c>
      <c r="L183" s="565" t="s">
        <v>1807</v>
      </c>
      <c r="M183" s="565"/>
      <c r="N183" s="565" t="s">
        <v>710</v>
      </c>
      <c r="O183" s="565">
        <v>5</v>
      </c>
      <c r="P183" s="565" t="s">
        <v>1379</v>
      </c>
      <c r="Q183" s="565" t="s">
        <v>1375</v>
      </c>
      <c r="R183" s="565">
        <v>129.9</v>
      </c>
      <c r="S183" s="565" t="s">
        <v>1807</v>
      </c>
      <c r="T183" s="566">
        <v>8600</v>
      </c>
      <c r="U183" s="565">
        <v>16</v>
      </c>
      <c r="V183" s="565" t="s">
        <v>255</v>
      </c>
      <c r="W183" s="565" t="s">
        <v>123</v>
      </c>
      <c r="X183" s="567">
        <v>38780</v>
      </c>
      <c r="Y183" s="567">
        <v>28043</v>
      </c>
      <c r="Z183" s="579">
        <v>0.01</v>
      </c>
      <c r="AA183" s="569" t="str">
        <f t="shared" si="30"/>
        <v>CGV022-2</v>
      </c>
      <c r="AB183" s="570" t="str">
        <f t="shared" si="31"/>
        <v>FALSE</v>
      </c>
      <c r="AC183" s="580" t="str">
        <f t="shared" si="32"/>
        <v>FALSE</v>
      </c>
      <c r="AD183" s="569" t="str">
        <f t="shared" si="33"/>
        <v>II</v>
      </c>
    </row>
    <row r="184" spans="1:30" ht="30" x14ac:dyDescent="0.25">
      <c r="A184" s="564" t="str">
        <f t="shared" si="25"/>
        <v>CGV023-2017-1</v>
      </c>
      <c r="B184" s="574" t="s">
        <v>1382</v>
      </c>
      <c r="C184" s="574">
        <v>1</v>
      </c>
      <c r="D184" s="574" t="s">
        <v>458</v>
      </c>
      <c r="E184" s="574" t="s">
        <v>1372</v>
      </c>
      <c r="F184" s="574" t="s">
        <v>68</v>
      </c>
      <c r="G184" s="574">
        <v>2017</v>
      </c>
      <c r="H184" s="574" t="s">
        <v>689</v>
      </c>
      <c r="I184" s="574" t="s">
        <v>1373</v>
      </c>
      <c r="J184" s="574" t="s">
        <v>590</v>
      </c>
      <c r="K184" s="574">
        <v>2</v>
      </c>
      <c r="L184" s="574">
        <v>25</v>
      </c>
      <c r="M184" s="574"/>
      <c r="N184" s="574" t="s">
        <v>691</v>
      </c>
      <c r="O184" s="574">
        <v>6</v>
      </c>
      <c r="P184" s="574" t="s">
        <v>1383</v>
      </c>
      <c r="Q184" s="574" t="s">
        <v>1375</v>
      </c>
      <c r="R184" s="574">
        <v>147.6</v>
      </c>
      <c r="S184" s="574">
        <v>25</v>
      </c>
      <c r="T184" s="575">
        <v>8600</v>
      </c>
      <c r="U184" s="574">
        <v>16</v>
      </c>
      <c r="V184" s="574" t="s">
        <v>125</v>
      </c>
      <c r="W184" s="574" t="s">
        <v>122</v>
      </c>
      <c r="X184" s="576">
        <v>33805</v>
      </c>
      <c r="Y184" s="576">
        <v>24189</v>
      </c>
      <c r="Z184" s="577">
        <v>0.05</v>
      </c>
      <c r="AA184" s="570" t="str">
        <f t="shared" si="30"/>
        <v>CGV023-1</v>
      </c>
      <c r="AB184" s="569" t="str">
        <f t="shared" si="31"/>
        <v>FALSE</v>
      </c>
      <c r="AC184" s="578" t="str">
        <f t="shared" si="32"/>
        <v>FALSE</v>
      </c>
      <c r="AD184" s="570" t="str">
        <f t="shared" si="33"/>
        <v>II</v>
      </c>
    </row>
    <row r="185" spans="1:30" ht="30" x14ac:dyDescent="0.25">
      <c r="A185" s="564" t="str">
        <f t="shared" si="25"/>
        <v>CGV023-2017-2</v>
      </c>
      <c r="B185" s="565" t="s">
        <v>1382</v>
      </c>
      <c r="C185" s="565">
        <v>2</v>
      </c>
      <c r="D185" s="565" t="s">
        <v>1370</v>
      </c>
      <c r="E185" s="565" t="s">
        <v>631</v>
      </c>
      <c r="F185" s="565" t="s">
        <v>68</v>
      </c>
      <c r="G185" s="565">
        <v>2017</v>
      </c>
      <c r="H185" s="565" t="s">
        <v>689</v>
      </c>
      <c r="I185" s="565" t="s">
        <v>1373</v>
      </c>
      <c r="J185" s="565" t="s">
        <v>590</v>
      </c>
      <c r="K185" s="565">
        <v>2</v>
      </c>
      <c r="L185" s="565" t="s">
        <v>1807</v>
      </c>
      <c r="M185" s="565"/>
      <c r="N185" s="565" t="s">
        <v>691</v>
      </c>
      <c r="O185" s="565">
        <v>6</v>
      </c>
      <c r="P185" s="565" t="s">
        <v>1383</v>
      </c>
      <c r="Q185" s="565" t="s">
        <v>1375</v>
      </c>
      <c r="R185" s="565">
        <v>147.6</v>
      </c>
      <c r="S185" s="565" t="s">
        <v>1807</v>
      </c>
      <c r="T185" s="566">
        <v>8600</v>
      </c>
      <c r="U185" s="565">
        <v>16</v>
      </c>
      <c r="V185" s="565" t="s">
        <v>125</v>
      </c>
      <c r="W185" s="565" t="s">
        <v>123</v>
      </c>
      <c r="X185" s="567">
        <v>33655</v>
      </c>
      <c r="Y185" s="567">
        <v>23641</v>
      </c>
      <c r="Z185" s="579">
        <v>0.01</v>
      </c>
      <c r="AA185" s="569" t="str">
        <f t="shared" si="30"/>
        <v>CGV023-2</v>
      </c>
      <c r="AB185" s="570" t="str">
        <f t="shared" si="31"/>
        <v>FALSE</v>
      </c>
      <c r="AC185" s="580" t="str">
        <f t="shared" si="32"/>
        <v>FALSE</v>
      </c>
      <c r="AD185" s="569" t="str">
        <f t="shared" si="33"/>
        <v>II</v>
      </c>
    </row>
    <row r="186" spans="1:30" ht="30" x14ac:dyDescent="0.25">
      <c r="A186" s="564" t="str">
        <f t="shared" si="25"/>
        <v>CGV024-2017-1</v>
      </c>
      <c r="B186" s="574" t="s">
        <v>1384</v>
      </c>
      <c r="C186" s="574">
        <v>1</v>
      </c>
      <c r="D186" s="574" t="s">
        <v>458</v>
      </c>
      <c r="E186" s="574" t="s">
        <v>1372</v>
      </c>
      <c r="F186" s="574" t="s">
        <v>68</v>
      </c>
      <c r="G186" s="574">
        <v>2017</v>
      </c>
      <c r="H186" s="574" t="s">
        <v>689</v>
      </c>
      <c r="I186" s="574" t="s">
        <v>1373</v>
      </c>
      <c r="J186" s="574" t="s">
        <v>590</v>
      </c>
      <c r="K186" s="574">
        <v>2</v>
      </c>
      <c r="L186" s="574">
        <v>25</v>
      </c>
      <c r="M186" s="574"/>
      <c r="N186" s="574" t="s">
        <v>696</v>
      </c>
      <c r="O186" s="574">
        <v>6</v>
      </c>
      <c r="P186" s="574" t="s">
        <v>1383</v>
      </c>
      <c r="Q186" s="574" t="s">
        <v>1375</v>
      </c>
      <c r="R186" s="574">
        <v>147.6</v>
      </c>
      <c r="S186" s="574">
        <v>25</v>
      </c>
      <c r="T186" s="575">
        <v>8600</v>
      </c>
      <c r="U186" s="574">
        <v>16</v>
      </c>
      <c r="V186" s="574" t="s">
        <v>122</v>
      </c>
      <c r="W186" s="574" t="s">
        <v>123</v>
      </c>
      <c r="X186" s="576">
        <v>35520</v>
      </c>
      <c r="Y186" s="576">
        <v>25712</v>
      </c>
      <c r="Z186" s="577">
        <v>0.05</v>
      </c>
      <c r="AA186" s="570" t="str">
        <f t="shared" si="30"/>
        <v>CGV024-1</v>
      </c>
      <c r="AB186" s="569" t="str">
        <f t="shared" si="31"/>
        <v>FALSE</v>
      </c>
      <c r="AC186" s="578" t="str">
        <f t="shared" si="32"/>
        <v>FALSE</v>
      </c>
      <c r="AD186" s="570" t="str">
        <f t="shared" si="33"/>
        <v>II</v>
      </c>
    </row>
    <row r="187" spans="1:30" ht="30" x14ac:dyDescent="0.25">
      <c r="A187" s="564" t="str">
        <f t="shared" si="25"/>
        <v>CGV024-2017-2</v>
      </c>
      <c r="B187" s="565" t="s">
        <v>1384</v>
      </c>
      <c r="C187" s="565">
        <v>2</v>
      </c>
      <c r="D187" s="565" t="s">
        <v>1370</v>
      </c>
      <c r="E187" s="565" t="s">
        <v>631</v>
      </c>
      <c r="F187" s="565" t="s">
        <v>68</v>
      </c>
      <c r="G187" s="565">
        <v>2017</v>
      </c>
      <c r="H187" s="565" t="s">
        <v>689</v>
      </c>
      <c r="I187" s="565" t="s">
        <v>1373</v>
      </c>
      <c r="J187" s="565" t="s">
        <v>590</v>
      </c>
      <c r="K187" s="565">
        <v>2</v>
      </c>
      <c r="L187" s="565" t="s">
        <v>1807</v>
      </c>
      <c r="M187" s="565"/>
      <c r="N187" s="565" t="s">
        <v>696</v>
      </c>
      <c r="O187" s="565">
        <v>6</v>
      </c>
      <c r="P187" s="565" t="s">
        <v>1383</v>
      </c>
      <c r="Q187" s="565" t="s">
        <v>1375</v>
      </c>
      <c r="R187" s="565">
        <v>147.6</v>
      </c>
      <c r="S187" s="565" t="s">
        <v>1807</v>
      </c>
      <c r="T187" s="566">
        <v>8600</v>
      </c>
      <c r="U187" s="565">
        <v>16</v>
      </c>
      <c r="V187" s="565" t="s">
        <v>122</v>
      </c>
      <c r="W187" s="565" t="s">
        <v>123</v>
      </c>
      <c r="X187" s="567">
        <v>35520</v>
      </c>
      <c r="Y187" s="567">
        <v>25247</v>
      </c>
      <c r="Z187" s="579">
        <v>0.01</v>
      </c>
      <c r="AA187" s="569" t="str">
        <f t="shared" si="30"/>
        <v>CGV024-2</v>
      </c>
      <c r="AB187" s="570" t="str">
        <f t="shared" si="31"/>
        <v>FALSE</v>
      </c>
      <c r="AC187" s="580" t="str">
        <f t="shared" si="32"/>
        <v>FALSE</v>
      </c>
      <c r="AD187" s="569" t="str">
        <f t="shared" si="33"/>
        <v>II</v>
      </c>
    </row>
    <row r="188" spans="1:30" ht="30" x14ac:dyDescent="0.25">
      <c r="A188" s="564" t="str">
        <f t="shared" si="25"/>
        <v>CGV025-2017-1</v>
      </c>
      <c r="B188" s="574" t="s">
        <v>1385</v>
      </c>
      <c r="C188" s="574">
        <v>1</v>
      </c>
      <c r="D188" s="574" t="s">
        <v>458</v>
      </c>
      <c r="E188" s="574" t="s">
        <v>1372</v>
      </c>
      <c r="F188" s="574" t="s">
        <v>68</v>
      </c>
      <c r="G188" s="574">
        <v>2017</v>
      </c>
      <c r="H188" s="574" t="s">
        <v>689</v>
      </c>
      <c r="I188" s="574" t="s">
        <v>1373</v>
      </c>
      <c r="J188" s="574" t="s">
        <v>590</v>
      </c>
      <c r="K188" s="574">
        <v>2</v>
      </c>
      <c r="L188" s="574">
        <v>25</v>
      </c>
      <c r="M188" s="574"/>
      <c r="N188" s="574" t="s">
        <v>710</v>
      </c>
      <c r="O188" s="574">
        <v>5</v>
      </c>
      <c r="P188" s="574" t="s">
        <v>1383</v>
      </c>
      <c r="Q188" s="574" t="s">
        <v>1375</v>
      </c>
      <c r="R188" s="574">
        <v>147.6</v>
      </c>
      <c r="S188" s="574">
        <v>25</v>
      </c>
      <c r="T188" s="575">
        <v>8600</v>
      </c>
      <c r="U188" s="574">
        <v>16</v>
      </c>
      <c r="V188" s="574" t="s">
        <v>255</v>
      </c>
      <c r="W188" s="574" t="s">
        <v>123</v>
      </c>
      <c r="X188" s="576">
        <v>39300</v>
      </c>
      <c r="Y188" s="576">
        <v>29070</v>
      </c>
      <c r="Z188" s="577">
        <v>0.05</v>
      </c>
      <c r="AA188" s="570" t="str">
        <f t="shared" si="30"/>
        <v>CGV025-1</v>
      </c>
      <c r="AB188" s="569" t="str">
        <f t="shared" si="31"/>
        <v>FALSE</v>
      </c>
      <c r="AC188" s="578" t="str">
        <f t="shared" si="32"/>
        <v>FALSE</v>
      </c>
      <c r="AD188" s="570" t="str">
        <f t="shared" si="33"/>
        <v>II</v>
      </c>
    </row>
    <row r="189" spans="1:30" x14ac:dyDescent="0.25">
      <c r="A189" s="564" t="str">
        <f t="shared" si="25"/>
        <v>CGV025-2017-2</v>
      </c>
      <c r="B189" s="565" t="s">
        <v>1385</v>
      </c>
      <c r="C189" s="565">
        <v>2</v>
      </c>
      <c r="D189" s="565" t="s">
        <v>1370</v>
      </c>
      <c r="E189" s="565" t="s">
        <v>631</v>
      </c>
      <c r="F189" s="565" t="s">
        <v>68</v>
      </c>
      <c r="G189" s="565">
        <v>2017</v>
      </c>
      <c r="H189" s="565" t="s">
        <v>689</v>
      </c>
      <c r="I189" s="565" t="s">
        <v>1373</v>
      </c>
      <c r="J189" s="565" t="s">
        <v>590</v>
      </c>
      <c r="K189" s="565">
        <v>2</v>
      </c>
      <c r="L189" s="565" t="s">
        <v>1807</v>
      </c>
      <c r="M189" s="565"/>
      <c r="N189" s="565" t="s">
        <v>710</v>
      </c>
      <c r="O189" s="565">
        <v>5</v>
      </c>
      <c r="P189" s="565" t="s">
        <v>1383</v>
      </c>
      <c r="Q189" s="565" t="s">
        <v>1375</v>
      </c>
      <c r="R189" s="565">
        <v>147.6</v>
      </c>
      <c r="S189" s="565" t="s">
        <v>1807</v>
      </c>
      <c r="T189" s="566">
        <v>8600</v>
      </c>
      <c r="U189" s="565">
        <v>16</v>
      </c>
      <c r="V189" s="565" t="s">
        <v>255</v>
      </c>
      <c r="W189" s="565" t="s">
        <v>123</v>
      </c>
      <c r="X189" s="567">
        <v>39300</v>
      </c>
      <c r="Y189" s="567">
        <v>28503</v>
      </c>
      <c r="Z189" s="579">
        <v>0.01</v>
      </c>
      <c r="AA189" s="569" t="str">
        <f t="shared" si="30"/>
        <v>CGV025-2</v>
      </c>
      <c r="AB189" s="570" t="str">
        <f t="shared" si="31"/>
        <v>FALSE</v>
      </c>
      <c r="AC189" s="580" t="str">
        <f t="shared" si="32"/>
        <v>FALSE</v>
      </c>
      <c r="AD189" s="569" t="str">
        <f t="shared" si="33"/>
        <v>II</v>
      </c>
    </row>
    <row r="190" spans="1:30" ht="30" x14ac:dyDescent="0.25">
      <c r="A190" s="564" t="str">
        <f t="shared" si="25"/>
        <v>CGV026-2017-1</v>
      </c>
      <c r="B190" s="574" t="s">
        <v>1386</v>
      </c>
      <c r="C190" s="574">
        <v>1</v>
      </c>
      <c r="D190" s="574" t="s">
        <v>458</v>
      </c>
      <c r="E190" s="574" t="s">
        <v>1372</v>
      </c>
      <c r="F190" s="574" t="s">
        <v>68</v>
      </c>
      <c r="G190" s="574">
        <v>2017</v>
      </c>
      <c r="H190" s="574" t="s">
        <v>689</v>
      </c>
      <c r="I190" s="574" t="s">
        <v>1373</v>
      </c>
      <c r="J190" s="574" t="s">
        <v>590</v>
      </c>
      <c r="K190" s="574">
        <v>2</v>
      </c>
      <c r="L190" s="574">
        <v>25</v>
      </c>
      <c r="M190" s="574"/>
      <c r="N190" s="574" t="s">
        <v>691</v>
      </c>
      <c r="O190" s="574">
        <v>6</v>
      </c>
      <c r="P190" s="574" t="s">
        <v>1387</v>
      </c>
      <c r="Q190" s="574" t="s">
        <v>1375</v>
      </c>
      <c r="R190" s="574">
        <v>147.6</v>
      </c>
      <c r="S190" s="574">
        <v>25</v>
      </c>
      <c r="T190" s="575">
        <v>8600</v>
      </c>
      <c r="U190" s="574">
        <v>16</v>
      </c>
      <c r="V190" s="574" t="s">
        <v>125</v>
      </c>
      <c r="W190" s="574" t="s">
        <v>122</v>
      </c>
      <c r="X190" s="576">
        <v>34985</v>
      </c>
      <c r="Y190" s="576">
        <v>25268</v>
      </c>
      <c r="Z190" s="577">
        <v>0.05</v>
      </c>
      <c r="AA190" s="570" t="str">
        <f t="shared" si="30"/>
        <v>CGV026-1</v>
      </c>
      <c r="AB190" s="569" t="str">
        <f t="shared" si="31"/>
        <v>FALSE</v>
      </c>
      <c r="AC190" s="578" t="str">
        <f t="shared" si="32"/>
        <v>FALSE</v>
      </c>
      <c r="AD190" s="570" t="str">
        <f t="shared" si="33"/>
        <v>II</v>
      </c>
    </row>
    <row r="191" spans="1:30" ht="30" x14ac:dyDescent="0.25">
      <c r="A191" s="564" t="str">
        <f t="shared" si="25"/>
        <v>CGV026-2017-2</v>
      </c>
      <c r="B191" s="565" t="s">
        <v>1386</v>
      </c>
      <c r="C191" s="565">
        <v>2</v>
      </c>
      <c r="D191" s="565" t="s">
        <v>1370</v>
      </c>
      <c r="E191" s="565" t="s">
        <v>631</v>
      </c>
      <c r="F191" s="565" t="s">
        <v>68</v>
      </c>
      <c r="G191" s="565">
        <v>2017</v>
      </c>
      <c r="H191" s="565" t="s">
        <v>689</v>
      </c>
      <c r="I191" s="565" t="s">
        <v>1373</v>
      </c>
      <c r="J191" s="565" t="s">
        <v>590</v>
      </c>
      <c r="K191" s="565">
        <v>2</v>
      </c>
      <c r="L191" s="565" t="s">
        <v>1807</v>
      </c>
      <c r="M191" s="565"/>
      <c r="N191" s="565" t="s">
        <v>691</v>
      </c>
      <c r="O191" s="565">
        <v>6</v>
      </c>
      <c r="P191" s="565" t="s">
        <v>1387</v>
      </c>
      <c r="Q191" s="565" t="s">
        <v>1375</v>
      </c>
      <c r="R191" s="565">
        <v>147.6</v>
      </c>
      <c r="S191" s="565" t="s">
        <v>1807</v>
      </c>
      <c r="T191" s="566">
        <v>8600</v>
      </c>
      <c r="U191" s="565">
        <v>16</v>
      </c>
      <c r="V191" s="565" t="s">
        <v>125</v>
      </c>
      <c r="W191" s="565" t="s">
        <v>123</v>
      </c>
      <c r="X191" s="567">
        <v>34835</v>
      </c>
      <c r="Y191" s="567">
        <v>24687</v>
      </c>
      <c r="Z191" s="579">
        <v>0.01</v>
      </c>
      <c r="AA191" s="569" t="str">
        <f t="shared" si="30"/>
        <v>CGV026-2</v>
      </c>
      <c r="AB191" s="570" t="str">
        <f t="shared" si="31"/>
        <v>FALSE</v>
      </c>
      <c r="AC191" s="580" t="str">
        <f t="shared" si="32"/>
        <v>FALSE</v>
      </c>
      <c r="AD191" s="569" t="str">
        <f t="shared" si="33"/>
        <v>II</v>
      </c>
    </row>
    <row r="192" spans="1:30" ht="30" x14ac:dyDescent="0.25">
      <c r="A192" s="564" t="str">
        <f t="shared" si="25"/>
        <v>CGV027-2017-1</v>
      </c>
      <c r="B192" s="574" t="s">
        <v>1388</v>
      </c>
      <c r="C192" s="574">
        <v>1</v>
      </c>
      <c r="D192" s="574" t="s">
        <v>458</v>
      </c>
      <c r="E192" s="574" t="s">
        <v>1372</v>
      </c>
      <c r="F192" s="574" t="s">
        <v>68</v>
      </c>
      <c r="G192" s="574">
        <v>2017</v>
      </c>
      <c r="H192" s="574" t="s">
        <v>689</v>
      </c>
      <c r="I192" s="574" t="s">
        <v>1373</v>
      </c>
      <c r="J192" s="574" t="s">
        <v>590</v>
      </c>
      <c r="K192" s="574">
        <v>2</v>
      </c>
      <c r="L192" s="574">
        <v>25</v>
      </c>
      <c r="M192" s="574"/>
      <c r="N192" s="574" t="s">
        <v>696</v>
      </c>
      <c r="O192" s="574">
        <v>6</v>
      </c>
      <c r="P192" s="574" t="s">
        <v>1387</v>
      </c>
      <c r="Q192" s="574" t="s">
        <v>1375</v>
      </c>
      <c r="R192" s="574">
        <v>147.6</v>
      </c>
      <c r="S192" s="574">
        <v>25</v>
      </c>
      <c r="T192" s="575">
        <v>8600</v>
      </c>
      <c r="U192" s="574">
        <v>16</v>
      </c>
      <c r="V192" s="574" t="s">
        <v>122</v>
      </c>
      <c r="W192" s="574" t="s">
        <v>123</v>
      </c>
      <c r="X192" s="576">
        <v>36700</v>
      </c>
      <c r="Y192" s="576">
        <v>26791</v>
      </c>
      <c r="Z192" s="577">
        <v>0.05</v>
      </c>
      <c r="AA192" s="570" t="str">
        <f t="shared" si="30"/>
        <v>CGV027-1</v>
      </c>
      <c r="AB192" s="569" t="str">
        <f t="shared" si="31"/>
        <v>FALSE</v>
      </c>
      <c r="AC192" s="578" t="str">
        <f t="shared" si="32"/>
        <v>FALSE</v>
      </c>
      <c r="AD192" s="570" t="str">
        <f t="shared" si="33"/>
        <v>II</v>
      </c>
    </row>
    <row r="193" spans="1:30" ht="30" x14ac:dyDescent="0.25">
      <c r="A193" s="564" t="str">
        <f t="shared" si="25"/>
        <v>CGV027-2017-2</v>
      </c>
      <c r="B193" s="565" t="s">
        <v>1388</v>
      </c>
      <c r="C193" s="565">
        <v>2</v>
      </c>
      <c r="D193" s="565" t="s">
        <v>1370</v>
      </c>
      <c r="E193" s="565" t="s">
        <v>631</v>
      </c>
      <c r="F193" s="565" t="s">
        <v>68</v>
      </c>
      <c r="G193" s="565">
        <v>2017</v>
      </c>
      <c r="H193" s="565" t="s">
        <v>689</v>
      </c>
      <c r="I193" s="565" t="s">
        <v>1373</v>
      </c>
      <c r="J193" s="565" t="s">
        <v>590</v>
      </c>
      <c r="K193" s="565">
        <v>2</v>
      </c>
      <c r="L193" s="565" t="s">
        <v>1807</v>
      </c>
      <c r="M193" s="565"/>
      <c r="N193" s="565" t="s">
        <v>696</v>
      </c>
      <c r="O193" s="565">
        <v>6</v>
      </c>
      <c r="P193" s="565" t="s">
        <v>1387</v>
      </c>
      <c r="Q193" s="565" t="s">
        <v>1375</v>
      </c>
      <c r="R193" s="565">
        <v>147.6</v>
      </c>
      <c r="S193" s="565" t="s">
        <v>1807</v>
      </c>
      <c r="T193" s="566">
        <v>8600</v>
      </c>
      <c r="U193" s="565">
        <v>16</v>
      </c>
      <c r="V193" s="565" t="s">
        <v>122</v>
      </c>
      <c r="W193" s="565" t="s">
        <v>123</v>
      </c>
      <c r="X193" s="567">
        <v>36700</v>
      </c>
      <c r="Y193" s="567">
        <v>26293</v>
      </c>
      <c r="Z193" s="579">
        <v>0.01</v>
      </c>
      <c r="AA193" s="569" t="str">
        <f t="shared" si="30"/>
        <v>CGV027-2</v>
      </c>
      <c r="AB193" s="570" t="str">
        <f t="shared" si="31"/>
        <v>FALSE</v>
      </c>
      <c r="AC193" s="580" t="str">
        <f t="shared" si="32"/>
        <v>FALSE</v>
      </c>
      <c r="AD193" s="569" t="str">
        <f t="shared" si="33"/>
        <v>II</v>
      </c>
    </row>
    <row r="194" spans="1:30" ht="30" x14ac:dyDescent="0.25">
      <c r="A194" s="564" t="str">
        <f t="shared" si="25"/>
        <v>CGV028-2017-1</v>
      </c>
      <c r="B194" s="574" t="s">
        <v>1389</v>
      </c>
      <c r="C194" s="574">
        <v>1</v>
      </c>
      <c r="D194" s="574" t="s">
        <v>458</v>
      </c>
      <c r="E194" s="574" t="s">
        <v>1372</v>
      </c>
      <c r="F194" s="574" t="s">
        <v>68</v>
      </c>
      <c r="G194" s="574">
        <v>2017</v>
      </c>
      <c r="H194" s="574" t="s">
        <v>689</v>
      </c>
      <c r="I194" s="574" t="s">
        <v>1373</v>
      </c>
      <c r="J194" s="574" t="s">
        <v>590</v>
      </c>
      <c r="K194" s="574">
        <v>2</v>
      </c>
      <c r="L194" s="574">
        <v>25</v>
      </c>
      <c r="M194" s="574"/>
      <c r="N194" s="574" t="s">
        <v>710</v>
      </c>
      <c r="O194" s="574">
        <v>5</v>
      </c>
      <c r="P194" s="574" t="s">
        <v>1387</v>
      </c>
      <c r="Q194" s="574" t="s">
        <v>1375</v>
      </c>
      <c r="R194" s="574">
        <v>147.6</v>
      </c>
      <c r="S194" s="574">
        <v>25</v>
      </c>
      <c r="T194" s="575">
        <v>8600</v>
      </c>
      <c r="U194" s="574">
        <v>16</v>
      </c>
      <c r="V194" s="574" t="s">
        <v>255</v>
      </c>
      <c r="W194" s="574" t="s">
        <v>123</v>
      </c>
      <c r="X194" s="576">
        <v>40480</v>
      </c>
      <c r="Y194" s="576">
        <v>30149</v>
      </c>
      <c r="Z194" s="577">
        <v>0.05</v>
      </c>
      <c r="AA194" s="570" t="str">
        <f t="shared" si="30"/>
        <v>CGV028-1</v>
      </c>
      <c r="AB194" s="569" t="str">
        <f t="shared" si="31"/>
        <v>FALSE</v>
      </c>
      <c r="AC194" s="578" t="str">
        <f t="shared" si="32"/>
        <v>FALSE</v>
      </c>
      <c r="AD194" s="570" t="str">
        <f t="shared" si="33"/>
        <v>II</v>
      </c>
    </row>
    <row r="195" spans="1:30" x14ac:dyDescent="0.25">
      <c r="A195" s="564" t="str">
        <f t="shared" ref="A195:A258" si="34">CONCATENATE(B195, "-", G195, "-", C195)</f>
        <v>CGV028-2017-2</v>
      </c>
      <c r="B195" s="565" t="s">
        <v>1389</v>
      </c>
      <c r="C195" s="565">
        <v>2</v>
      </c>
      <c r="D195" s="565" t="s">
        <v>1370</v>
      </c>
      <c r="E195" s="565" t="s">
        <v>631</v>
      </c>
      <c r="F195" s="565" t="s">
        <v>68</v>
      </c>
      <c r="G195" s="565">
        <v>2017</v>
      </c>
      <c r="H195" s="565" t="s">
        <v>689</v>
      </c>
      <c r="I195" s="565" t="s">
        <v>1373</v>
      </c>
      <c r="J195" s="565" t="s">
        <v>590</v>
      </c>
      <c r="K195" s="565">
        <v>2</v>
      </c>
      <c r="L195" s="565" t="s">
        <v>1807</v>
      </c>
      <c r="M195" s="565"/>
      <c r="N195" s="565" t="s">
        <v>710</v>
      </c>
      <c r="O195" s="565">
        <v>5</v>
      </c>
      <c r="P195" s="565" t="s">
        <v>1387</v>
      </c>
      <c r="Q195" s="565" t="s">
        <v>1375</v>
      </c>
      <c r="R195" s="565">
        <v>147.6</v>
      </c>
      <c r="S195" s="565" t="s">
        <v>1807</v>
      </c>
      <c r="T195" s="566">
        <v>8600</v>
      </c>
      <c r="U195" s="565">
        <v>16</v>
      </c>
      <c r="V195" s="565" t="s">
        <v>255</v>
      </c>
      <c r="W195" s="565" t="s">
        <v>123</v>
      </c>
      <c r="X195" s="567">
        <v>40480</v>
      </c>
      <c r="Y195" s="567">
        <v>29550</v>
      </c>
      <c r="Z195" s="579">
        <v>0.01</v>
      </c>
      <c r="AA195" s="569" t="str">
        <f t="shared" si="30"/>
        <v>CGV028-2</v>
      </c>
      <c r="AB195" s="570" t="str">
        <f t="shared" si="31"/>
        <v>FALSE</v>
      </c>
      <c r="AC195" s="580" t="str">
        <f t="shared" si="32"/>
        <v>FALSE</v>
      </c>
      <c r="AD195" s="569" t="str">
        <f t="shared" si="33"/>
        <v>II</v>
      </c>
    </row>
    <row r="196" spans="1:30" ht="30" x14ac:dyDescent="0.25">
      <c r="A196" s="564" t="str">
        <f t="shared" si="34"/>
        <v>CGV029-2017-1</v>
      </c>
      <c r="B196" s="574" t="s">
        <v>1390</v>
      </c>
      <c r="C196" s="574">
        <v>1</v>
      </c>
      <c r="D196" s="574" t="s">
        <v>458</v>
      </c>
      <c r="E196" s="574" t="s">
        <v>1372</v>
      </c>
      <c r="F196" s="574" t="s">
        <v>68</v>
      </c>
      <c r="G196" s="574">
        <v>2017</v>
      </c>
      <c r="H196" s="574" t="s">
        <v>689</v>
      </c>
      <c r="I196" s="574" t="s">
        <v>1391</v>
      </c>
      <c r="J196" s="574" t="s">
        <v>590</v>
      </c>
      <c r="K196" s="574">
        <v>2</v>
      </c>
      <c r="L196" s="574">
        <v>25</v>
      </c>
      <c r="M196" s="574"/>
      <c r="N196" s="574" t="s">
        <v>691</v>
      </c>
      <c r="O196" s="574">
        <v>6</v>
      </c>
      <c r="P196" s="574" t="s">
        <v>1392</v>
      </c>
      <c r="Q196" s="574" t="s">
        <v>1375</v>
      </c>
      <c r="R196" s="574">
        <v>129.9</v>
      </c>
      <c r="S196" s="574">
        <v>25</v>
      </c>
      <c r="T196" s="575">
        <v>9000</v>
      </c>
      <c r="U196" s="574">
        <v>13</v>
      </c>
      <c r="V196" s="574" t="s">
        <v>125</v>
      </c>
      <c r="W196" s="574" t="s">
        <v>122</v>
      </c>
      <c r="X196" s="576">
        <v>33905</v>
      </c>
      <c r="Y196" s="576">
        <v>24282</v>
      </c>
      <c r="Z196" s="577">
        <v>0.05</v>
      </c>
      <c r="AA196" s="570" t="str">
        <f t="shared" ref="AA196:AA227" si="35">CONCATENATE(B196, "-", C196)</f>
        <v>CGV029-1</v>
      </c>
      <c r="AB196" s="569" t="str">
        <f t="shared" si="31"/>
        <v>FALSE</v>
      </c>
      <c r="AC196" s="578" t="str">
        <f t="shared" si="32"/>
        <v>FALSE</v>
      </c>
      <c r="AD196" s="570" t="str">
        <f t="shared" si="33"/>
        <v>II</v>
      </c>
    </row>
    <row r="197" spans="1:30" ht="30" x14ac:dyDescent="0.25">
      <c r="A197" s="564" t="str">
        <f t="shared" si="34"/>
        <v>CGV029-2017-2</v>
      </c>
      <c r="B197" s="565" t="s">
        <v>1390</v>
      </c>
      <c r="C197" s="565">
        <v>2</v>
      </c>
      <c r="D197" s="565" t="s">
        <v>1370</v>
      </c>
      <c r="E197" s="565" t="s">
        <v>631</v>
      </c>
      <c r="F197" s="565" t="s">
        <v>68</v>
      </c>
      <c r="G197" s="565">
        <v>2017</v>
      </c>
      <c r="H197" s="565" t="s">
        <v>689</v>
      </c>
      <c r="I197" s="565" t="s">
        <v>1391</v>
      </c>
      <c r="J197" s="565" t="s">
        <v>590</v>
      </c>
      <c r="K197" s="565">
        <v>2</v>
      </c>
      <c r="L197" s="565" t="s">
        <v>1807</v>
      </c>
      <c r="M197" s="565"/>
      <c r="N197" s="565" t="s">
        <v>691</v>
      </c>
      <c r="O197" s="565">
        <v>6</v>
      </c>
      <c r="P197" s="565" t="s">
        <v>1392</v>
      </c>
      <c r="Q197" s="565" t="s">
        <v>1375</v>
      </c>
      <c r="R197" s="565">
        <v>129.9</v>
      </c>
      <c r="S197" s="565" t="s">
        <v>1807</v>
      </c>
      <c r="T197" s="566">
        <v>9000</v>
      </c>
      <c r="U197" s="565">
        <v>13</v>
      </c>
      <c r="V197" s="565" t="s">
        <v>125</v>
      </c>
      <c r="W197" s="565" t="s">
        <v>122</v>
      </c>
      <c r="X197" s="567">
        <v>33755</v>
      </c>
      <c r="Y197" s="567">
        <v>23730</v>
      </c>
      <c r="Z197" s="579">
        <v>0.01</v>
      </c>
      <c r="AA197" s="569" t="str">
        <f t="shared" si="35"/>
        <v>CGV029-2</v>
      </c>
      <c r="AB197" s="570" t="str">
        <f t="shared" si="31"/>
        <v>FALSE</v>
      </c>
      <c r="AC197" s="580" t="str">
        <f t="shared" si="32"/>
        <v>FALSE</v>
      </c>
      <c r="AD197" s="569" t="str">
        <f t="shared" si="33"/>
        <v>II</v>
      </c>
    </row>
    <row r="198" spans="1:30" ht="30" x14ac:dyDescent="0.25">
      <c r="A198" s="564" t="str">
        <f t="shared" si="34"/>
        <v>CGV030-2017-1</v>
      </c>
      <c r="B198" s="574" t="s">
        <v>1393</v>
      </c>
      <c r="C198" s="574">
        <v>1</v>
      </c>
      <c r="D198" s="574" t="s">
        <v>458</v>
      </c>
      <c r="E198" s="574" t="s">
        <v>1372</v>
      </c>
      <c r="F198" s="574" t="s">
        <v>68</v>
      </c>
      <c r="G198" s="574">
        <v>2017</v>
      </c>
      <c r="H198" s="574" t="s">
        <v>689</v>
      </c>
      <c r="I198" s="574" t="s">
        <v>1391</v>
      </c>
      <c r="J198" s="574" t="s">
        <v>590</v>
      </c>
      <c r="K198" s="574">
        <v>2</v>
      </c>
      <c r="L198" s="574">
        <v>25</v>
      </c>
      <c r="M198" s="574"/>
      <c r="N198" s="574" t="s">
        <v>696</v>
      </c>
      <c r="O198" s="574">
        <v>6</v>
      </c>
      <c r="P198" s="574" t="s">
        <v>1392</v>
      </c>
      <c r="Q198" s="574" t="s">
        <v>1375</v>
      </c>
      <c r="R198" s="574">
        <v>129.9</v>
      </c>
      <c r="S198" s="574">
        <v>25</v>
      </c>
      <c r="T198" s="575">
        <v>9000</v>
      </c>
      <c r="U198" s="574">
        <v>13</v>
      </c>
      <c r="V198" s="574" t="s">
        <v>122</v>
      </c>
      <c r="W198" s="574" t="s">
        <v>123</v>
      </c>
      <c r="X198" s="576">
        <v>35620</v>
      </c>
      <c r="Y198" s="576">
        <v>25804</v>
      </c>
      <c r="Z198" s="577">
        <v>0.05</v>
      </c>
      <c r="AA198" s="570" t="str">
        <f t="shared" si="35"/>
        <v>CGV030-1</v>
      </c>
      <c r="AB198" s="569" t="str">
        <f t="shared" ref="AB198:AB229" si="36">IF(AND($U198&gt;=32, (LEFT($B198, 3)="PAC"), C198=1), "TRUE", "FALSE")</f>
        <v>FALSE</v>
      </c>
      <c r="AC198" s="578" t="str">
        <f t="shared" ref="AC198:AC229" si="37">IF(AND($U198&gt;=22,(LEFT($B198,3)&lt;&gt;"PAC"),C198=1, ISNUMBER($U198)),"TRUE","FALSE")</f>
        <v>FALSE</v>
      </c>
      <c r="AD198" s="570" t="str">
        <f t="shared" ref="AD198:AD229" si="38">IF((LEFT($B198, 3)="PAC"), "I", "II")</f>
        <v>II</v>
      </c>
    </row>
    <row r="199" spans="1:30" ht="30" x14ac:dyDescent="0.25">
      <c r="A199" s="564" t="str">
        <f t="shared" si="34"/>
        <v>CGV030-2017-2</v>
      </c>
      <c r="B199" s="565" t="s">
        <v>1393</v>
      </c>
      <c r="C199" s="565">
        <v>2</v>
      </c>
      <c r="D199" s="565" t="s">
        <v>1370</v>
      </c>
      <c r="E199" s="565" t="s">
        <v>631</v>
      </c>
      <c r="F199" s="565" t="s">
        <v>68</v>
      </c>
      <c r="G199" s="565">
        <v>2017</v>
      </c>
      <c r="H199" s="565" t="s">
        <v>689</v>
      </c>
      <c r="I199" s="565" t="s">
        <v>1391</v>
      </c>
      <c r="J199" s="565" t="s">
        <v>590</v>
      </c>
      <c r="K199" s="565">
        <v>2</v>
      </c>
      <c r="L199" s="565" t="s">
        <v>1807</v>
      </c>
      <c r="M199" s="565"/>
      <c r="N199" s="565" t="s">
        <v>696</v>
      </c>
      <c r="O199" s="565">
        <v>6</v>
      </c>
      <c r="P199" s="565" t="s">
        <v>1392</v>
      </c>
      <c r="Q199" s="565" t="s">
        <v>1375</v>
      </c>
      <c r="R199" s="565">
        <v>129.9</v>
      </c>
      <c r="S199" s="565" t="s">
        <v>1807</v>
      </c>
      <c r="T199" s="566">
        <v>9000</v>
      </c>
      <c r="U199" s="565">
        <v>13</v>
      </c>
      <c r="V199" s="565" t="s">
        <v>122</v>
      </c>
      <c r="W199" s="565" t="s">
        <v>123</v>
      </c>
      <c r="X199" s="567">
        <v>35620</v>
      </c>
      <c r="Y199" s="567">
        <v>25336</v>
      </c>
      <c r="Z199" s="579">
        <v>0.01</v>
      </c>
      <c r="AA199" s="569" t="str">
        <f t="shared" si="35"/>
        <v>CGV030-2</v>
      </c>
      <c r="AB199" s="570" t="str">
        <f t="shared" si="36"/>
        <v>FALSE</v>
      </c>
      <c r="AC199" s="580" t="str">
        <f t="shared" si="37"/>
        <v>FALSE</v>
      </c>
      <c r="AD199" s="569" t="str">
        <f t="shared" si="38"/>
        <v>II</v>
      </c>
    </row>
    <row r="200" spans="1:30" ht="30" x14ac:dyDescent="0.25">
      <c r="A200" s="564" t="str">
        <f t="shared" si="34"/>
        <v>CGV031-2017-1</v>
      </c>
      <c r="B200" s="574" t="s">
        <v>1394</v>
      </c>
      <c r="C200" s="574">
        <v>1</v>
      </c>
      <c r="D200" s="574" t="s">
        <v>458</v>
      </c>
      <c r="E200" s="574" t="s">
        <v>1372</v>
      </c>
      <c r="F200" s="574" t="s">
        <v>68</v>
      </c>
      <c r="G200" s="574">
        <v>2017</v>
      </c>
      <c r="H200" s="574" t="s">
        <v>689</v>
      </c>
      <c r="I200" s="574" t="s">
        <v>1391</v>
      </c>
      <c r="J200" s="574" t="s">
        <v>590</v>
      </c>
      <c r="K200" s="574">
        <v>2</v>
      </c>
      <c r="L200" s="574">
        <v>25</v>
      </c>
      <c r="M200" s="574"/>
      <c r="N200" s="574" t="s">
        <v>710</v>
      </c>
      <c r="O200" s="574">
        <v>5</v>
      </c>
      <c r="P200" s="574" t="s">
        <v>1392</v>
      </c>
      <c r="Q200" s="574" t="s">
        <v>1375</v>
      </c>
      <c r="R200" s="574">
        <v>129.9</v>
      </c>
      <c r="S200" s="574">
        <v>25</v>
      </c>
      <c r="T200" s="575">
        <v>9000</v>
      </c>
      <c r="U200" s="574">
        <v>13</v>
      </c>
      <c r="V200" s="574" t="s">
        <v>255</v>
      </c>
      <c r="W200" s="574" t="s">
        <v>123</v>
      </c>
      <c r="X200" s="576">
        <v>39400</v>
      </c>
      <c r="Y200" s="576">
        <v>29163</v>
      </c>
      <c r="Z200" s="577">
        <v>0.05</v>
      </c>
      <c r="AA200" s="570" t="str">
        <f t="shared" si="35"/>
        <v>CGV031-1</v>
      </c>
      <c r="AB200" s="569" t="str">
        <f t="shared" si="36"/>
        <v>FALSE</v>
      </c>
      <c r="AC200" s="578" t="str">
        <f t="shared" si="37"/>
        <v>FALSE</v>
      </c>
      <c r="AD200" s="570" t="str">
        <f t="shared" si="38"/>
        <v>II</v>
      </c>
    </row>
    <row r="201" spans="1:30" x14ac:dyDescent="0.25">
      <c r="A201" s="564" t="str">
        <f t="shared" si="34"/>
        <v>CGV031-2017-2</v>
      </c>
      <c r="B201" s="565" t="s">
        <v>1394</v>
      </c>
      <c r="C201" s="565">
        <v>2</v>
      </c>
      <c r="D201" s="565" t="s">
        <v>1370</v>
      </c>
      <c r="E201" s="565" t="s">
        <v>631</v>
      </c>
      <c r="F201" s="565" t="s">
        <v>68</v>
      </c>
      <c r="G201" s="565">
        <v>2017</v>
      </c>
      <c r="H201" s="565" t="s">
        <v>689</v>
      </c>
      <c r="I201" s="565" t="s">
        <v>1391</v>
      </c>
      <c r="J201" s="565" t="s">
        <v>590</v>
      </c>
      <c r="K201" s="565">
        <v>2</v>
      </c>
      <c r="L201" s="565" t="s">
        <v>1807</v>
      </c>
      <c r="M201" s="565"/>
      <c r="N201" s="565" t="s">
        <v>710</v>
      </c>
      <c r="O201" s="565">
        <v>5</v>
      </c>
      <c r="P201" s="565" t="s">
        <v>1392</v>
      </c>
      <c r="Q201" s="565" t="s">
        <v>1375</v>
      </c>
      <c r="R201" s="565">
        <v>129.9</v>
      </c>
      <c r="S201" s="565" t="s">
        <v>1807</v>
      </c>
      <c r="T201" s="566">
        <v>9000</v>
      </c>
      <c r="U201" s="565">
        <v>13</v>
      </c>
      <c r="V201" s="565" t="s">
        <v>255</v>
      </c>
      <c r="W201" s="565" t="s">
        <v>123</v>
      </c>
      <c r="X201" s="567">
        <v>39400</v>
      </c>
      <c r="Y201" s="567">
        <v>28593</v>
      </c>
      <c r="Z201" s="579">
        <v>0.01</v>
      </c>
      <c r="AA201" s="569" t="str">
        <f t="shared" si="35"/>
        <v>CGV031-2</v>
      </c>
      <c r="AB201" s="570" t="str">
        <f t="shared" si="36"/>
        <v>FALSE</v>
      </c>
      <c r="AC201" s="580" t="str">
        <f t="shared" si="37"/>
        <v>FALSE</v>
      </c>
      <c r="AD201" s="569" t="str">
        <f t="shared" si="38"/>
        <v>II</v>
      </c>
    </row>
    <row r="202" spans="1:30" ht="30" x14ac:dyDescent="0.25">
      <c r="A202" s="564" t="str">
        <f t="shared" si="34"/>
        <v>CGV032-2017-1</v>
      </c>
      <c r="B202" s="574" t="s">
        <v>1395</v>
      </c>
      <c r="C202" s="574">
        <v>1</v>
      </c>
      <c r="D202" s="574" t="s">
        <v>458</v>
      </c>
      <c r="E202" s="574" t="s">
        <v>1372</v>
      </c>
      <c r="F202" s="574" t="s">
        <v>68</v>
      </c>
      <c r="G202" s="574">
        <v>2017</v>
      </c>
      <c r="H202" s="574" t="s">
        <v>689</v>
      </c>
      <c r="I202" s="574" t="s">
        <v>1391</v>
      </c>
      <c r="J202" s="574" t="s">
        <v>590</v>
      </c>
      <c r="K202" s="574">
        <v>2</v>
      </c>
      <c r="L202" s="574">
        <v>25</v>
      </c>
      <c r="M202" s="574"/>
      <c r="N202" s="574" t="s">
        <v>691</v>
      </c>
      <c r="O202" s="574">
        <v>6</v>
      </c>
      <c r="P202" s="574" t="s">
        <v>1396</v>
      </c>
      <c r="Q202" s="574" t="s">
        <v>1375</v>
      </c>
      <c r="R202" s="574">
        <v>129.9</v>
      </c>
      <c r="S202" s="574">
        <v>25</v>
      </c>
      <c r="T202" s="575">
        <v>9000</v>
      </c>
      <c r="U202" s="574">
        <v>13</v>
      </c>
      <c r="V202" s="574" t="s">
        <v>125</v>
      </c>
      <c r="W202" s="574" t="s">
        <v>122</v>
      </c>
      <c r="X202" s="576">
        <v>34235</v>
      </c>
      <c r="Y202" s="576">
        <v>24583</v>
      </c>
      <c r="Z202" s="577">
        <v>0.05</v>
      </c>
      <c r="AA202" s="570" t="str">
        <f t="shared" si="35"/>
        <v>CGV032-1</v>
      </c>
      <c r="AB202" s="569" t="str">
        <f t="shared" si="36"/>
        <v>FALSE</v>
      </c>
      <c r="AC202" s="578" t="str">
        <f t="shared" si="37"/>
        <v>FALSE</v>
      </c>
      <c r="AD202" s="570" t="str">
        <f t="shared" si="38"/>
        <v>II</v>
      </c>
    </row>
    <row r="203" spans="1:30" ht="30" x14ac:dyDescent="0.25">
      <c r="A203" s="564" t="str">
        <f t="shared" si="34"/>
        <v>CGV032-2017-2</v>
      </c>
      <c r="B203" s="565" t="s">
        <v>1395</v>
      </c>
      <c r="C203" s="565">
        <v>2</v>
      </c>
      <c r="D203" s="565" t="s">
        <v>1370</v>
      </c>
      <c r="E203" s="565" t="s">
        <v>631</v>
      </c>
      <c r="F203" s="565" t="s">
        <v>68</v>
      </c>
      <c r="G203" s="565">
        <v>2017</v>
      </c>
      <c r="H203" s="565" t="s">
        <v>689</v>
      </c>
      <c r="I203" s="565" t="s">
        <v>1391</v>
      </c>
      <c r="J203" s="565" t="s">
        <v>590</v>
      </c>
      <c r="K203" s="565">
        <v>2</v>
      </c>
      <c r="L203" s="565" t="s">
        <v>1807</v>
      </c>
      <c r="M203" s="565"/>
      <c r="N203" s="565" t="s">
        <v>691</v>
      </c>
      <c r="O203" s="565">
        <v>6</v>
      </c>
      <c r="P203" s="565" t="s">
        <v>1396</v>
      </c>
      <c r="Q203" s="565" t="s">
        <v>1375</v>
      </c>
      <c r="R203" s="565">
        <v>129.9</v>
      </c>
      <c r="S203" s="565" t="s">
        <v>1807</v>
      </c>
      <c r="T203" s="566">
        <v>9000</v>
      </c>
      <c r="U203" s="565">
        <v>13</v>
      </c>
      <c r="V203" s="565" t="s">
        <v>125</v>
      </c>
      <c r="W203" s="565" t="s">
        <v>122</v>
      </c>
      <c r="X203" s="567">
        <v>34085</v>
      </c>
      <c r="Y203" s="567">
        <v>24022</v>
      </c>
      <c r="Z203" s="579">
        <v>0.01</v>
      </c>
      <c r="AA203" s="569" t="str">
        <f t="shared" si="35"/>
        <v>CGV032-2</v>
      </c>
      <c r="AB203" s="570" t="str">
        <f t="shared" si="36"/>
        <v>FALSE</v>
      </c>
      <c r="AC203" s="580" t="str">
        <f t="shared" si="37"/>
        <v>FALSE</v>
      </c>
      <c r="AD203" s="569" t="str">
        <f t="shared" si="38"/>
        <v>II</v>
      </c>
    </row>
    <row r="204" spans="1:30" ht="30" x14ac:dyDescent="0.25">
      <c r="A204" s="564" t="str">
        <f t="shared" si="34"/>
        <v>CGV033-2017-1</v>
      </c>
      <c r="B204" s="574" t="s">
        <v>1397</v>
      </c>
      <c r="C204" s="574">
        <v>1</v>
      </c>
      <c r="D204" s="574" t="s">
        <v>458</v>
      </c>
      <c r="E204" s="574" t="s">
        <v>1372</v>
      </c>
      <c r="F204" s="574" t="s">
        <v>68</v>
      </c>
      <c r="G204" s="574">
        <v>2017</v>
      </c>
      <c r="H204" s="574" t="s">
        <v>689</v>
      </c>
      <c r="I204" s="574" t="s">
        <v>1391</v>
      </c>
      <c r="J204" s="574" t="s">
        <v>590</v>
      </c>
      <c r="K204" s="574">
        <v>2</v>
      </c>
      <c r="L204" s="574">
        <v>25</v>
      </c>
      <c r="M204" s="574"/>
      <c r="N204" s="574" t="s">
        <v>696</v>
      </c>
      <c r="O204" s="574">
        <v>6</v>
      </c>
      <c r="P204" s="574" t="s">
        <v>1396</v>
      </c>
      <c r="Q204" s="574" t="s">
        <v>1375</v>
      </c>
      <c r="R204" s="574">
        <v>129.9</v>
      </c>
      <c r="S204" s="574">
        <v>25</v>
      </c>
      <c r="T204" s="575">
        <v>9000</v>
      </c>
      <c r="U204" s="574">
        <v>13</v>
      </c>
      <c r="V204" s="574" t="s">
        <v>122</v>
      </c>
      <c r="W204" s="574" t="s">
        <v>123</v>
      </c>
      <c r="X204" s="576">
        <v>35950</v>
      </c>
      <c r="Y204" s="576">
        <v>26106</v>
      </c>
      <c r="Z204" s="577">
        <v>0.05</v>
      </c>
      <c r="AA204" s="570" t="str">
        <f t="shared" si="35"/>
        <v>CGV033-1</v>
      </c>
      <c r="AB204" s="569" t="str">
        <f t="shared" si="36"/>
        <v>FALSE</v>
      </c>
      <c r="AC204" s="578" t="str">
        <f t="shared" si="37"/>
        <v>FALSE</v>
      </c>
      <c r="AD204" s="570" t="str">
        <f t="shared" si="38"/>
        <v>II</v>
      </c>
    </row>
    <row r="205" spans="1:30" ht="30" x14ac:dyDescent="0.25">
      <c r="A205" s="564" t="str">
        <f t="shared" si="34"/>
        <v>CGV033-2017-2</v>
      </c>
      <c r="B205" s="565" t="s">
        <v>1397</v>
      </c>
      <c r="C205" s="565">
        <v>2</v>
      </c>
      <c r="D205" s="565" t="s">
        <v>1370</v>
      </c>
      <c r="E205" s="565" t="s">
        <v>631</v>
      </c>
      <c r="F205" s="565" t="s">
        <v>68</v>
      </c>
      <c r="G205" s="565">
        <v>2017</v>
      </c>
      <c r="H205" s="565" t="s">
        <v>689</v>
      </c>
      <c r="I205" s="565" t="s">
        <v>1391</v>
      </c>
      <c r="J205" s="565" t="s">
        <v>590</v>
      </c>
      <c r="K205" s="565">
        <v>2</v>
      </c>
      <c r="L205" s="565" t="s">
        <v>1807</v>
      </c>
      <c r="M205" s="565"/>
      <c r="N205" s="565" t="s">
        <v>696</v>
      </c>
      <c r="O205" s="565">
        <v>6</v>
      </c>
      <c r="P205" s="565" t="s">
        <v>1396</v>
      </c>
      <c r="Q205" s="565" t="s">
        <v>1375</v>
      </c>
      <c r="R205" s="565">
        <v>129.9</v>
      </c>
      <c r="S205" s="565" t="s">
        <v>1807</v>
      </c>
      <c r="T205" s="566">
        <v>9000</v>
      </c>
      <c r="U205" s="565">
        <v>13</v>
      </c>
      <c r="V205" s="565" t="s">
        <v>122</v>
      </c>
      <c r="W205" s="565" t="s">
        <v>123</v>
      </c>
      <c r="X205" s="567">
        <v>35950</v>
      </c>
      <c r="Y205" s="567">
        <v>25628</v>
      </c>
      <c r="Z205" s="579">
        <v>0.01</v>
      </c>
      <c r="AA205" s="569" t="str">
        <f t="shared" si="35"/>
        <v>CGV033-2</v>
      </c>
      <c r="AB205" s="570" t="str">
        <f t="shared" si="36"/>
        <v>FALSE</v>
      </c>
      <c r="AC205" s="580" t="str">
        <f t="shared" si="37"/>
        <v>FALSE</v>
      </c>
      <c r="AD205" s="569" t="str">
        <f t="shared" si="38"/>
        <v>II</v>
      </c>
    </row>
    <row r="206" spans="1:30" ht="30" x14ac:dyDescent="0.25">
      <c r="A206" s="564" t="str">
        <f t="shared" si="34"/>
        <v>CGV034-2017-1</v>
      </c>
      <c r="B206" s="574" t="s">
        <v>1398</v>
      </c>
      <c r="C206" s="574">
        <v>1</v>
      </c>
      <c r="D206" s="574" t="s">
        <v>458</v>
      </c>
      <c r="E206" s="574" t="s">
        <v>1372</v>
      </c>
      <c r="F206" s="574" t="s">
        <v>68</v>
      </c>
      <c r="G206" s="574">
        <v>2017</v>
      </c>
      <c r="H206" s="574" t="s">
        <v>689</v>
      </c>
      <c r="I206" s="574" t="s">
        <v>1391</v>
      </c>
      <c r="J206" s="574" t="s">
        <v>590</v>
      </c>
      <c r="K206" s="574">
        <v>2</v>
      </c>
      <c r="L206" s="574">
        <v>25</v>
      </c>
      <c r="M206" s="574"/>
      <c r="N206" s="574" t="s">
        <v>710</v>
      </c>
      <c r="O206" s="574">
        <v>5</v>
      </c>
      <c r="P206" s="574" t="s">
        <v>1396</v>
      </c>
      <c r="Q206" s="574" t="s">
        <v>1375</v>
      </c>
      <c r="R206" s="574">
        <v>129.9</v>
      </c>
      <c r="S206" s="574">
        <v>25</v>
      </c>
      <c r="T206" s="575">
        <v>9000</v>
      </c>
      <c r="U206" s="574">
        <v>13</v>
      </c>
      <c r="V206" s="574" t="s">
        <v>255</v>
      </c>
      <c r="W206" s="574" t="s">
        <v>123</v>
      </c>
      <c r="X206" s="576">
        <v>39730</v>
      </c>
      <c r="Y206" s="576">
        <v>29464</v>
      </c>
      <c r="Z206" s="577">
        <v>0.05</v>
      </c>
      <c r="AA206" s="570" t="str">
        <f t="shared" si="35"/>
        <v>CGV034-1</v>
      </c>
      <c r="AB206" s="569" t="str">
        <f t="shared" si="36"/>
        <v>FALSE</v>
      </c>
      <c r="AC206" s="578" t="str">
        <f t="shared" si="37"/>
        <v>FALSE</v>
      </c>
      <c r="AD206" s="570" t="str">
        <f t="shared" si="38"/>
        <v>II</v>
      </c>
    </row>
    <row r="207" spans="1:30" x14ac:dyDescent="0.25">
      <c r="A207" s="564" t="str">
        <f t="shared" si="34"/>
        <v>CGV034-2017-2</v>
      </c>
      <c r="B207" s="565" t="s">
        <v>1398</v>
      </c>
      <c r="C207" s="565">
        <v>2</v>
      </c>
      <c r="D207" s="565" t="s">
        <v>1370</v>
      </c>
      <c r="E207" s="565" t="s">
        <v>631</v>
      </c>
      <c r="F207" s="565" t="s">
        <v>68</v>
      </c>
      <c r="G207" s="565">
        <v>2017</v>
      </c>
      <c r="H207" s="565" t="s">
        <v>689</v>
      </c>
      <c r="I207" s="565" t="s">
        <v>1391</v>
      </c>
      <c r="J207" s="565" t="s">
        <v>590</v>
      </c>
      <c r="K207" s="565">
        <v>2</v>
      </c>
      <c r="L207" s="565" t="s">
        <v>1807</v>
      </c>
      <c r="M207" s="565"/>
      <c r="N207" s="565" t="s">
        <v>710</v>
      </c>
      <c r="O207" s="565">
        <v>5</v>
      </c>
      <c r="P207" s="565" t="s">
        <v>1396</v>
      </c>
      <c r="Q207" s="565" t="s">
        <v>1375</v>
      </c>
      <c r="R207" s="565">
        <v>129.9</v>
      </c>
      <c r="S207" s="565" t="s">
        <v>1807</v>
      </c>
      <c r="T207" s="566">
        <v>9000</v>
      </c>
      <c r="U207" s="565">
        <v>13</v>
      </c>
      <c r="V207" s="565" t="s">
        <v>255</v>
      </c>
      <c r="W207" s="565" t="s">
        <v>123</v>
      </c>
      <c r="X207" s="567">
        <v>39730</v>
      </c>
      <c r="Y207" s="567">
        <v>28885</v>
      </c>
      <c r="Z207" s="579">
        <v>0.01</v>
      </c>
      <c r="AA207" s="569" t="str">
        <f t="shared" si="35"/>
        <v>CGV034-2</v>
      </c>
      <c r="AB207" s="570" t="str">
        <f t="shared" si="36"/>
        <v>FALSE</v>
      </c>
      <c r="AC207" s="580" t="str">
        <f t="shared" si="37"/>
        <v>FALSE</v>
      </c>
      <c r="AD207" s="569" t="str">
        <f t="shared" si="38"/>
        <v>II</v>
      </c>
    </row>
    <row r="208" spans="1:30" ht="30" x14ac:dyDescent="0.25">
      <c r="A208" s="564" t="str">
        <f t="shared" si="34"/>
        <v>CGV035-2017-1</v>
      </c>
      <c r="B208" s="574" t="s">
        <v>1399</v>
      </c>
      <c r="C208" s="574">
        <v>1</v>
      </c>
      <c r="D208" s="574" t="s">
        <v>458</v>
      </c>
      <c r="E208" s="574" t="s">
        <v>1372</v>
      </c>
      <c r="F208" s="574" t="s">
        <v>68</v>
      </c>
      <c r="G208" s="574">
        <v>2017</v>
      </c>
      <c r="H208" s="574" t="s">
        <v>689</v>
      </c>
      <c r="I208" s="574" t="s">
        <v>1391</v>
      </c>
      <c r="J208" s="574" t="s">
        <v>590</v>
      </c>
      <c r="K208" s="574">
        <v>2</v>
      </c>
      <c r="L208" s="574">
        <v>25</v>
      </c>
      <c r="M208" s="574"/>
      <c r="N208" s="574" t="s">
        <v>691</v>
      </c>
      <c r="O208" s="574">
        <v>6</v>
      </c>
      <c r="P208" s="574" t="s">
        <v>1400</v>
      </c>
      <c r="Q208" s="574" t="s">
        <v>1375</v>
      </c>
      <c r="R208" s="574">
        <v>147.6</v>
      </c>
      <c r="S208" s="574">
        <v>25</v>
      </c>
      <c r="T208" s="575">
        <v>9000</v>
      </c>
      <c r="U208" s="574">
        <v>13</v>
      </c>
      <c r="V208" s="574" t="s">
        <v>125</v>
      </c>
      <c r="W208" s="574" t="s">
        <v>122</v>
      </c>
      <c r="X208" s="576">
        <v>34755</v>
      </c>
      <c r="Y208" s="576">
        <v>25058</v>
      </c>
      <c r="Z208" s="577">
        <v>0.05</v>
      </c>
      <c r="AA208" s="570" t="str">
        <f t="shared" si="35"/>
        <v>CGV035-1</v>
      </c>
      <c r="AB208" s="569" t="str">
        <f t="shared" si="36"/>
        <v>FALSE</v>
      </c>
      <c r="AC208" s="578" t="str">
        <f t="shared" si="37"/>
        <v>FALSE</v>
      </c>
      <c r="AD208" s="570" t="str">
        <f t="shared" si="38"/>
        <v>II</v>
      </c>
    </row>
    <row r="209" spans="1:30" ht="30" x14ac:dyDescent="0.25">
      <c r="A209" s="564" t="str">
        <f t="shared" si="34"/>
        <v>CGV035-2017-2</v>
      </c>
      <c r="B209" s="565" t="s">
        <v>1399</v>
      </c>
      <c r="C209" s="565">
        <v>2</v>
      </c>
      <c r="D209" s="565" t="s">
        <v>1370</v>
      </c>
      <c r="E209" s="565" t="s">
        <v>631</v>
      </c>
      <c r="F209" s="565" t="s">
        <v>68</v>
      </c>
      <c r="G209" s="565">
        <v>2017</v>
      </c>
      <c r="H209" s="565" t="s">
        <v>689</v>
      </c>
      <c r="I209" s="565" t="s">
        <v>1391</v>
      </c>
      <c r="J209" s="565" t="s">
        <v>590</v>
      </c>
      <c r="K209" s="565">
        <v>2</v>
      </c>
      <c r="L209" s="565" t="s">
        <v>1807</v>
      </c>
      <c r="M209" s="565"/>
      <c r="N209" s="565" t="s">
        <v>691</v>
      </c>
      <c r="O209" s="565">
        <v>6</v>
      </c>
      <c r="P209" s="565" t="s">
        <v>1400</v>
      </c>
      <c r="Q209" s="565" t="s">
        <v>1375</v>
      </c>
      <c r="R209" s="565">
        <v>147.6</v>
      </c>
      <c r="S209" s="565" t="s">
        <v>1807</v>
      </c>
      <c r="T209" s="566">
        <v>9000</v>
      </c>
      <c r="U209" s="565">
        <v>13</v>
      </c>
      <c r="V209" s="565" t="s">
        <v>125</v>
      </c>
      <c r="W209" s="565" t="s">
        <v>122</v>
      </c>
      <c r="X209" s="567">
        <v>34605</v>
      </c>
      <c r="Y209" s="567">
        <v>24483</v>
      </c>
      <c r="Z209" s="579">
        <v>0.01</v>
      </c>
      <c r="AA209" s="569" t="str">
        <f t="shared" si="35"/>
        <v>CGV035-2</v>
      </c>
      <c r="AB209" s="570" t="str">
        <f t="shared" si="36"/>
        <v>FALSE</v>
      </c>
      <c r="AC209" s="580" t="str">
        <f t="shared" si="37"/>
        <v>FALSE</v>
      </c>
      <c r="AD209" s="569" t="str">
        <f t="shared" si="38"/>
        <v>II</v>
      </c>
    </row>
    <row r="210" spans="1:30" ht="30" x14ac:dyDescent="0.25">
      <c r="A210" s="564" t="str">
        <f t="shared" si="34"/>
        <v>CGV036-2017-1</v>
      </c>
      <c r="B210" s="574" t="s">
        <v>1401</v>
      </c>
      <c r="C210" s="574">
        <v>1</v>
      </c>
      <c r="D210" s="574" t="s">
        <v>458</v>
      </c>
      <c r="E210" s="574" t="s">
        <v>1372</v>
      </c>
      <c r="F210" s="574" t="s">
        <v>68</v>
      </c>
      <c r="G210" s="574">
        <v>2017</v>
      </c>
      <c r="H210" s="574" t="s">
        <v>689</v>
      </c>
      <c r="I210" s="574" t="s">
        <v>1391</v>
      </c>
      <c r="J210" s="574" t="s">
        <v>590</v>
      </c>
      <c r="K210" s="574">
        <v>2</v>
      </c>
      <c r="L210" s="574">
        <v>25</v>
      </c>
      <c r="M210" s="574"/>
      <c r="N210" s="574" t="s">
        <v>696</v>
      </c>
      <c r="O210" s="574">
        <v>6</v>
      </c>
      <c r="P210" s="574" t="s">
        <v>1400</v>
      </c>
      <c r="Q210" s="574" t="s">
        <v>1375</v>
      </c>
      <c r="R210" s="574">
        <v>147.6</v>
      </c>
      <c r="S210" s="574">
        <v>25</v>
      </c>
      <c r="T210" s="575">
        <v>9000</v>
      </c>
      <c r="U210" s="574">
        <v>13</v>
      </c>
      <c r="V210" s="574" t="s">
        <v>122</v>
      </c>
      <c r="W210" s="574" t="s">
        <v>123</v>
      </c>
      <c r="X210" s="576">
        <v>36470</v>
      </c>
      <c r="Y210" s="576">
        <v>26581</v>
      </c>
      <c r="Z210" s="577">
        <v>0.05</v>
      </c>
      <c r="AA210" s="570" t="str">
        <f t="shared" si="35"/>
        <v>CGV036-1</v>
      </c>
      <c r="AB210" s="569" t="str">
        <f t="shared" si="36"/>
        <v>FALSE</v>
      </c>
      <c r="AC210" s="578" t="str">
        <f t="shared" si="37"/>
        <v>FALSE</v>
      </c>
      <c r="AD210" s="570" t="str">
        <f t="shared" si="38"/>
        <v>II</v>
      </c>
    </row>
    <row r="211" spans="1:30" ht="30" x14ac:dyDescent="0.25">
      <c r="A211" s="564" t="str">
        <f t="shared" si="34"/>
        <v>CGV036-2017-2</v>
      </c>
      <c r="B211" s="565" t="s">
        <v>1401</v>
      </c>
      <c r="C211" s="565">
        <v>2</v>
      </c>
      <c r="D211" s="565" t="s">
        <v>1370</v>
      </c>
      <c r="E211" s="565" t="s">
        <v>631</v>
      </c>
      <c r="F211" s="565" t="s">
        <v>68</v>
      </c>
      <c r="G211" s="565">
        <v>2017</v>
      </c>
      <c r="H211" s="565" t="s">
        <v>689</v>
      </c>
      <c r="I211" s="565" t="s">
        <v>1391</v>
      </c>
      <c r="J211" s="565" t="s">
        <v>590</v>
      </c>
      <c r="K211" s="565">
        <v>2</v>
      </c>
      <c r="L211" s="565" t="s">
        <v>1807</v>
      </c>
      <c r="M211" s="565"/>
      <c r="N211" s="565" t="s">
        <v>696</v>
      </c>
      <c r="O211" s="565">
        <v>6</v>
      </c>
      <c r="P211" s="565" t="s">
        <v>1400</v>
      </c>
      <c r="Q211" s="565" t="s">
        <v>1375</v>
      </c>
      <c r="R211" s="565">
        <v>147.6</v>
      </c>
      <c r="S211" s="565" t="s">
        <v>1807</v>
      </c>
      <c r="T211" s="566">
        <v>9000</v>
      </c>
      <c r="U211" s="565">
        <v>13</v>
      </c>
      <c r="V211" s="565" t="s">
        <v>122</v>
      </c>
      <c r="W211" s="565" t="s">
        <v>123</v>
      </c>
      <c r="X211" s="567">
        <v>36470</v>
      </c>
      <c r="Y211" s="567">
        <v>26090</v>
      </c>
      <c r="Z211" s="579">
        <v>0.01</v>
      </c>
      <c r="AA211" s="569" t="str">
        <f t="shared" si="35"/>
        <v>CGV036-2</v>
      </c>
      <c r="AB211" s="570" t="str">
        <f t="shared" si="36"/>
        <v>FALSE</v>
      </c>
      <c r="AC211" s="580" t="str">
        <f t="shared" si="37"/>
        <v>FALSE</v>
      </c>
      <c r="AD211" s="569" t="str">
        <f t="shared" si="38"/>
        <v>II</v>
      </c>
    </row>
    <row r="212" spans="1:30" ht="30" x14ac:dyDescent="0.25">
      <c r="A212" s="564" t="str">
        <f t="shared" si="34"/>
        <v>CGV037-2017-1</v>
      </c>
      <c r="B212" s="574" t="s">
        <v>1402</v>
      </c>
      <c r="C212" s="574">
        <v>1</v>
      </c>
      <c r="D212" s="574" t="s">
        <v>458</v>
      </c>
      <c r="E212" s="574" t="s">
        <v>1372</v>
      </c>
      <c r="F212" s="574" t="s">
        <v>68</v>
      </c>
      <c r="G212" s="574">
        <v>2017</v>
      </c>
      <c r="H212" s="574" t="s">
        <v>689</v>
      </c>
      <c r="I212" s="574" t="s">
        <v>1391</v>
      </c>
      <c r="J212" s="574" t="s">
        <v>590</v>
      </c>
      <c r="K212" s="574">
        <v>2</v>
      </c>
      <c r="L212" s="574">
        <v>25</v>
      </c>
      <c r="M212" s="574"/>
      <c r="N212" s="574" t="s">
        <v>710</v>
      </c>
      <c r="O212" s="574">
        <v>5</v>
      </c>
      <c r="P212" s="574" t="s">
        <v>1400</v>
      </c>
      <c r="Q212" s="574" t="s">
        <v>1375</v>
      </c>
      <c r="R212" s="574">
        <v>147.6</v>
      </c>
      <c r="S212" s="574">
        <v>25</v>
      </c>
      <c r="T212" s="575">
        <v>9000</v>
      </c>
      <c r="U212" s="574">
        <v>13</v>
      </c>
      <c r="V212" s="574" t="s">
        <v>255</v>
      </c>
      <c r="W212" s="574" t="s">
        <v>123</v>
      </c>
      <c r="X212" s="576">
        <v>40250</v>
      </c>
      <c r="Y212" s="576">
        <v>29939</v>
      </c>
      <c r="Z212" s="577">
        <v>0.05</v>
      </c>
      <c r="AA212" s="570" t="str">
        <f t="shared" si="35"/>
        <v>CGV037-1</v>
      </c>
      <c r="AB212" s="569" t="str">
        <f t="shared" si="36"/>
        <v>FALSE</v>
      </c>
      <c r="AC212" s="578" t="str">
        <f t="shared" si="37"/>
        <v>FALSE</v>
      </c>
      <c r="AD212" s="570" t="str">
        <f t="shared" si="38"/>
        <v>II</v>
      </c>
    </row>
    <row r="213" spans="1:30" x14ac:dyDescent="0.25">
      <c r="A213" s="564" t="str">
        <f t="shared" si="34"/>
        <v>CGV037-2017-2</v>
      </c>
      <c r="B213" s="565" t="s">
        <v>1402</v>
      </c>
      <c r="C213" s="565">
        <v>2</v>
      </c>
      <c r="D213" s="565" t="s">
        <v>1370</v>
      </c>
      <c r="E213" s="565" t="s">
        <v>631</v>
      </c>
      <c r="F213" s="565" t="s">
        <v>68</v>
      </c>
      <c r="G213" s="565">
        <v>2017</v>
      </c>
      <c r="H213" s="565" t="s">
        <v>689</v>
      </c>
      <c r="I213" s="565" t="s">
        <v>1391</v>
      </c>
      <c r="J213" s="565" t="s">
        <v>590</v>
      </c>
      <c r="K213" s="565">
        <v>2</v>
      </c>
      <c r="L213" s="565" t="s">
        <v>1807</v>
      </c>
      <c r="M213" s="565"/>
      <c r="N213" s="565" t="s">
        <v>710</v>
      </c>
      <c r="O213" s="565">
        <v>5</v>
      </c>
      <c r="P213" s="565" t="s">
        <v>1400</v>
      </c>
      <c r="Q213" s="565" t="s">
        <v>1375</v>
      </c>
      <c r="R213" s="565">
        <v>147.6</v>
      </c>
      <c r="S213" s="565" t="s">
        <v>1807</v>
      </c>
      <c r="T213" s="566">
        <v>9000</v>
      </c>
      <c r="U213" s="565">
        <v>13</v>
      </c>
      <c r="V213" s="565" t="s">
        <v>255</v>
      </c>
      <c r="W213" s="565" t="s">
        <v>123</v>
      </c>
      <c r="X213" s="567">
        <v>40250</v>
      </c>
      <c r="Y213" s="567">
        <v>29345</v>
      </c>
      <c r="Z213" s="579">
        <v>0.01</v>
      </c>
      <c r="AA213" s="569" t="str">
        <f t="shared" si="35"/>
        <v>CGV037-2</v>
      </c>
      <c r="AB213" s="570" t="str">
        <f t="shared" si="36"/>
        <v>FALSE</v>
      </c>
      <c r="AC213" s="580" t="str">
        <f t="shared" si="37"/>
        <v>FALSE</v>
      </c>
      <c r="AD213" s="569" t="str">
        <f t="shared" si="38"/>
        <v>II</v>
      </c>
    </row>
    <row r="214" spans="1:30" ht="30" x14ac:dyDescent="0.25">
      <c r="A214" s="564" t="str">
        <f t="shared" si="34"/>
        <v>CGV038-2017-1</v>
      </c>
      <c r="B214" s="574" t="s">
        <v>1403</v>
      </c>
      <c r="C214" s="574">
        <v>1</v>
      </c>
      <c r="D214" s="574" t="s">
        <v>458</v>
      </c>
      <c r="E214" s="574" t="s">
        <v>1372</v>
      </c>
      <c r="F214" s="574" t="s">
        <v>68</v>
      </c>
      <c r="G214" s="574">
        <v>2017</v>
      </c>
      <c r="H214" s="574" t="s">
        <v>689</v>
      </c>
      <c r="I214" s="574" t="s">
        <v>1391</v>
      </c>
      <c r="J214" s="574" t="s">
        <v>590</v>
      </c>
      <c r="K214" s="574">
        <v>2</v>
      </c>
      <c r="L214" s="574">
        <v>25</v>
      </c>
      <c r="M214" s="574"/>
      <c r="N214" s="574" t="s">
        <v>691</v>
      </c>
      <c r="O214" s="574">
        <v>6</v>
      </c>
      <c r="P214" s="574" t="s">
        <v>1404</v>
      </c>
      <c r="Q214" s="574" t="s">
        <v>1375</v>
      </c>
      <c r="R214" s="574">
        <v>147.6</v>
      </c>
      <c r="S214" s="574">
        <v>25</v>
      </c>
      <c r="T214" s="575">
        <v>9000</v>
      </c>
      <c r="U214" s="574">
        <v>13</v>
      </c>
      <c r="V214" s="574" t="s">
        <v>125</v>
      </c>
      <c r="W214" s="574" t="s">
        <v>122</v>
      </c>
      <c r="X214" s="576">
        <v>35935</v>
      </c>
      <c r="Y214" s="576">
        <v>26137</v>
      </c>
      <c r="Z214" s="577">
        <v>0.05</v>
      </c>
      <c r="AA214" s="570" t="str">
        <f t="shared" si="35"/>
        <v>CGV038-1</v>
      </c>
      <c r="AB214" s="569" t="str">
        <f t="shared" si="36"/>
        <v>FALSE</v>
      </c>
      <c r="AC214" s="578" t="str">
        <f t="shared" si="37"/>
        <v>FALSE</v>
      </c>
      <c r="AD214" s="570" t="str">
        <f t="shared" si="38"/>
        <v>II</v>
      </c>
    </row>
    <row r="215" spans="1:30" ht="30" x14ac:dyDescent="0.25">
      <c r="A215" s="564" t="str">
        <f t="shared" si="34"/>
        <v>CGV038-2017-2</v>
      </c>
      <c r="B215" s="565" t="s">
        <v>1403</v>
      </c>
      <c r="C215" s="565">
        <v>2</v>
      </c>
      <c r="D215" s="565" t="s">
        <v>1370</v>
      </c>
      <c r="E215" s="565" t="s">
        <v>631</v>
      </c>
      <c r="F215" s="565" t="s">
        <v>68</v>
      </c>
      <c r="G215" s="565">
        <v>2017</v>
      </c>
      <c r="H215" s="565" t="s">
        <v>689</v>
      </c>
      <c r="I215" s="565" t="s">
        <v>1391</v>
      </c>
      <c r="J215" s="565" t="s">
        <v>590</v>
      </c>
      <c r="K215" s="565">
        <v>2</v>
      </c>
      <c r="L215" s="565" t="s">
        <v>1807</v>
      </c>
      <c r="M215" s="565"/>
      <c r="N215" s="565" t="s">
        <v>691</v>
      </c>
      <c r="O215" s="565">
        <v>6</v>
      </c>
      <c r="P215" s="565" t="s">
        <v>1404</v>
      </c>
      <c r="Q215" s="565" t="s">
        <v>1375</v>
      </c>
      <c r="R215" s="565">
        <v>147.6</v>
      </c>
      <c r="S215" s="565" t="s">
        <v>1807</v>
      </c>
      <c r="T215" s="566">
        <v>9000</v>
      </c>
      <c r="U215" s="565">
        <v>13</v>
      </c>
      <c r="V215" s="565" t="s">
        <v>125</v>
      </c>
      <c r="W215" s="565" t="s">
        <v>122</v>
      </c>
      <c r="X215" s="567">
        <v>35785</v>
      </c>
      <c r="Y215" s="567">
        <v>25529</v>
      </c>
      <c r="Z215" s="579">
        <v>0.01</v>
      </c>
      <c r="AA215" s="569" t="str">
        <f t="shared" si="35"/>
        <v>CGV038-2</v>
      </c>
      <c r="AB215" s="570" t="str">
        <f t="shared" si="36"/>
        <v>FALSE</v>
      </c>
      <c r="AC215" s="580" t="str">
        <f t="shared" si="37"/>
        <v>FALSE</v>
      </c>
      <c r="AD215" s="569" t="str">
        <f t="shared" si="38"/>
        <v>II</v>
      </c>
    </row>
    <row r="216" spans="1:30" ht="30" x14ac:dyDescent="0.25">
      <c r="A216" s="564" t="str">
        <f t="shared" si="34"/>
        <v>CGV039-2017-1</v>
      </c>
      <c r="B216" s="574" t="s">
        <v>1405</v>
      </c>
      <c r="C216" s="574">
        <v>1</v>
      </c>
      <c r="D216" s="574" t="s">
        <v>458</v>
      </c>
      <c r="E216" s="574" t="s">
        <v>1372</v>
      </c>
      <c r="F216" s="574" t="s">
        <v>68</v>
      </c>
      <c r="G216" s="574">
        <v>2017</v>
      </c>
      <c r="H216" s="574" t="s">
        <v>689</v>
      </c>
      <c r="I216" s="574" t="s">
        <v>1391</v>
      </c>
      <c r="J216" s="574" t="s">
        <v>590</v>
      </c>
      <c r="K216" s="574">
        <v>2</v>
      </c>
      <c r="L216" s="574">
        <v>25</v>
      </c>
      <c r="M216" s="574"/>
      <c r="N216" s="574" t="s">
        <v>696</v>
      </c>
      <c r="O216" s="574">
        <v>6</v>
      </c>
      <c r="P216" s="574" t="s">
        <v>1404</v>
      </c>
      <c r="Q216" s="574" t="s">
        <v>1375</v>
      </c>
      <c r="R216" s="574">
        <v>147.6</v>
      </c>
      <c r="S216" s="574">
        <v>25</v>
      </c>
      <c r="T216" s="575">
        <v>9000</v>
      </c>
      <c r="U216" s="574">
        <v>13</v>
      </c>
      <c r="V216" s="574" t="s">
        <v>122</v>
      </c>
      <c r="W216" s="574" t="s">
        <v>123</v>
      </c>
      <c r="X216" s="576">
        <v>37650</v>
      </c>
      <c r="Y216" s="576">
        <v>27660</v>
      </c>
      <c r="Z216" s="577">
        <v>0.05</v>
      </c>
      <c r="AA216" s="570" t="str">
        <f t="shared" si="35"/>
        <v>CGV039-1</v>
      </c>
      <c r="AB216" s="569" t="str">
        <f t="shared" si="36"/>
        <v>FALSE</v>
      </c>
      <c r="AC216" s="578" t="str">
        <f t="shared" si="37"/>
        <v>FALSE</v>
      </c>
      <c r="AD216" s="570" t="str">
        <f t="shared" si="38"/>
        <v>II</v>
      </c>
    </row>
    <row r="217" spans="1:30" ht="30" x14ac:dyDescent="0.25">
      <c r="A217" s="564" t="str">
        <f t="shared" si="34"/>
        <v>CGV039-2017-2</v>
      </c>
      <c r="B217" s="565" t="s">
        <v>1405</v>
      </c>
      <c r="C217" s="565">
        <v>2</v>
      </c>
      <c r="D217" s="565" t="s">
        <v>1370</v>
      </c>
      <c r="E217" s="565" t="s">
        <v>631</v>
      </c>
      <c r="F217" s="565" t="s">
        <v>68</v>
      </c>
      <c r="G217" s="565">
        <v>2017</v>
      </c>
      <c r="H217" s="565" t="s">
        <v>689</v>
      </c>
      <c r="I217" s="565" t="s">
        <v>1391</v>
      </c>
      <c r="J217" s="565" t="s">
        <v>590</v>
      </c>
      <c r="K217" s="565">
        <v>2</v>
      </c>
      <c r="L217" s="565" t="s">
        <v>1807</v>
      </c>
      <c r="M217" s="565"/>
      <c r="N217" s="565" t="s">
        <v>696</v>
      </c>
      <c r="O217" s="565">
        <v>6</v>
      </c>
      <c r="P217" s="565" t="s">
        <v>1404</v>
      </c>
      <c r="Q217" s="565" t="s">
        <v>1375</v>
      </c>
      <c r="R217" s="565">
        <v>147.6</v>
      </c>
      <c r="S217" s="565" t="s">
        <v>1807</v>
      </c>
      <c r="T217" s="566">
        <v>9000</v>
      </c>
      <c r="U217" s="565">
        <v>13</v>
      </c>
      <c r="V217" s="565" t="s">
        <v>122</v>
      </c>
      <c r="W217" s="565" t="s">
        <v>123</v>
      </c>
      <c r="X217" s="567">
        <v>37650</v>
      </c>
      <c r="Y217" s="567">
        <v>27136</v>
      </c>
      <c r="Z217" s="579">
        <v>0.01</v>
      </c>
      <c r="AA217" s="569" t="str">
        <f t="shared" si="35"/>
        <v>CGV039-2</v>
      </c>
      <c r="AB217" s="570" t="str">
        <f t="shared" si="36"/>
        <v>FALSE</v>
      </c>
      <c r="AC217" s="580" t="str">
        <f t="shared" si="37"/>
        <v>FALSE</v>
      </c>
      <c r="AD217" s="569" t="str">
        <f t="shared" si="38"/>
        <v>II</v>
      </c>
    </row>
    <row r="218" spans="1:30" ht="30" x14ac:dyDescent="0.25">
      <c r="A218" s="564" t="str">
        <f t="shared" si="34"/>
        <v>CGV040-2017-1</v>
      </c>
      <c r="B218" s="574" t="s">
        <v>1406</v>
      </c>
      <c r="C218" s="574">
        <v>1</v>
      </c>
      <c r="D218" s="574" t="s">
        <v>458</v>
      </c>
      <c r="E218" s="574" t="s">
        <v>1372</v>
      </c>
      <c r="F218" s="574" t="s">
        <v>68</v>
      </c>
      <c r="G218" s="574">
        <v>2017</v>
      </c>
      <c r="H218" s="574" t="s">
        <v>689</v>
      </c>
      <c r="I218" s="574" t="s">
        <v>1391</v>
      </c>
      <c r="J218" s="574" t="s">
        <v>590</v>
      </c>
      <c r="K218" s="574">
        <v>2</v>
      </c>
      <c r="L218" s="574">
        <v>25</v>
      </c>
      <c r="M218" s="574"/>
      <c r="N218" s="574" t="s">
        <v>710</v>
      </c>
      <c r="O218" s="574">
        <v>5</v>
      </c>
      <c r="P218" s="574" t="s">
        <v>1404</v>
      </c>
      <c r="Q218" s="574" t="s">
        <v>1375</v>
      </c>
      <c r="R218" s="574">
        <v>147.6</v>
      </c>
      <c r="S218" s="574">
        <v>25</v>
      </c>
      <c r="T218" s="575">
        <v>9000</v>
      </c>
      <c r="U218" s="574">
        <v>13</v>
      </c>
      <c r="V218" s="574" t="s">
        <v>255</v>
      </c>
      <c r="W218" s="574" t="s">
        <v>123</v>
      </c>
      <c r="X218" s="576">
        <v>41430</v>
      </c>
      <c r="Y218" s="576">
        <v>31018</v>
      </c>
      <c r="Z218" s="577">
        <v>0.05</v>
      </c>
      <c r="AA218" s="570" t="str">
        <f t="shared" si="35"/>
        <v>CGV040-1</v>
      </c>
      <c r="AB218" s="569" t="str">
        <f t="shared" si="36"/>
        <v>FALSE</v>
      </c>
      <c r="AC218" s="578" t="str">
        <f t="shared" si="37"/>
        <v>FALSE</v>
      </c>
      <c r="AD218" s="570" t="str">
        <f t="shared" si="38"/>
        <v>II</v>
      </c>
    </row>
    <row r="219" spans="1:30" x14ac:dyDescent="0.25">
      <c r="A219" s="564" t="str">
        <f t="shared" si="34"/>
        <v>CGV040-2017-2</v>
      </c>
      <c r="B219" s="565" t="s">
        <v>1406</v>
      </c>
      <c r="C219" s="565">
        <v>2</v>
      </c>
      <c r="D219" s="565" t="s">
        <v>1370</v>
      </c>
      <c r="E219" s="565" t="s">
        <v>631</v>
      </c>
      <c r="F219" s="565" t="s">
        <v>68</v>
      </c>
      <c r="G219" s="565">
        <v>2017</v>
      </c>
      <c r="H219" s="565" t="s">
        <v>689</v>
      </c>
      <c r="I219" s="565" t="s">
        <v>1391</v>
      </c>
      <c r="J219" s="565" t="s">
        <v>590</v>
      </c>
      <c r="K219" s="565">
        <v>2</v>
      </c>
      <c r="L219" s="565" t="s">
        <v>1807</v>
      </c>
      <c r="M219" s="565"/>
      <c r="N219" s="565" t="s">
        <v>710</v>
      </c>
      <c r="O219" s="565">
        <v>5</v>
      </c>
      <c r="P219" s="565" t="s">
        <v>1404</v>
      </c>
      <c r="Q219" s="565" t="s">
        <v>1375</v>
      </c>
      <c r="R219" s="565">
        <v>147.6</v>
      </c>
      <c r="S219" s="565" t="s">
        <v>1807</v>
      </c>
      <c r="T219" s="566">
        <v>9000</v>
      </c>
      <c r="U219" s="565">
        <v>13</v>
      </c>
      <c r="V219" s="565" t="s">
        <v>255</v>
      </c>
      <c r="W219" s="565" t="s">
        <v>123</v>
      </c>
      <c r="X219" s="567">
        <v>41430</v>
      </c>
      <c r="Y219" s="567">
        <v>30292</v>
      </c>
      <c r="Z219" s="579">
        <v>0.01</v>
      </c>
      <c r="AA219" s="569" t="str">
        <f t="shared" si="35"/>
        <v>CGV040-2</v>
      </c>
      <c r="AB219" s="570" t="str">
        <f t="shared" si="36"/>
        <v>FALSE</v>
      </c>
      <c r="AC219" s="580" t="str">
        <f t="shared" si="37"/>
        <v>FALSE</v>
      </c>
      <c r="AD219" s="569" t="str">
        <f t="shared" si="38"/>
        <v>II</v>
      </c>
    </row>
    <row r="220" spans="1:30" ht="30" x14ac:dyDescent="0.25">
      <c r="A220" s="564" t="str">
        <f t="shared" si="34"/>
        <v>CGV041-2017-1</v>
      </c>
      <c r="B220" s="574" t="s">
        <v>1407</v>
      </c>
      <c r="C220" s="574">
        <v>1</v>
      </c>
      <c r="D220" s="574" t="s">
        <v>458</v>
      </c>
      <c r="E220" s="574" t="s">
        <v>1372</v>
      </c>
      <c r="F220" s="574" t="s">
        <v>68</v>
      </c>
      <c r="G220" s="574">
        <v>2017</v>
      </c>
      <c r="H220" s="574" t="s">
        <v>689</v>
      </c>
      <c r="I220" s="574" t="s">
        <v>1391</v>
      </c>
      <c r="J220" s="574" t="s">
        <v>590</v>
      </c>
      <c r="K220" s="574">
        <v>2</v>
      </c>
      <c r="L220" s="574">
        <v>25</v>
      </c>
      <c r="M220" s="574"/>
      <c r="N220" s="574" t="s">
        <v>691</v>
      </c>
      <c r="O220" s="574">
        <v>6</v>
      </c>
      <c r="P220" s="574" t="s">
        <v>1408</v>
      </c>
      <c r="Q220" s="574" t="s">
        <v>1375</v>
      </c>
      <c r="R220" s="574">
        <v>147.6</v>
      </c>
      <c r="S220" s="574">
        <v>25</v>
      </c>
      <c r="T220" s="575">
        <v>9000</v>
      </c>
      <c r="U220" s="574">
        <v>13</v>
      </c>
      <c r="V220" s="574" t="s">
        <v>125</v>
      </c>
      <c r="W220" s="574" t="s">
        <v>122</v>
      </c>
      <c r="X220" s="576">
        <v>39385</v>
      </c>
      <c r="Y220" s="576">
        <v>29290</v>
      </c>
      <c r="Z220" s="577">
        <v>0.05</v>
      </c>
      <c r="AA220" s="570" t="str">
        <f t="shared" si="35"/>
        <v>CGV041-1</v>
      </c>
      <c r="AB220" s="569" t="str">
        <f t="shared" si="36"/>
        <v>FALSE</v>
      </c>
      <c r="AC220" s="578" t="str">
        <f t="shared" si="37"/>
        <v>FALSE</v>
      </c>
      <c r="AD220" s="570" t="str">
        <f t="shared" si="38"/>
        <v>II</v>
      </c>
    </row>
    <row r="221" spans="1:30" ht="30" x14ac:dyDescent="0.25">
      <c r="A221" s="564" t="str">
        <f t="shared" si="34"/>
        <v>CGV041-2017-2</v>
      </c>
      <c r="B221" s="565" t="s">
        <v>1407</v>
      </c>
      <c r="C221" s="565">
        <v>2</v>
      </c>
      <c r="D221" s="565" t="s">
        <v>1370</v>
      </c>
      <c r="E221" s="565" t="s">
        <v>631</v>
      </c>
      <c r="F221" s="565" t="s">
        <v>68</v>
      </c>
      <c r="G221" s="565">
        <v>2017</v>
      </c>
      <c r="H221" s="565" t="s">
        <v>689</v>
      </c>
      <c r="I221" s="565" t="s">
        <v>1391</v>
      </c>
      <c r="J221" s="565" t="s">
        <v>590</v>
      </c>
      <c r="K221" s="565">
        <v>2</v>
      </c>
      <c r="L221" s="565" t="s">
        <v>1807</v>
      </c>
      <c r="M221" s="565"/>
      <c r="N221" s="565" t="s">
        <v>691</v>
      </c>
      <c r="O221" s="565">
        <v>6</v>
      </c>
      <c r="P221" s="565" t="s">
        <v>1408</v>
      </c>
      <c r="Q221" s="565" t="s">
        <v>1375</v>
      </c>
      <c r="R221" s="565">
        <v>147.6</v>
      </c>
      <c r="S221" s="565" t="s">
        <v>1807</v>
      </c>
      <c r="T221" s="566">
        <v>9000</v>
      </c>
      <c r="U221" s="565">
        <v>13</v>
      </c>
      <c r="V221" s="565" t="s">
        <v>125</v>
      </c>
      <c r="W221" s="565" t="s">
        <v>122</v>
      </c>
      <c r="X221" s="567">
        <v>39235</v>
      </c>
      <c r="Y221" s="567">
        <v>28587</v>
      </c>
      <c r="Z221" s="579">
        <v>0.01</v>
      </c>
      <c r="AA221" s="569" t="str">
        <f t="shared" si="35"/>
        <v>CGV041-2</v>
      </c>
      <c r="AB221" s="570" t="str">
        <f t="shared" si="36"/>
        <v>FALSE</v>
      </c>
      <c r="AC221" s="580" t="str">
        <f t="shared" si="37"/>
        <v>FALSE</v>
      </c>
      <c r="AD221" s="569" t="str">
        <f t="shared" si="38"/>
        <v>II</v>
      </c>
    </row>
    <row r="222" spans="1:30" ht="30" x14ac:dyDescent="0.25">
      <c r="A222" s="564" t="str">
        <f t="shared" si="34"/>
        <v>CGV042-2017-1</v>
      </c>
      <c r="B222" s="574" t="s">
        <v>1409</v>
      </c>
      <c r="C222" s="574">
        <v>1</v>
      </c>
      <c r="D222" s="574" t="s">
        <v>458</v>
      </c>
      <c r="E222" s="574" t="s">
        <v>1372</v>
      </c>
      <c r="F222" s="574" t="s">
        <v>68</v>
      </c>
      <c r="G222" s="574">
        <v>2017</v>
      </c>
      <c r="H222" s="574" t="s">
        <v>689</v>
      </c>
      <c r="I222" s="574" t="s">
        <v>1391</v>
      </c>
      <c r="J222" s="574" t="s">
        <v>590</v>
      </c>
      <c r="K222" s="574">
        <v>2</v>
      </c>
      <c r="L222" s="574">
        <v>25</v>
      </c>
      <c r="M222" s="574"/>
      <c r="N222" s="574" t="s">
        <v>696</v>
      </c>
      <c r="O222" s="574">
        <v>6</v>
      </c>
      <c r="P222" s="574" t="s">
        <v>1408</v>
      </c>
      <c r="Q222" s="574" t="s">
        <v>1375</v>
      </c>
      <c r="R222" s="574">
        <v>147.6</v>
      </c>
      <c r="S222" s="574">
        <v>25</v>
      </c>
      <c r="T222" s="575">
        <v>9000</v>
      </c>
      <c r="U222" s="574">
        <v>13</v>
      </c>
      <c r="V222" s="574" t="s">
        <v>122</v>
      </c>
      <c r="W222" s="574" t="s">
        <v>123</v>
      </c>
      <c r="X222" s="576">
        <v>41100</v>
      </c>
      <c r="Y222" s="576">
        <v>30813</v>
      </c>
      <c r="Z222" s="577">
        <v>0.05</v>
      </c>
      <c r="AA222" s="570" t="str">
        <f t="shared" si="35"/>
        <v>CGV042-1</v>
      </c>
      <c r="AB222" s="569" t="str">
        <f t="shared" si="36"/>
        <v>FALSE</v>
      </c>
      <c r="AC222" s="578" t="str">
        <f t="shared" si="37"/>
        <v>FALSE</v>
      </c>
      <c r="AD222" s="570" t="str">
        <f t="shared" si="38"/>
        <v>II</v>
      </c>
    </row>
    <row r="223" spans="1:30" ht="30" x14ac:dyDescent="0.25">
      <c r="A223" s="564" t="str">
        <f t="shared" si="34"/>
        <v>CGV042-2017-2</v>
      </c>
      <c r="B223" s="565" t="s">
        <v>1409</v>
      </c>
      <c r="C223" s="565">
        <v>2</v>
      </c>
      <c r="D223" s="565" t="s">
        <v>1370</v>
      </c>
      <c r="E223" s="565" t="s">
        <v>631</v>
      </c>
      <c r="F223" s="565" t="s">
        <v>68</v>
      </c>
      <c r="G223" s="565">
        <v>2017</v>
      </c>
      <c r="H223" s="565" t="s">
        <v>689</v>
      </c>
      <c r="I223" s="565" t="s">
        <v>1391</v>
      </c>
      <c r="J223" s="565" t="s">
        <v>590</v>
      </c>
      <c r="K223" s="565">
        <v>2</v>
      </c>
      <c r="L223" s="565" t="s">
        <v>1807</v>
      </c>
      <c r="M223" s="565"/>
      <c r="N223" s="565" t="s">
        <v>696</v>
      </c>
      <c r="O223" s="565">
        <v>6</v>
      </c>
      <c r="P223" s="565" t="s">
        <v>1408</v>
      </c>
      <c r="Q223" s="565" t="s">
        <v>1375</v>
      </c>
      <c r="R223" s="565">
        <v>147.6</v>
      </c>
      <c r="S223" s="565" t="s">
        <v>1807</v>
      </c>
      <c r="T223" s="566">
        <v>9000</v>
      </c>
      <c r="U223" s="565">
        <v>13</v>
      </c>
      <c r="V223" s="565" t="s">
        <v>122</v>
      </c>
      <c r="W223" s="565" t="s">
        <v>123</v>
      </c>
      <c r="X223" s="567">
        <v>41100</v>
      </c>
      <c r="Y223" s="567">
        <v>30193</v>
      </c>
      <c r="Z223" s="579">
        <v>0.01</v>
      </c>
      <c r="AA223" s="569" t="str">
        <f t="shared" si="35"/>
        <v>CGV042-2</v>
      </c>
      <c r="AB223" s="570" t="str">
        <f t="shared" si="36"/>
        <v>FALSE</v>
      </c>
      <c r="AC223" s="580" t="str">
        <f t="shared" si="37"/>
        <v>FALSE</v>
      </c>
      <c r="AD223" s="569" t="str">
        <f t="shared" si="38"/>
        <v>II</v>
      </c>
    </row>
    <row r="224" spans="1:30" ht="30" x14ac:dyDescent="0.25">
      <c r="A224" s="564" t="str">
        <f t="shared" si="34"/>
        <v>CGV043-2017-1</v>
      </c>
      <c r="B224" s="574" t="s">
        <v>1410</v>
      </c>
      <c r="C224" s="574">
        <v>1</v>
      </c>
      <c r="D224" s="574" t="s">
        <v>458</v>
      </c>
      <c r="E224" s="574" t="s">
        <v>1372</v>
      </c>
      <c r="F224" s="574" t="s">
        <v>68</v>
      </c>
      <c r="G224" s="574">
        <v>2017</v>
      </c>
      <c r="H224" s="574" t="s">
        <v>689</v>
      </c>
      <c r="I224" s="574" t="s">
        <v>1391</v>
      </c>
      <c r="J224" s="574" t="s">
        <v>590</v>
      </c>
      <c r="K224" s="574">
        <v>2</v>
      </c>
      <c r="L224" s="574">
        <v>25</v>
      </c>
      <c r="M224" s="574"/>
      <c r="N224" s="574" t="s">
        <v>710</v>
      </c>
      <c r="O224" s="574">
        <v>5</v>
      </c>
      <c r="P224" s="574" t="s">
        <v>1408</v>
      </c>
      <c r="Q224" s="574" t="s">
        <v>1375</v>
      </c>
      <c r="R224" s="574">
        <v>147.6</v>
      </c>
      <c r="S224" s="574">
        <v>25</v>
      </c>
      <c r="T224" s="575">
        <v>9000</v>
      </c>
      <c r="U224" s="574">
        <v>13</v>
      </c>
      <c r="V224" s="574" t="s">
        <v>255</v>
      </c>
      <c r="W224" s="574" t="s">
        <v>123</v>
      </c>
      <c r="X224" s="576">
        <v>44880</v>
      </c>
      <c r="Y224" s="576">
        <v>33877</v>
      </c>
      <c r="Z224" s="577">
        <v>0.05</v>
      </c>
      <c r="AA224" s="570" t="str">
        <f t="shared" si="35"/>
        <v>CGV043-1</v>
      </c>
      <c r="AB224" s="569" t="str">
        <f t="shared" si="36"/>
        <v>FALSE</v>
      </c>
      <c r="AC224" s="578" t="str">
        <f t="shared" si="37"/>
        <v>FALSE</v>
      </c>
      <c r="AD224" s="570" t="str">
        <f t="shared" si="38"/>
        <v>II</v>
      </c>
    </row>
    <row r="225" spans="1:30" x14ac:dyDescent="0.25">
      <c r="A225" s="564" t="str">
        <f t="shared" si="34"/>
        <v>CGV043-2017-2</v>
      </c>
      <c r="B225" s="565" t="s">
        <v>1410</v>
      </c>
      <c r="C225" s="565">
        <v>2</v>
      </c>
      <c r="D225" s="565" t="s">
        <v>1370</v>
      </c>
      <c r="E225" s="565" t="s">
        <v>631</v>
      </c>
      <c r="F225" s="565" t="s">
        <v>68</v>
      </c>
      <c r="G225" s="565">
        <v>2017</v>
      </c>
      <c r="H225" s="565" t="s">
        <v>689</v>
      </c>
      <c r="I225" s="565" t="s">
        <v>1391</v>
      </c>
      <c r="J225" s="565" t="s">
        <v>590</v>
      </c>
      <c r="K225" s="565">
        <v>2</v>
      </c>
      <c r="L225" s="565" t="s">
        <v>1807</v>
      </c>
      <c r="M225" s="565"/>
      <c r="N225" s="565" t="s">
        <v>710</v>
      </c>
      <c r="O225" s="565">
        <v>5</v>
      </c>
      <c r="P225" s="565" t="s">
        <v>1408</v>
      </c>
      <c r="Q225" s="565" t="s">
        <v>1375</v>
      </c>
      <c r="R225" s="565">
        <v>147.6</v>
      </c>
      <c r="S225" s="565" t="s">
        <v>1807</v>
      </c>
      <c r="T225" s="566">
        <v>9000</v>
      </c>
      <c r="U225" s="565">
        <v>13</v>
      </c>
      <c r="V225" s="565" t="s">
        <v>255</v>
      </c>
      <c r="W225" s="565" t="s">
        <v>123</v>
      </c>
      <c r="X225" s="567">
        <v>44880</v>
      </c>
      <c r="Y225" s="567">
        <v>33449</v>
      </c>
      <c r="Z225" s="579">
        <v>0.01</v>
      </c>
      <c r="AA225" s="569" t="str">
        <f t="shared" si="35"/>
        <v>CGV043-2</v>
      </c>
      <c r="AB225" s="570" t="str">
        <f t="shared" si="36"/>
        <v>FALSE</v>
      </c>
      <c r="AC225" s="580" t="str">
        <f t="shared" si="37"/>
        <v>FALSE</v>
      </c>
      <c r="AD225" s="569" t="str">
        <f t="shared" si="38"/>
        <v>II</v>
      </c>
    </row>
    <row r="226" spans="1:30" ht="30" x14ac:dyDescent="0.25">
      <c r="A226" s="564" t="str">
        <f t="shared" si="34"/>
        <v>CGV044-2017-1</v>
      </c>
      <c r="B226" s="574" t="s">
        <v>1411</v>
      </c>
      <c r="C226" s="574">
        <v>1</v>
      </c>
      <c r="D226" s="574" t="s">
        <v>458</v>
      </c>
      <c r="E226" s="574" t="s">
        <v>1372</v>
      </c>
      <c r="F226" s="574" t="s">
        <v>68</v>
      </c>
      <c r="G226" s="574">
        <v>2017</v>
      </c>
      <c r="H226" s="574" t="s">
        <v>689</v>
      </c>
      <c r="I226" s="574" t="s">
        <v>1391</v>
      </c>
      <c r="J226" s="574" t="s">
        <v>590</v>
      </c>
      <c r="K226" s="574">
        <v>2</v>
      </c>
      <c r="L226" s="574">
        <v>25</v>
      </c>
      <c r="M226" s="574"/>
      <c r="N226" s="574" t="s">
        <v>691</v>
      </c>
      <c r="O226" s="574">
        <v>6</v>
      </c>
      <c r="P226" s="574" t="s">
        <v>1412</v>
      </c>
      <c r="Q226" s="574" t="s">
        <v>1375</v>
      </c>
      <c r="R226" s="574">
        <v>147.6</v>
      </c>
      <c r="S226" s="574">
        <v>25</v>
      </c>
      <c r="T226" s="575">
        <v>9000</v>
      </c>
      <c r="U226" s="574">
        <v>13</v>
      </c>
      <c r="V226" s="574" t="s">
        <v>125</v>
      </c>
      <c r="W226" s="574" t="s">
        <v>122</v>
      </c>
      <c r="X226" s="576">
        <v>38085</v>
      </c>
      <c r="Y226" s="576">
        <v>28102</v>
      </c>
      <c r="Z226" s="577">
        <v>0.05</v>
      </c>
      <c r="AA226" s="570" t="str">
        <f t="shared" si="35"/>
        <v>CGV044-1</v>
      </c>
      <c r="AB226" s="569" t="str">
        <f t="shared" si="36"/>
        <v>FALSE</v>
      </c>
      <c r="AC226" s="578" t="str">
        <f t="shared" si="37"/>
        <v>FALSE</v>
      </c>
      <c r="AD226" s="570" t="str">
        <f t="shared" si="38"/>
        <v>II</v>
      </c>
    </row>
    <row r="227" spans="1:30" ht="30" x14ac:dyDescent="0.25">
      <c r="A227" s="564" t="str">
        <f t="shared" si="34"/>
        <v>CGV044-2017-2</v>
      </c>
      <c r="B227" s="565" t="s">
        <v>1411</v>
      </c>
      <c r="C227" s="565">
        <v>2</v>
      </c>
      <c r="D227" s="565" t="s">
        <v>1370</v>
      </c>
      <c r="E227" s="565" t="s">
        <v>631</v>
      </c>
      <c r="F227" s="565" t="s">
        <v>68</v>
      </c>
      <c r="G227" s="565">
        <v>2017</v>
      </c>
      <c r="H227" s="565" t="s">
        <v>689</v>
      </c>
      <c r="I227" s="565" t="s">
        <v>1391</v>
      </c>
      <c r="J227" s="565" t="s">
        <v>590</v>
      </c>
      <c r="K227" s="565">
        <v>2</v>
      </c>
      <c r="L227" s="565" t="s">
        <v>1807</v>
      </c>
      <c r="M227" s="565"/>
      <c r="N227" s="565" t="s">
        <v>691</v>
      </c>
      <c r="O227" s="565">
        <v>6</v>
      </c>
      <c r="P227" s="565" t="s">
        <v>1412</v>
      </c>
      <c r="Q227" s="565" t="s">
        <v>1375</v>
      </c>
      <c r="R227" s="565">
        <v>147.6</v>
      </c>
      <c r="S227" s="565" t="s">
        <v>1807</v>
      </c>
      <c r="T227" s="566">
        <v>9000</v>
      </c>
      <c r="U227" s="565">
        <v>13</v>
      </c>
      <c r="V227" s="565" t="s">
        <v>125</v>
      </c>
      <c r="W227" s="565" t="s">
        <v>122</v>
      </c>
      <c r="X227" s="567">
        <v>37935</v>
      </c>
      <c r="Y227" s="567">
        <v>27435</v>
      </c>
      <c r="Z227" s="579">
        <v>0.01</v>
      </c>
      <c r="AA227" s="569" t="str">
        <f t="shared" si="35"/>
        <v>CGV044-2</v>
      </c>
      <c r="AB227" s="570" t="str">
        <f t="shared" si="36"/>
        <v>FALSE</v>
      </c>
      <c r="AC227" s="580" t="str">
        <f t="shared" si="37"/>
        <v>FALSE</v>
      </c>
      <c r="AD227" s="569" t="str">
        <f t="shared" si="38"/>
        <v>II</v>
      </c>
    </row>
    <row r="228" spans="1:30" ht="30" x14ac:dyDescent="0.25">
      <c r="A228" s="564" t="str">
        <f t="shared" si="34"/>
        <v>CGV045-2017-1</v>
      </c>
      <c r="B228" s="574" t="s">
        <v>1413</v>
      </c>
      <c r="C228" s="574">
        <v>1</v>
      </c>
      <c r="D228" s="574" t="s">
        <v>458</v>
      </c>
      <c r="E228" s="574" t="s">
        <v>1372</v>
      </c>
      <c r="F228" s="574" t="s">
        <v>68</v>
      </c>
      <c r="G228" s="574">
        <v>2017</v>
      </c>
      <c r="H228" s="574" t="s">
        <v>689</v>
      </c>
      <c r="I228" s="574" t="s">
        <v>1391</v>
      </c>
      <c r="J228" s="574" t="s">
        <v>590</v>
      </c>
      <c r="K228" s="574">
        <v>2</v>
      </c>
      <c r="L228" s="574">
        <v>25</v>
      </c>
      <c r="M228" s="574"/>
      <c r="N228" s="574" t="s">
        <v>696</v>
      </c>
      <c r="O228" s="574">
        <v>6</v>
      </c>
      <c r="P228" s="574" t="s">
        <v>1412</v>
      </c>
      <c r="Q228" s="574" t="s">
        <v>1375</v>
      </c>
      <c r="R228" s="574">
        <v>147.6</v>
      </c>
      <c r="S228" s="574">
        <v>25</v>
      </c>
      <c r="T228" s="575">
        <v>9000</v>
      </c>
      <c r="U228" s="574">
        <v>13</v>
      </c>
      <c r="V228" s="574" t="s">
        <v>122</v>
      </c>
      <c r="W228" s="574" t="s">
        <v>123</v>
      </c>
      <c r="X228" s="576">
        <v>39800</v>
      </c>
      <c r="Y228" s="576">
        <v>29625</v>
      </c>
      <c r="Z228" s="577">
        <v>0.05</v>
      </c>
      <c r="AA228" s="570" t="str">
        <f t="shared" ref="AA228:AA262" si="39">CONCATENATE(B228, "-", C228)</f>
        <v>CGV045-1</v>
      </c>
      <c r="AB228" s="569" t="str">
        <f t="shared" si="36"/>
        <v>FALSE</v>
      </c>
      <c r="AC228" s="578" t="str">
        <f t="shared" si="37"/>
        <v>FALSE</v>
      </c>
      <c r="AD228" s="570" t="str">
        <f t="shared" si="38"/>
        <v>II</v>
      </c>
    </row>
    <row r="229" spans="1:30" ht="30" x14ac:dyDescent="0.25">
      <c r="A229" s="564" t="str">
        <f t="shared" si="34"/>
        <v>CGV045-2017-2</v>
      </c>
      <c r="B229" s="565" t="s">
        <v>1413</v>
      </c>
      <c r="C229" s="565">
        <v>2</v>
      </c>
      <c r="D229" s="565" t="s">
        <v>1370</v>
      </c>
      <c r="E229" s="565" t="s">
        <v>631</v>
      </c>
      <c r="F229" s="565" t="s">
        <v>68</v>
      </c>
      <c r="G229" s="565">
        <v>2017</v>
      </c>
      <c r="H229" s="565" t="s">
        <v>689</v>
      </c>
      <c r="I229" s="565" t="s">
        <v>1391</v>
      </c>
      <c r="J229" s="565" t="s">
        <v>590</v>
      </c>
      <c r="K229" s="565">
        <v>2</v>
      </c>
      <c r="L229" s="565" t="s">
        <v>1807</v>
      </c>
      <c r="M229" s="565"/>
      <c r="N229" s="565" t="s">
        <v>696</v>
      </c>
      <c r="O229" s="565">
        <v>6</v>
      </c>
      <c r="P229" s="565" t="s">
        <v>1412</v>
      </c>
      <c r="Q229" s="565" t="s">
        <v>1375</v>
      </c>
      <c r="R229" s="565">
        <v>147.6</v>
      </c>
      <c r="S229" s="565" t="s">
        <v>1807</v>
      </c>
      <c r="T229" s="566">
        <v>9000</v>
      </c>
      <c r="U229" s="565">
        <v>13</v>
      </c>
      <c r="V229" s="565" t="s">
        <v>122</v>
      </c>
      <c r="W229" s="565" t="s">
        <v>123</v>
      </c>
      <c r="X229" s="567">
        <v>39800</v>
      </c>
      <c r="Y229" s="567">
        <v>29042</v>
      </c>
      <c r="Z229" s="579">
        <v>0.01</v>
      </c>
      <c r="AA229" s="569" t="str">
        <f t="shared" si="39"/>
        <v>CGV045-2</v>
      </c>
      <c r="AB229" s="570" t="str">
        <f t="shared" si="36"/>
        <v>FALSE</v>
      </c>
      <c r="AC229" s="580" t="str">
        <f t="shared" si="37"/>
        <v>FALSE</v>
      </c>
      <c r="AD229" s="569" t="str">
        <f t="shared" si="38"/>
        <v>II</v>
      </c>
    </row>
    <row r="230" spans="1:30" ht="30" x14ac:dyDescent="0.25">
      <c r="A230" s="564" t="str">
        <f t="shared" si="34"/>
        <v>CGV046-2017-1</v>
      </c>
      <c r="B230" s="574" t="s">
        <v>1414</v>
      </c>
      <c r="C230" s="574">
        <v>1</v>
      </c>
      <c r="D230" s="574" t="s">
        <v>458</v>
      </c>
      <c r="E230" s="574" t="s">
        <v>1372</v>
      </c>
      <c r="F230" s="574" t="s">
        <v>68</v>
      </c>
      <c r="G230" s="574">
        <v>2017</v>
      </c>
      <c r="H230" s="574" t="s">
        <v>689</v>
      </c>
      <c r="I230" s="574" t="s">
        <v>1391</v>
      </c>
      <c r="J230" s="574" t="s">
        <v>590</v>
      </c>
      <c r="K230" s="574">
        <v>2</v>
      </c>
      <c r="L230" s="574">
        <v>25</v>
      </c>
      <c r="M230" s="574"/>
      <c r="N230" s="574" t="s">
        <v>710</v>
      </c>
      <c r="O230" s="574">
        <v>5</v>
      </c>
      <c r="P230" s="574" t="s">
        <v>1412</v>
      </c>
      <c r="Q230" s="574" t="s">
        <v>1375</v>
      </c>
      <c r="R230" s="574">
        <v>147.6</v>
      </c>
      <c r="S230" s="574">
        <v>25</v>
      </c>
      <c r="T230" s="575">
        <v>9000</v>
      </c>
      <c r="U230" s="574">
        <v>13</v>
      </c>
      <c r="V230" s="574" t="s">
        <v>255</v>
      </c>
      <c r="W230" s="574" t="s">
        <v>123</v>
      </c>
      <c r="X230" s="576">
        <v>43580</v>
      </c>
      <c r="Y230" s="576">
        <v>32984</v>
      </c>
      <c r="Z230" s="577">
        <v>0.05</v>
      </c>
      <c r="AA230" s="570" t="str">
        <f t="shared" si="39"/>
        <v>CGV046-1</v>
      </c>
      <c r="AB230" s="569" t="str">
        <f t="shared" ref="AB230:AB263" si="40">IF(AND($U230&gt;=32, (LEFT($B230, 3)="PAC"), C230=1), "TRUE", "FALSE")</f>
        <v>FALSE</v>
      </c>
      <c r="AC230" s="578" t="str">
        <f t="shared" ref="AC230:AC263" si="41">IF(AND($U230&gt;=22,(LEFT($B230,3)&lt;&gt;"PAC"),C230=1, ISNUMBER($U230)),"TRUE","FALSE")</f>
        <v>FALSE</v>
      </c>
      <c r="AD230" s="570" t="str">
        <f t="shared" ref="AD230:AD263" si="42">IF((LEFT($B230, 3)="PAC"), "I", "II")</f>
        <v>II</v>
      </c>
    </row>
    <row r="231" spans="1:30" x14ac:dyDescent="0.25">
      <c r="A231" s="564" t="str">
        <f t="shared" si="34"/>
        <v>CGV046-2017-2</v>
      </c>
      <c r="B231" s="565" t="s">
        <v>1414</v>
      </c>
      <c r="C231" s="565">
        <v>2</v>
      </c>
      <c r="D231" s="565" t="s">
        <v>1370</v>
      </c>
      <c r="E231" s="565" t="s">
        <v>631</v>
      </c>
      <c r="F231" s="565" t="s">
        <v>68</v>
      </c>
      <c r="G231" s="565">
        <v>2017</v>
      </c>
      <c r="H231" s="565" t="s">
        <v>689</v>
      </c>
      <c r="I231" s="565" t="s">
        <v>1391</v>
      </c>
      <c r="J231" s="565" t="s">
        <v>590</v>
      </c>
      <c r="K231" s="565">
        <v>2</v>
      </c>
      <c r="L231" s="565" t="s">
        <v>1807</v>
      </c>
      <c r="M231" s="565"/>
      <c r="N231" s="565" t="s">
        <v>710</v>
      </c>
      <c r="O231" s="565">
        <v>5</v>
      </c>
      <c r="P231" s="565" t="s">
        <v>1412</v>
      </c>
      <c r="Q231" s="565" t="s">
        <v>1375</v>
      </c>
      <c r="R231" s="565">
        <v>147.6</v>
      </c>
      <c r="S231" s="565" t="s">
        <v>1807</v>
      </c>
      <c r="T231" s="566">
        <v>9000</v>
      </c>
      <c r="U231" s="565">
        <v>13</v>
      </c>
      <c r="V231" s="565" t="s">
        <v>255</v>
      </c>
      <c r="W231" s="565" t="s">
        <v>123</v>
      </c>
      <c r="X231" s="567">
        <v>43580</v>
      </c>
      <c r="Y231" s="567">
        <v>32298</v>
      </c>
      <c r="Z231" s="579">
        <v>0.01</v>
      </c>
      <c r="AA231" s="569" t="str">
        <f t="shared" si="39"/>
        <v>CGV046-2</v>
      </c>
      <c r="AB231" s="570" t="str">
        <f t="shared" si="40"/>
        <v>FALSE</v>
      </c>
      <c r="AC231" s="580" t="str">
        <f t="shared" si="41"/>
        <v>FALSE</v>
      </c>
      <c r="AD231" s="569" t="str">
        <f t="shared" si="42"/>
        <v>II</v>
      </c>
    </row>
    <row r="232" spans="1:30" ht="30" x14ac:dyDescent="0.25">
      <c r="A232" s="564" t="str">
        <f t="shared" si="34"/>
        <v>CGV047-2017-1</v>
      </c>
      <c r="B232" s="574" t="s">
        <v>1415</v>
      </c>
      <c r="C232" s="574">
        <v>1</v>
      </c>
      <c r="D232" s="574" t="s">
        <v>458</v>
      </c>
      <c r="E232" s="574" t="s">
        <v>1372</v>
      </c>
      <c r="F232" s="574" t="s">
        <v>68</v>
      </c>
      <c r="G232" s="574">
        <v>2017</v>
      </c>
      <c r="H232" s="574" t="s">
        <v>689</v>
      </c>
      <c r="I232" s="574" t="s">
        <v>1416</v>
      </c>
      <c r="J232" s="574" t="s">
        <v>590</v>
      </c>
      <c r="K232" s="574">
        <v>2</v>
      </c>
      <c r="L232" s="574">
        <v>25</v>
      </c>
      <c r="M232" s="574"/>
      <c r="N232" s="574" t="s">
        <v>691</v>
      </c>
      <c r="O232" s="574">
        <v>6</v>
      </c>
      <c r="P232" s="574" t="s">
        <v>1417</v>
      </c>
      <c r="Q232" s="574" t="s">
        <v>1375</v>
      </c>
      <c r="R232" s="574">
        <v>147.6</v>
      </c>
      <c r="S232" s="574">
        <v>25</v>
      </c>
      <c r="T232" s="575">
        <v>9500</v>
      </c>
      <c r="U232" s="574">
        <v>12</v>
      </c>
      <c r="V232" s="574" t="s">
        <v>125</v>
      </c>
      <c r="W232" s="574" t="s">
        <v>122</v>
      </c>
      <c r="X232" s="576">
        <v>36810</v>
      </c>
      <c r="Y232" s="576">
        <v>26937</v>
      </c>
      <c r="Z232" s="577">
        <v>0.05</v>
      </c>
      <c r="AA232" s="570" t="str">
        <f t="shared" si="39"/>
        <v>CGV047-1</v>
      </c>
      <c r="AB232" s="569" t="str">
        <f t="shared" si="40"/>
        <v>FALSE</v>
      </c>
      <c r="AC232" s="578" t="str">
        <f t="shared" si="41"/>
        <v>FALSE</v>
      </c>
      <c r="AD232" s="570" t="str">
        <f t="shared" si="42"/>
        <v>II</v>
      </c>
    </row>
    <row r="233" spans="1:30" ht="30" x14ac:dyDescent="0.25">
      <c r="A233" s="564" t="str">
        <f t="shared" si="34"/>
        <v>CGV047-2017-2</v>
      </c>
      <c r="B233" s="565" t="s">
        <v>1415</v>
      </c>
      <c r="C233" s="565">
        <v>2</v>
      </c>
      <c r="D233" s="565" t="s">
        <v>1370</v>
      </c>
      <c r="E233" s="565" t="s">
        <v>631</v>
      </c>
      <c r="F233" s="565" t="s">
        <v>68</v>
      </c>
      <c r="G233" s="565">
        <v>2017</v>
      </c>
      <c r="H233" s="565" t="s">
        <v>689</v>
      </c>
      <c r="I233" s="565" t="s">
        <v>1416</v>
      </c>
      <c r="J233" s="565" t="s">
        <v>590</v>
      </c>
      <c r="K233" s="565">
        <v>2</v>
      </c>
      <c r="L233" s="565" t="s">
        <v>1807</v>
      </c>
      <c r="M233" s="565"/>
      <c r="N233" s="565" t="s">
        <v>691</v>
      </c>
      <c r="O233" s="565">
        <v>6</v>
      </c>
      <c r="P233" s="565" t="s">
        <v>1417</v>
      </c>
      <c r="Q233" s="565" t="s">
        <v>1375</v>
      </c>
      <c r="R233" s="565">
        <v>147.6</v>
      </c>
      <c r="S233" s="565" t="s">
        <v>1807</v>
      </c>
      <c r="T233" s="566">
        <v>9500</v>
      </c>
      <c r="U233" s="565">
        <v>12</v>
      </c>
      <c r="V233" s="565" t="s">
        <v>125</v>
      </c>
      <c r="W233" s="565" t="s">
        <v>122</v>
      </c>
      <c r="X233" s="567">
        <v>39185</v>
      </c>
      <c r="Y233" s="567">
        <v>29053</v>
      </c>
      <c r="Z233" s="579">
        <v>0.01</v>
      </c>
      <c r="AA233" s="569" t="str">
        <f t="shared" si="39"/>
        <v>CGV047-2</v>
      </c>
      <c r="AB233" s="570" t="str">
        <f t="shared" si="40"/>
        <v>FALSE</v>
      </c>
      <c r="AC233" s="580" t="str">
        <f t="shared" si="41"/>
        <v>FALSE</v>
      </c>
      <c r="AD233" s="569" t="str">
        <f t="shared" si="42"/>
        <v>II</v>
      </c>
    </row>
    <row r="234" spans="1:30" ht="30" x14ac:dyDescent="0.25">
      <c r="A234" s="564" t="str">
        <f t="shared" si="34"/>
        <v>CGV048-2017-1</v>
      </c>
      <c r="B234" s="574" t="s">
        <v>1418</v>
      </c>
      <c r="C234" s="574">
        <v>1</v>
      </c>
      <c r="D234" s="574" t="s">
        <v>458</v>
      </c>
      <c r="E234" s="574" t="s">
        <v>1372</v>
      </c>
      <c r="F234" s="574" t="s">
        <v>68</v>
      </c>
      <c r="G234" s="574">
        <v>2017</v>
      </c>
      <c r="H234" s="574" t="s">
        <v>689</v>
      </c>
      <c r="I234" s="574" t="s">
        <v>1416</v>
      </c>
      <c r="J234" s="574" t="s">
        <v>590</v>
      </c>
      <c r="K234" s="574">
        <v>2</v>
      </c>
      <c r="L234" s="574">
        <v>25</v>
      </c>
      <c r="M234" s="574"/>
      <c r="N234" s="574" t="s">
        <v>696</v>
      </c>
      <c r="O234" s="574">
        <v>6</v>
      </c>
      <c r="P234" s="574" t="s">
        <v>1417</v>
      </c>
      <c r="Q234" s="574" t="s">
        <v>1375</v>
      </c>
      <c r="R234" s="574">
        <v>147.6</v>
      </c>
      <c r="S234" s="574">
        <v>25</v>
      </c>
      <c r="T234" s="575">
        <v>9500</v>
      </c>
      <c r="U234" s="574">
        <v>12</v>
      </c>
      <c r="V234" s="574" t="s">
        <v>122</v>
      </c>
      <c r="W234" s="574" t="s">
        <v>123</v>
      </c>
      <c r="X234" s="576">
        <v>38525</v>
      </c>
      <c r="Y234" s="576">
        <v>28460</v>
      </c>
      <c r="Z234" s="577">
        <v>0.05</v>
      </c>
      <c r="AA234" s="570" t="str">
        <f t="shared" si="39"/>
        <v>CGV048-1</v>
      </c>
      <c r="AB234" s="569" t="str">
        <f t="shared" si="40"/>
        <v>FALSE</v>
      </c>
      <c r="AC234" s="578" t="str">
        <f t="shared" si="41"/>
        <v>FALSE</v>
      </c>
      <c r="AD234" s="570" t="str">
        <f t="shared" si="42"/>
        <v>II</v>
      </c>
    </row>
    <row r="235" spans="1:30" ht="30" x14ac:dyDescent="0.25">
      <c r="A235" s="564" t="str">
        <f t="shared" si="34"/>
        <v>CGV048-2017-2</v>
      </c>
      <c r="B235" s="565" t="s">
        <v>1418</v>
      </c>
      <c r="C235" s="565">
        <v>2</v>
      </c>
      <c r="D235" s="565" t="s">
        <v>1370</v>
      </c>
      <c r="E235" s="565" t="s">
        <v>631</v>
      </c>
      <c r="F235" s="565" t="s">
        <v>68</v>
      </c>
      <c r="G235" s="565">
        <v>2017</v>
      </c>
      <c r="H235" s="565" t="s">
        <v>689</v>
      </c>
      <c r="I235" s="565" t="s">
        <v>1416</v>
      </c>
      <c r="J235" s="565" t="s">
        <v>590</v>
      </c>
      <c r="K235" s="565">
        <v>2</v>
      </c>
      <c r="L235" s="565" t="s">
        <v>1807</v>
      </c>
      <c r="M235" s="565"/>
      <c r="N235" s="565" t="s">
        <v>696</v>
      </c>
      <c r="O235" s="565">
        <v>6</v>
      </c>
      <c r="P235" s="565" t="s">
        <v>1417</v>
      </c>
      <c r="Q235" s="565" t="s">
        <v>1375</v>
      </c>
      <c r="R235" s="565">
        <v>147.6</v>
      </c>
      <c r="S235" s="565" t="s">
        <v>1807</v>
      </c>
      <c r="T235" s="566">
        <v>9500</v>
      </c>
      <c r="U235" s="565">
        <v>12</v>
      </c>
      <c r="V235" s="565" t="s">
        <v>122</v>
      </c>
      <c r="W235" s="565" t="s">
        <v>123</v>
      </c>
      <c r="X235" s="567">
        <v>41050</v>
      </c>
      <c r="Y235" s="567">
        <v>30687</v>
      </c>
      <c r="Z235" s="579">
        <v>0.01</v>
      </c>
      <c r="AA235" s="569" t="str">
        <f t="shared" si="39"/>
        <v>CGV048-2</v>
      </c>
      <c r="AB235" s="570" t="str">
        <f t="shared" si="40"/>
        <v>FALSE</v>
      </c>
      <c r="AC235" s="580" t="str">
        <f t="shared" si="41"/>
        <v>FALSE</v>
      </c>
      <c r="AD235" s="569" t="str">
        <f t="shared" si="42"/>
        <v>II</v>
      </c>
    </row>
    <row r="236" spans="1:30" ht="30" x14ac:dyDescent="0.25">
      <c r="A236" s="564" t="str">
        <f t="shared" si="34"/>
        <v>CGV049-2017-1</v>
      </c>
      <c r="B236" s="574" t="s">
        <v>1419</v>
      </c>
      <c r="C236" s="574">
        <v>1</v>
      </c>
      <c r="D236" s="574" t="s">
        <v>458</v>
      </c>
      <c r="E236" s="574" t="s">
        <v>1372</v>
      </c>
      <c r="F236" s="574" t="s">
        <v>68</v>
      </c>
      <c r="G236" s="574">
        <v>2017</v>
      </c>
      <c r="H236" s="574" t="s">
        <v>689</v>
      </c>
      <c r="I236" s="574" t="s">
        <v>1416</v>
      </c>
      <c r="J236" s="574" t="s">
        <v>590</v>
      </c>
      <c r="K236" s="574">
        <v>2</v>
      </c>
      <c r="L236" s="574">
        <v>25</v>
      </c>
      <c r="M236" s="574"/>
      <c r="N236" s="574" t="s">
        <v>691</v>
      </c>
      <c r="O236" s="574">
        <v>6</v>
      </c>
      <c r="P236" s="574" t="s">
        <v>1420</v>
      </c>
      <c r="Q236" s="574" t="s">
        <v>1375</v>
      </c>
      <c r="R236" s="574">
        <v>147.6</v>
      </c>
      <c r="S236" s="574">
        <v>25</v>
      </c>
      <c r="T236" s="575">
        <v>9500</v>
      </c>
      <c r="U236" s="574">
        <v>12</v>
      </c>
      <c r="V236" s="574" t="s">
        <v>125</v>
      </c>
      <c r="W236" s="574" t="s">
        <v>122</v>
      </c>
      <c r="X236" s="576">
        <v>37185</v>
      </c>
      <c r="Y236" s="576">
        <v>27278</v>
      </c>
      <c r="Z236" s="577">
        <v>0.05</v>
      </c>
      <c r="AA236" s="570" t="str">
        <f t="shared" si="39"/>
        <v>CGV049-1</v>
      </c>
      <c r="AB236" s="569" t="str">
        <f t="shared" si="40"/>
        <v>FALSE</v>
      </c>
      <c r="AC236" s="578" t="str">
        <f t="shared" si="41"/>
        <v>FALSE</v>
      </c>
      <c r="AD236" s="570" t="str">
        <f t="shared" si="42"/>
        <v>II</v>
      </c>
    </row>
    <row r="237" spans="1:30" ht="30" x14ac:dyDescent="0.25">
      <c r="A237" s="564" t="str">
        <f t="shared" si="34"/>
        <v>CGV049-2017-2</v>
      </c>
      <c r="B237" s="565" t="s">
        <v>1419</v>
      </c>
      <c r="C237" s="565">
        <v>2</v>
      </c>
      <c r="D237" s="565" t="s">
        <v>1370</v>
      </c>
      <c r="E237" s="565" t="s">
        <v>631</v>
      </c>
      <c r="F237" s="565" t="s">
        <v>68</v>
      </c>
      <c r="G237" s="565">
        <v>2017</v>
      </c>
      <c r="H237" s="565" t="s">
        <v>689</v>
      </c>
      <c r="I237" s="565" t="s">
        <v>1416</v>
      </c>
      <c r="J237" s="565" t="s">
        <v>590</v>
      </c>
      <c r="K237" s="565">
        <v>2</v>
      </c>
      <c r="L237" s="565" t="s">
        <v>1807</v>
      </c>
      <c r="M237" s="565"/>
      <c r="N237" s="565" t="s">
        <v>691</v>
      </c>
      <c r="O237" s="565">
        <v>6</v>
      </c>
      <c r="P237" s="565" t="s">
        <v>1420</v>
      </c>
      <c r="Q237" s="565" t="s">
        <v>1375</v>
      </c>
      <c r="R237" s="565">
        <v>147.6</v>
      </c>
      <c r="S237" s="565" t="s">
        <v>1807</v>
      </c>
      <c r="T237" s="566">
        <v>9500</v>
      </c>
      <c r="U237" s="565">
        <v>12</v>
      </c>
      <c r="V237" s="565" t="s">
        <v>125</v>
      </c>
      <c r="W237" s="565" t="s">
        <v>122</v>
      </c>
      <c r="X237" s="567">
        <v>37035</v>
      </c>
      <c r="Y237" s="567">
        <v>26637</v>
      </c>
      <c r="Z237" s="579">
        <v>0.01</v>
      </c>
      <c r="AA237" s="569" t="str">
        <f t="shared" si="39"/>
        <v>CGV049-2</v>
      </c>
      <c r="AB237" s="570" t="str">
        <f t="shared" si="40"/>
        <v>FALSE</v>
      </c>
      <c r="AC237" s="580" t="str">
        <f t="shared" si="41"/>
        <v>FALSE</v>
      </c>
      <c r="AD237" s="569" t="str">
        <f t="shared" si="42"/>
        <v>II</v>
      </c>
    </row>
    <row r="238" spans="1:30" ht="30" x14ac:dyDescent="0.25">
      <c r="A238" s="564" t="str">
        <f t="shared" si="34"/>
        <v>CGV050-2017-1</v>
      </c>
      <c r="B238" s="574" t="s">
        <v>1421</v>
      </c>
      <c r="C238" s="574">
        <v>1</v>
      </c>
      <c r="D238" s="574" t="s">
        <v>458</v>
      </c>
      <c r="E238" s="574" t="s">
        <v>1372</v>
      </c>
      <c r="F238" s="574" t="s">
        <v>68</v>
      </c>
      <c r="G238" s="574">
        <v>2017</v>
      </c>
      <c r="H238" s="574" t="s">
        <v>689</v>
      </c>
      <c r="I238" s="574" t="s">
        <v>1416</v>
      </c>
      <c r="J238" s="574" t="s">
        <v>590</v>
      </c>
      <c r="K238" s="574">
        <v>2</v>
      </c>
      <c r="L238" s="574">
        <v>25</v>
      </c>
      <c r="M238" s="574"/>
      <c r="N238" s="574" t="s">
        <v>696</v>
      </c>
      <c r="O238" s="574">
        <v>6</v>
      </c>
      <c r="P238" s="574" t="s">
        <v>1420</v>
      </c>
      <c r="Q238" s="574" t="s">
        <v>1375</v>
      </c>
      <c r="R238" s="574">
        <v>147.6</v>
      </c>
      <c r="S238" s="574">
        <v>25</v>
      </c>
      <c r="T238" s="575">
        <v>9500</v>
      </c>
      <c r="U238" s="574">
        <v>12</v>
      </c>
      <c r="V238" s="574" t="s">
        <v>122</v>
      </c>
      <c r="W238" s="574" t="s">
        <v>123</v>
      </c>
      <c r="X238" s="576">
        <v>38900</v>
      </c>
      <c r="Y238" s="576">
        <v>28801</v>
      </c>
      <c r="Z238" s="577">
        <v>0.05</v>
      </c>
      <c r="AA238" s="570" t="str">
        <f t="shared" si="39"/>
        <v>CGV050-1</v>
      </c>
      <c r="AB238" s="569" t="str">
        <f t="shared" si="40"/>
        <v>FALSE</v>
      </c>
      <c r="AC238" s="578" t="str">
        <f t="shared" si="41"/>
        <v>FALSE</v>
      </c>
      <c r="AD238" s="570" t="str">
        <f t="shared" si="42"/>
        <v>II</v>
      </c>
    </row>
    <row r="239" spans="1:30" ht="30" x14ac:dyDescent="0.25">
      <c r="A239" s="564" t="str">
        <f t="shared" si="34"/>
        <v>CGV050-2017-2</v>
      </c>
      <c r="B239" s="565" t="s">
        <v>1421</v>
      </c>
      <c r="C239" s="565">
        <v>2</v>
      </c>
      <c r="D239" s="565" t="s">
        <v>1370</v>
      </c>
      <c r="E239" s="565" t="s">
        <v>631</v>
      </c>
      <c r="F239" s="565" t="s">
        <v>68</v>
      </c>
      <c r="G239" s="565">
        <v>2017</v>
      </c>
      <c r="H239" s="565" t="s">
        <v>689</v>
      </c>
      <c r="I239" s="565" t="s">
        <v>1416</v>
      </c>
      <c r="J239" s="565" t="s">
        <v>590</v>
      </c>
      <c r="K239" s="565">
        <v>2</v>
      </c>
      <c r="L239" s="565" t="s">
        <v>1807</v>
      </c>
      <c r="M239" s="565"/>
      <c r="N239" s="565" t="s">
        <v>696</v>
      </c>
      <c r="O239" s="565">
        <v>6</v>
      </c>
      <c r="P239" s="565" t="s">
        <v>1420</v>
      </c>
      <c r="Q239" s="565" t="s">
        <v>1375</v>
      </c>
      <c r="R239" s="565">
        <v>147.6</v>
      </c>
      <c r="S239" s="565" t="s">
        <v>1807</v>
      </c>
      <c r="T239" s="566">
        <v>9500</v>
      </c>
      <c r="U239" s="565">
        <v>12</v>
      </c>
      <c r="V239" s="565" t="s">
        <v>122</v>
      </c>
      <c r="W239" s="565" t="s">
        <v>123</v>
      </c>
      <c r="X239" s="567">
        <v>38900</v>
      </c>
      <c r="Y239" s="567">
        <v>28243</v>
      </c>
      <c r="Z239" s="579">
        <v>0.01</v>
      </c>
      <c r="AA239" s="569" t="str">
        <f t="shared" si="39"/>
        <v>CGV050-2</v>
      </c>
      <c r="AB239" s="570" t="str">
        <f t="shared" si="40"/>
        <v>FALSE</v>
      </c>
      <c r="AC239" s="580" t="str">
        <f t="shared" si="41"/>
        <v>FALSE</v>
      </c>
      <c r="AD239" s="569" t="str">
        <f t="shared" si="42"/>
        <v>II</v>
      </c>
    </row>
    <row r="240" spans="1:30" ht="30" x14ac:dyDescent="0.25">
      <c r="A240" s="564" t="str">
        <f t="shared" si="34"/>
        <v>CGV051-2017-1</v>
      </c>
      <c r="B240" s="574" t="s">
        <v>1422</v>
      </c>
      <c r="C240" s="574">
        <v>1</v>
      </c>
      <c r="D240" s="574" t="s">
        <v>458</v>
      </c>
      <c r="E240" s="574" t="s">
        <v>1372</v>
      </c>
      <c r="F240" s="574" t="s">
        <v>68</v>
      </c>
      <c r="G240" s="574">
        <v>2017</v>
      </c>
      <c r="H240" s="574" t="s">
        <v>689</v>
      </c>
      <c r="I240" s="574" t="s">
        <v>1416</v>
      </c>
      <c r="J240" s="574" t="s">
        <v>590</v>
      </c>
      <c r="K240" s="574">
        <v>2</v>
      </c>
      <c r="L240" s="574">
        <v>25</v>
      </c>
      <c r="M240" s="574"/>
      <c r="N240" s="574" t="s">
        <v>696</v>
      </c>
      <c r="O240" s="574">
        <v>6</v>
      </c>
      <c r="P240" s="574" t="s">
        <v>1423</v>
      </c>
      <c r="Q240" s="574" t="s">
        <v>1375</v>
      </c>
      <c r="R240" s="574">
        <v>147.6</v>
      </c>
      <c r="S240" s="574">
        <v>25</v>
      </c>
      <c r="T240" s="575">
        <v>9500</v>
      </c>
      <c r="U240" s="574">
        <v>12</v>
      </c>
      <c r="V240" s="574" t="s">
        <v>122</v>
      </c>
      <c r="W240" s="574" t="s">
        <v>123</v>
      </c>
      <c r="X240" s="576">
        <v>42350</v>
      </c>
      <c r="Y240" s="576">
        <v>31956</v>
      </c>
      <c r="Z240" s="577">
        <v>0.05</v>
      </c>
      <c r="AA240" s="570" t="str">
        <f t="shared" si="39"/>
        <v>CGV051-1</v>
      </c>
      <c r="AB240" s="569" t="str">
        <f t="shared" si="40"/>
        <v>FALSE</v>
      </c>
      <c r="AC240" s="578" t="str">
        <f t="shared" si="41"/>
        <v>FALSE</v>
      </c>
      <c r="AD240" s="570" t="str">
        <f t="shared" si="42"/>
        <v>II</v>
      </c>
    </row>
    <row r="241" spans="1:30" ht="30" x14ac:dyDescent="0.25">
      <c r="A241" s="564" t="str">
        <f t="shared" si="34"/>
        <v>CGV051-2017-2</v>
      </c>
      <c r="B241" s="565" t="s">
        <v>1422</v>
      </c>
      <c r="C241" s="565">
        <v>2</v>
      </c>
      <c r="D241" s="565" t="s">
        <v>1370</v>
      </c>
      <c r="E241" s="565" t="s">
        <v>631</v>
      </c>
      <c r="F241" s="565" t="s">
        <v>68</v>
      </c>
      <c r="G241" s="565">
        <v>2017</v>
      </c>
      <c r="H241" s="565" t="s">
        <v>689</v>
      </c>
      <c r="I241" s="565" t="s">
        <v>1416</v>
      </c>
      <c r="J241" s="565" t="s">
        <v>590</v>
      </c>
      <c r="K241" s="565">
        <v>2</v>
      </c>
      <c r="L241" s="565" t="s">
        <v>1807</v>
      </c>
      <c r="M241" s="565"/>
      <c r="N241" s="565" t="s">
        <v>696</v>
      </c>
      <c r="O241" s="565">
        <v>6</v>
      </c>
      <c r="P241" s="565" t="s">
        <v>1423</v>
      </c>
      <c r="Q241" s="565" t="s">
        <v>1375</v>
      </c>
      <c r="R241" s="565">
        <v>147.6</v>
      </c>
      <c r="S241" s="565" t="s">
        <v>1807</v>
      </c>
      <c r="T241" s="566">
        <v>9500</v>
      </c>
      <c r="U241" s="565">
        <v>12</v>
      </c>
      <c r="V241" s="565" t="s">
        <v>122</v>
      </c>
      <c r="W241" s="565" t="s">
        <v>123</v>
      </c>
      <c r="X241" s="567">
        <v>42350</v>
      </c>
      <c r="Y241" s="567">
        <v>31301</v>
      </c>
      <c r="Z241" s="579">
        <v>0.01</v>
      </c>
      <c r="AA241" s="569" t="str">
        <f t="shared" si="39"/>
        <v>CGV051-2</v>
      </c>
      <c r="AB241" s="570" t="str">
        <f t="shared" si="40"/>
        <v>FALSE</v>
      </c>
      <c r="AC241" s="580" t="str">
        <f t="shared" si="41"/>
        <v>FALSE</v>
      </c>
      <c r="AD241" s="569" t="str">
        <f t="shared" si="42"/>
        <v>II</v>
      </c>
    </row>
    <row r="242" spans="1:30" ht="30" x14ac:dyDescent="0.25">
      <c r="A242" s="564" t="str">
        <f t="shared" si="34"/>
        <v>CGV052-2017-1</v>
      </c>
      <c r="B242" s="574" t="s">
        <v>1424</v>
      </c>
      <c r="C242" s="574">
        <v>1</v>
      </c>
      <c r="D242" s="574" t="s">
        <v>458</v>
      </c>
      <c r="E242" s="574" t="s">
        <v>1372</v>
      </c>
      <c r="F242" s="574" t="s">
        <v>68</v>
      </c>
      <c r="G242" s="574">
        <v>2017</v>
      </c>
      <c r="H242" s="574" t="s">
        <v>689</v>
      </c>
      <c r="I242" s="574" t="s">
        <v>1416</v>
      </c>
      <c r="J242" s="574" t="s">
        <v>590</v>
      </c>
      <c r="K242" s="574">
        <v>2</v>
      </c>
      <c r="L242" s="574">
        <v>25</v>
      </c>
      <c r="M242" s="574"/>
      <c r="N242" s="574" t="s">
        <v>710</v>
      </c>
      <c r="O242" s="574">
        <v>5</v>
      </c>
      <c r="P242" s="574" t="s">
        <v>1423</v>
      </c>
      <c r="Q242" s="574" t="s">
        <v>1375</v>
      </c>
      <c r="R242" s="574">
        <v>147.6</v>
      </c>
      <c r="S242" s="574">
        <v>25</v>
      </c>
      <c r="T242" s="575">
        <v>9500</v>
      </c>
      <c r="U242" s="574">
        <v>12</v>
      </c>
      <c r="V242" s="574" t="s">
        <v>255</v>
      </c>
      <c r="W242" s="574" t="s">
        <v>123</v>
      </c>
      <c r="X242" s="576">
        <v>46130</v>
      </c>
      <c r="Y242" s="576">
        <v>34977</v>
      </c>
      <c r="Z242" s="577">
        <v>0.05</v>
      </c>
      <c r="AA242" s="570" t="str">
        <f t="shared" si="39"/>
        <v>CGV052-1</v>
      </c>
      <c r="AB242" s="569" t="str">
        <f t="shared" si="40"/>
        <v>FALSE</v>
      </c>
      <c r="AC242" s="578" t="str">
        <f t="shared" si="41"/>
        <v>FALSE</v>
      </c>
      <c r="AD242" s="570" t="str">
        <f t="shared" si="42"/>
        <v>II</v>
      </c>
    </row>
    <row r="243" spans="1:30" x14ac:dyDescent="0.25">
      <c r="A243" s="564" t="str">
        <f t="shared" si="34"/>
        <v>CGV052-2017-2</v>
      </c>
      <c r="B243" s="565" t="s">
        <v>1424</v>
      </c>
      <c r="C243" s="565">
        <v>2</v>
      </c>
      <c r="D243" s="565" t="s">
        <v>1370</v>
      </c>
      <c r="E243" s="565" t="s">
        <v>631</v>
      </c>
      <c r="F243" s="565" t="s">
        <v>68</v>
      </c>
      <c r="G243" s="565">
        <v>2017</v>
      </c>
      <c r="H243" s="565" t="s">
        <v>689</v>
      </c>
      <c r="I243" s="565" t="s">
        <v>1416</v>
      </c>
      <c r="J243" s="565" t="s">
        <v>590</v>
      </c>
      <c r="K243" s="565">
        <v>2</v>
      </c>
      <c r="L243" s="565" t="s">
        <v>1807</v>
      </c>
      <c r="M243" s="565"/>
      <c r="N243" s="565" t="s">
        <v>710</v>
      </c>
      <c r="O243" s="565">
        <v>5</v>
      </c>
      <c r="P243" s="565" t="s">
        <v>1423</v>
      </c>
      <c r="Q243" s="565" t="s">
        <v>1375</v>
      </c>
      <c r="R243" s="565">
        <v>147.6</v>
      </c>
      <c r="S243" s="565" t="s">
        <v>1807</v>
      </c>
      <c r="T243" s="566">
        <v>9500</v>
      </c>
      <c r="U243" s="565">
        <v>12</v>
      </c>
      <c r="V243" s="565" t="s">
        <v>255</v>
      </c>
      <c r="W243" s="565" t="s">
        <v>123</v>
      </c>
      <c r="X243" s="567">
        <v>46130</v>
      </c>
      <c r="Y243" s="567">
        <v>34557</v>
      </c>
      <c r="Z243" s="579">
        <v>0.01</v>
      </c>
      <c r="AA243" s="569" t="str">
        <f t="shared" si="39"/>
        <v>CGV052-2</v>
      </c>
      <c r="AB243" s="570" t="str">
        <f t="shared" si="40"/>
        <v>FALSE</v>
      </c>
      <c r="AC243" s="580" t="str">
        <f t="shared" si="41"/>
        <v>FALSE</v>
      </c>
      <c r="AD243" s="569" t="str">
        <f t="shared" si="42"/>
        <v>II</v>
      </c>
    </row>
    <row r="244" spans="1:30" ht="30" x14ac:dyDescent="0.25">
      <c r="A244" s="564" t="str">
        <f t="shared" si="34"/>
        <v>CGV053-2017-1</v>
      </c>
      <c r="B244" s="574" t="s">
        <v>1425</v>
      </c>
      <c r="C244" s="574">
        <v>1</v>
      </c>
      <c r="D244" s="574" t="s">
        <v>458</v>
      </c>
      <c r="E244" s="574" t="s">
        <v>1372</v>
      </c>
      <c r="F244" s="574" t="s">
        <v>68</v>
      </c>
      <c r="G244" s="574">
        <v>2017</v>
      </c>
      <c r="H244" s="574" t="s">
        <v>689</v>
      </c>
      <c r="I244" s="574" t="s">
        <v>1416</v>
      </c>
      <c r="J244" s="574" t="s">
        <v>590</v>
      </c>
      <c r="K244" s="574">
        <v>2</v>
      </c>
      <c r="L244" s="574">
        <v>25</v>
      </c>
      <c r="M244" s="574"/>
      <c r="N244" s="574" t="s">
        <v>691</v>
      </c>
      <c r="O244" s="574">
        <v>6</v>
      </c>
      <c r="P244" s="574" t="s">
        <v>1426</v>
      </c>
      <c r="Q244" s="574" t="s">
        <v>1375</v>
      </c>
      <c r="R244" s="574">
        <v>147.6</v>
      </c>
      <c r="S244" s="574">
        <v>25</v>
      </c>
      <c r="T244" s="575">
        <v>9500</v>
      </c>
      <c r="U244" s="574">
        <v>12</v>
      </c>
      <c r="V244" s="574" t="s">
        <v>125</v>
      </c>
      <c r="W244" s="574" t="s">
        <v>122</v>
      </c>
      <c r="X244" s="576">
        <v>39335</v>
      </c>
      <c r="Y244" s="576">
        <v>29244</v>
      </c>
      <c r="Z244" s="577">
        <v>0.05</v>
      </c>
      <c r="AA244" s="570" t="str">
        <f t="shared" si="39"/>
        <v>CGV053-1</v>
      </c>
      <c r="AB244" s="569" t="str">
        <f t="shared" si="40"/>
        <v>FALSE</v>
      </c>
      <c r="AC244" s="578" t="str">
        <f t="shared" si="41"/>
        <v>FALSE</v>
      </c>
      <c r="AD244" s="570" t="str">
        <f t="shared" si="42"/>
        <v>II</v>
      </c>
    </row>
    <row r="245" spans="1:30" ht="30" x14ac:dyDescent="0.25">
      <c r="A245" s="564" t="str">
        <f t="shared" si="34"/>
        <v>CGV053-2017-2</v>
      </c>
      <c r="B245" s="565" t="s">
        <v>1425</v>
      </c>
      <c r="C245" s="565">
        <v>2</v>
      </c>
      <c r="D245" s="565" t="s">
        <v>1370</v>
      </c>
      <c r="E245" s="565" t="s">
        <v>631</v>
      </c>
      <c r="F245" s="565" t="s">
        <v>68</v>
      </c>
      <c r="G245" s="565">
        <v>2017</v>
      </c>
      <c r="H245" s="565" t="s">
        <v>689</v>
      </c>
      <c r="I245" s="565" t="s">
        <v>1416</v>
      </c>
      <c r="J245" s="565" t="s">
        <v>590</v>
      </c>
      <c r="K245" s="565">
        <v>2</v>
      </c>
      <c r="L245" s="565" t="s">
        <v>1807</v>
      </c>
      <c r="M245" s="565"/>
      <c r="N245" s="565" t="s">
        <v>691</v>
      </c>
      <c r="O245" s="565">
        <v>6</v>
      </c>
      <c r="P245" s="565" t="s">
        <v>1426</v>
      </c>
      <c r="Q245" s="565" t="s">
        <v>1375</v>
      </c>
      <c r="R245" s="565">
        <v>147.6</v>
      </c>
      <c r="S245" s="565" t="s">
        <v>1807</v>
      </c>
      <c r="T245" s="566">
        <v>9500</v>
      </c>
      <c r="U245" s="565">
        <v>12</v>
      </c>
      <c r="V245" s="565" t="s">
        <v>125</v>
      </c>
      <c r="W245" s="565" t="s">
        <v>122</v>
      </c>
      <c r="X245" s="567">
        <v>39185</v>
      </c>
      <c r="Y245" s="567">
        <v>28543</v>
      </c>
      <c r="Z245" s="579">
        <v>0.01</v>
      </c>
      <c r="AA245" s="569" t="str">
        <f t="shared" si="39"/>
        <v>CGV053-2</v>
      </c>
      <c r="AB245" s="570" t="str">
        <f t="shared" si="40"/>
        <v>FALSE</v>
      </c>
      <c r="AC245" s="580" t="str">
        <f t="shared" si="41"/>
        <v>FALSE</v>
      </c>
      <c r="AD245" s="569" t="str">
        <f t="shared" si="42"/>
        <v>II</v>
      </c>
    </row>
    <row r="246" spans="1:30" ht="30" x14ac:dyDescent="0.25">
      <c r="A246" s="564" t="str">
        <f t="shared" si="34"/>
        <v>CGV054-2017-1</v>
      </c>
      <c r="B246" s="574" t="s">
        <v>1427</v>
      </c>
      <c r="C246" s="574">
        <v>1</v>
      </c>
      <c r="D246" s="574" t="s">
        <v>458</v>
      </c>
      <c r="E246" s="574" t="s">
        <v>1372</v>
      </c>
      <c r="F246" s="574" t="s">
        <v>68</v>
      </c>
      <c r="G246" s="574">
        <v>2017</v>
      </c>
      <c r="H246" s="574" t="s">
        <v>689</v>
      </c>
      <c r="I246" s="574" t="s">
        <v>1416</v>
      </c>
      <c r="J246" s="574" t="s">
        <v>590</v>
      </c>
      <c r="K246" s="574">
        <v>2</v>
      </c>
      <c r="L246" s="574">
        <v>25</v>
      </c>
      <c r="M246" s="574"/>
      <c r="N246" s="574" t="s">
        <v>696</v>
      </c>
      <c r="O246" s="574">
        <v>6</v>
      </c>
      <c r="P246" s="574" t="s">
        <v>1426</v>
      </c>
      <c r="Q246" s="574" t="s">
        <v>1375</v>
      </c>
      <c r="R246" s="574">
        <v>147.6</v>
      </c>
      <c r="S246" s="574">
        <v>25</v>
      </c>
      <c r="T246" s="575">
        <v>9500</v>
      </c>
      <c r="U246" s="574">
        <v>12</v>
      </c>
      <c r="V246" s="574" t="s">
        <v>122</v>
      </c>
      <c r="W246" s="574" t="s">
        <v>123</v>
      </c>
      <c r="X246" s="576">
        <v>41050</v>
      </c>
      <c r="Y246" s="576">
        <v>30767</v>
      </c>
      <c r="Z246" s="577">
        <v>0.05</v>
      </c>
      <c r="AA246" s="570" t="str">
        <f t="shared" si="39"/>
        <v>CGV054-1</v>
      </c>
      <c r="AB246" s="569" t="str">
        <f t="shared" si="40"/>
        <v>FALSE</v>
      </c>
      <c r="AC246" s="578" t="str">
        <f t="shared" si="41"/>
        <v>FALSE</v>
      </c>
      <c r="AD246" s="570" t="str">
        <f t="shared" si="42"/>
        <v>II</v>
      </c>
    </row>
    <row r="247" spans="1:30" ht="30" x14ac:dyDescent="0.25">
      <c r="A247" s="564" t="str">
        <f t="shared" si="34"/>
        <v>CGV054-2017-2</v>
      </c>
      <c r="B247" s="565" t="s">
        <v>1427</v>
      </c>
      <c r="C247" s="565">
        <v>2</v>
      </c>
      <c r="D247" s="565" t="s">
        <v>1370</v>
      </c>
      <c r="E247" s="565" t="s">
        <v>631</v>
      </c>
      <c r="F247" s="565" t="s">
        <v>68</v>
      </c>
      <c r="G247" s="565">
        <v>2017</v>
      </c>
      <c r="H247" s="565" t="s">
        <v>689</v>
      </c>
      <c r="I247" s="565" t="s">
        <v>1416</v>
      </c>
      <c r="J247" s="565" t="s">
        <v>590</v>
      </c>
      <c r="K247" s="565">
        <v>2</v>
      </c>
      <c r="L247" s="565" t="s">
        <v>1807</v>
      </c>
      <c r="M247" s="565"/>
      <c r="N247" s="565" t="s">
        <v>696</v>
      </c>
      <c r="O247" s="565">
        <v>6</v>
      </c>
      <c r="P247" s="565" t="s">
        <v>1426</v>
      </c>
      <c r="Q247" s="565" t="s">
        <v>1375</v>
      </c>
      <c r="R247" s="565">
        <v>147.6</v>
      </c>
      <c r="S247" s="565" t="s">
        <v>1807</v>
      </c>
      <c r="T247" s="566">
        <v>9500</v>
      </c>
      <c r="U247" s="565">
        <v>12</v>
      </c>
      <c r="V247" s="565" t="s">
        <v>122</v>
      </c>
      <c r="W247" s="565" t="s">
        <v>123</v>
      </c>
      <c r="X247" s="567">
        <v>41050</v>
      </c>
      <c r="Y247" s="567">
        <v>30149</v>
      </c>
      <c r="Z247" s="579">
        <v>0.01</v>
      </c>
      <c r="AA247" s="569" t="str">
        <f t="shared" si="39"/>
        <v>CGV054-2</v>
      </c>
      <c r="AB247" s="570" t="str">
        <f t="shared" si="40"/>
        <v>FALSE</v>
      </c>
      <c r="AC247" s="580" t="str">
        <f t="shared" si="41"/>
        <v>FALSE</v>
      </c>
      <c r="AD247" s="569" t="str">
        <f t="shared" si="42"/>
        <v>II</v>
      </c>
    </row>
    <row r="248" spans="1:30" ht="30" x14ac:dyDescent="0.25">
      <c r="A248" s="564" t="str">
        <f t="shared" si="34"/>
        <v>CGV055-2017-1</v>
      </c>
      <c r="B248" s="574" t="s">
        <v>1428</v>
      </c>
      <c r="C248" s="574">
        <v>1</v>
      </c>
      <c r="D248" s="574" t="s">
        <v>458</v>
      </c>
      <c r="E248" s="574" t="s">
        <v>1372</v>
      </c>
      <c r="F248" s="574" t="s">
        <v>68</v>
      </c>
      <c r="G248" s="574">
        <v>2017</v>
      </c>
      <c r="H248" s="574" t="s">
        <v>689</v>
      </c>
      <c r="I248" s="574" t="s">
        <v>1429</v>
      </c>
      <c r="J248" s="574" t="s">
        <v>590</v>
      </c>
      <c r="K248" s="574">
        <v>2</v>
      </c>
      <c r="L248" s="574">
        <v>25</v>
      </c>
      <c r="M248" s="574"/>
      <c r="N248" s="574" t="s">
        <v>696</v>
      </c>
      <c r="O248" s="574">
        <v>6</v>
      </c>
      <c r="P248" s="574" t="s">
        <v>1430</v>
      </c>
      <c r="Q248" s="574" t="s">
        <v>1375</v>
      </c>
      <c r="R248" s="574">
        <v>147.6</v>
      </c>
      <c r="S248" s="574">
        <v>25</v>
      </c>
      <c r="T248" s="575">
        <v>9950</v>
      </c>
      <c r="U248" s="574">
        <v>12</v>
      </c>
      <c r="V248" s="574" t="s">
        <v>122</v>
      </c>
      <c r="W248" s="574" t="s">
        <v>123</v>
      </c>
      <c r="X248" s="576">
        <v>42590</v>
      </c>
      <c r="Y248" s="576">
        <v>32175</v>
      </c>
      <c r="Z248" s="577">
        <v>0.05</v>
      </c>
      <c r="AA248" s="570" t="str">
        <f t="shared" si="39"/>
        <v>CGV055-1</v>
      </c>
      <c r="AB248" s="569" t="str">
        <f t="shared" si="40"/>
        <v>FALSE</v>
      </c>
      <c r="AC248" s="578" t="str">
        <f t="shared" si="41"/>
        <v>FALSE</v>
      </c>
      <c r="AD248" s="570" t="str">
        <f t="shared" si="42"/>
        <v>II</v>
      </c>
    </row>
    <row r="249" spans="1:30" ht="30" x14ac:dyDescent="0.25">
      <c r="A249" s="564" t="str">
        <f t="shared" si="34"/>
        <v>CGV055-2017-2</v>
      </c>
      <c r="B249" s="565" t="s">
        <v>1428</v>
      </c>
      <c r="C249" s="565">
        <v>2</v>
      </c>
      <c r="D249" s="565" t="s">
        <v>1370</v>
      </c>
      <c r="E249" s="565" t="s">
        <v>631</v>
      </c>
      <c r="F249" s="565" t="s">
        <v>68</v>
      </c>
      <c r="G249" s="565">
        <v>2017</v>
      </c>
      <c r="H249" s="565" t="s">
        <v>689</v>
      </c>
      <c r="I249" s="565" t="s">
        <v>1429</v>
      </c>
      <c r="J249" s="565" t="s">
        <v>590</v>
      </c>
      <c r="K249" s="565">
        <v>2</v>
      </c>
      <c r="L249" s="565" t="s">
        <v>1807</v>
      </c>
      <c r="M249" s="565"/>
      <c r="N249" s="565" t="s">
        <v>696</v>
      </c>
      <c r="O249" s="565">
        <v>6</v>
      </c>
      <c r="P249" s="565" t="s">
        <v>1430</v>
      </c>
      <c r="Q249" s="565" t="s">
        <v>1375</v>
      </c>
      <c r="R249" s="565">
        <v>147.6</v>
      </c>
      <c r="S249" s="565" t="s">
        <v>1807</v>
      </c>
      <c r="T249" s="566">
        <v>9950</v>
      </c>
      <c r="U249" s="565">
        <v>12</v>
      </c>
      <c r="V249" s="565" t="s">
        <v>122</v>
      </c>
      <c r="W249" s="565" t="s">
        <v>123</v>
      </c>
      <c r="X249" s="567">
        <v>42590</v>
      </c>
      <c r="Y249" s="567">
        <v>31514</v>
      </c>
      <c r="Z249" s="579">
        <v>0.01</v>
      </c>
      <c r="AA249" s="569" t="str">
        <f t="shared" si="39"/>
        <v>CGV055-2</v>
      </c>
      <c r="AB249" s="570" t="str">
        <f t="shared" si="40"/>
        <v>FALSE</v>
      </c>
      <c r="AC249" s="580" t="str">
        <f t="shared" si="41"/>
        <v>FALSE</v>
      </c>
      <c r="AD249" s="569" t="str">
        <f t="shared" si="42"/>
        <v>II</v>
      </c>
    </row>
    <row r="250" spans="1:30" ht="30" x14ac:dyDescent="0.25">
      <c r="A250" s="564" t="str">
        <f t="shared" si="34"/>
        <v>CGV056-2017-1</v>
      </c>
      <c r="B250" s="574" t="s">
        <v>1431</v>
      </c>
      <c r="C250" s="574">
        <v>1</v>
      </c>
      <c r="D250" s="574" t="s">
        <v>458</v>
      </c>
      <c r="E250" s="574" t="s">
        <v>1372</v>
      </c>
      <c r="F250" s="574" t="s">
        <v>68</v>
      </c>
      <c r="G250" s="574">
        <v>2017</v>
      </c>
      <c r="H250" s="574" t="s">
        <v>689</v>
      </c>
      <c r="I250" s="574" t="s">
        <v>1429</v>
      </c>
      <c r="J250" s="574" t="s">
        <v>590</v>
      </c>
      <c r="K250" s="574">
        <v>2</v>
      </c>
      <c r="L250" s="574">
        <v>25</v>
      </c>
      <c r="M250" s="574"/>
      <c r="N250" s="574" t="s">
        <v>710</v>
      </c>
      <c r="O250" s="574">
        <v>5</v>
      </c>
      <c r="P250" s="574" t="s">
        <v>1430</v>
      </c>
      <c r="Q250" s="574" t="s">
        <v>1375</v>
      </c>
      <c r="R250" s="574">
        <v>147.6</v>
      </c>
      <c r="S250" s="574">
        <v>25</v>
      </c>
      <c r="T250" s="575">
        <v>9950</v>
      </c>
      <c r="U250" s="574">
        <v>12</v>
      </c>
      <c r="V250" s="574" t="s">
        <v>255</v>
      </c>
      <c r="W250" s="574" t="s">
        <v>123</v>
      </c>
      <c r="X250" s="576">
        <v>46370</v>
      </c>
      <c r="Y250" s="576">
        <v>35317</v>
      </c>
      <c r="Z250" s="577">
        <v>0.05</v>
      </c>
      <c r="AA250" s="570" t="str">
        <f t="shared" si="39"/>
        <v>CGV056-1</v>
      </c>
      <c r="AB250" s="569" t="str">
        <f t="shared" si="40"/>
        <v>FALSE</v>
      </c>
      <c r="AC250" s="578" t="str">
        <f t="shared" si="41"/>
        <v>FALSE</v>
      </c>
      <c r="AD250" s="570" t="str">
        <f t="shared" si="42"/>
        <v>II</v>
      </c>
    </row>
    <row r="251" spans="1:30" x14ac:dyDescent="0.25">
      <c r="A251" s="564" t="str">
        <f t="shared" si="34"/>
        <v>CGV056-2017-2</v>
      </c>
      <c r="B251" s="565" t="s">
        <v>1431</v>
      </c>
      <c r="C251" s="565">
        <v>2</v>
      </c>
      <c r="D251" s="565" t="s">
        <v>1370</v>
      </c>
      <c r="E251" s="565" t="s">
        <v>631</v>
      </c>
      <c r="F251" s="565" t="s">
        <v>68</v>
      </c>
      <c r="G251" s="565">
        <v>2017</v>
      </c>
      <c r="H251" s="565" t="s">
        <v>689</v>
      </c>
      <c r="I251" s="565" t="s">
        <v>1429</v>
      </c>
      <c r="J251" s="565" t="s">
        <v>590</v>
      </c>
      <c r="K251" s="565">
        <v>2</v>
      </c>
      <c r="L251" s="565" t="s">
        <v>1807</v>
      </c>
      <c r="M251" s="565"/>
      <c r="N251" s="565" t="s">
        <v>710</v>
      </c>
      <c r="O251" s="565">
        <v>5</v>
      </c>
      <c r="P251" s="565" t="s">
        <v>1430</v>
      </c>
      <c r="Q251" s="565" t="s">
        <v>1375</v>
      </c>
      <c r="R251" s="565">
        <v>147.6</v>
      </c>
      <c r="S251" s="565" t="s">
        <v>1807</v>
      </c>
      <c r="T251" s="566">
        <v>9950</v>
      </c>
      <c r="U251" s="565">
        <v>12</v>
      </c>
      <c r="V251" s="565" t="s">
        <v>255</v>
      </c>
      <c r="W251" s="565" t="s">
        <v>123</v>
      </c>
      <c r="X251" s="567">
        <v>46370</v>
      </c>
      <c r="Y251" s="567">
        <v>34770</v>
      </c>
      <c r="Z251" s="579">
        <v>0.01</v>
      </c>
      <c r="AA251" s="569" t="str">
        <f t="shared" si="39"/>
        <v>CGV056-2</v>
      </c>
      <c r="AB251" s="570" t="str">
        <f t="shared" si="40"/>
        <v>FALSE</v>
      </c>
      <c r="AC251" s="580" t="str">
        <f t="shared" si="41"/>
        <v>FALSE</v>
      </c>
      <c r="AD251" s="569" t="str">
        <f t="shared" si="42"/>
        <v>II</v>
      </c>
    </row>
    <row r="252" spans="1:30" ht="30" x14ac:dyDescent="0.25">
      <c r="A252" s="564" t="str">
        <f t="shared" si="34"/>
        <v>CGV057-2017-1</v>
      </c>
      <c r="B252" s="574" t="s">
        <v>1691</v>
      </c>
      <c r="C252" s="574">
        <v>1</v>
      </c>
      <c r="D252" s="574" t="s">
        <v>441</v>
      </c>
      <c r="E252" s="574" t="s">
        <v>256</v>
      </c>
      <c r="F252" s="574" t="s">
        <v>90</v>
      </c>
      <c r="G252" s="574">
        <v>2017</v>
      </c>
      <c r="H252" s="574" t="s">
        <v>1692</v>
      </c>
      <c r="I252" s="574" t="s">
        <v>1693</v>
      </c>
      <c r="J252" s="574" t="s">
        <v>590</v>
      </c>
      <c r="K252" s="574">
        <v>2</v>
      </c>
      <c r="L252" s="574">
        <v>83.9</v>
      </c>
      <c r="M252" s="574"/>
      <c r="N252" s="574" t="s">
        <v>758</v>
      </c>
      <c r="O252" s="574">
        <v>6</v>
      </c>
      <c r="P252" s="574">
        <v>60117</v>
      </c>
      <c r="Q252" s="574" t="s">
        <v>442</v>
      </c>
      <c r="R252" s="574">
        <v>146.1</v>
      </c>
      <c r="S252" s="574">
        <v>28</v>
      </c>
      <c r="T252" s="575">
        <v>8550</v>
      </c>
      <c r="U252" s="574">
        <v>16</v>
      </c>
      <c r="V252" s="574" t="s">
        <v>122</v>
      </c>
      <c r="W252" s="574" t="s">
        <v>123</v>
      </c>
      <c r="X252" s="576">
        <v>28925</v>
      </c>
      <c r="Y252" s="576">
        <v>24798</v>
      </c>
      <c r="Z252" s="577">
        <v>0.05</v>
      </c>
      <c r="AA252" s="570" t="str">
        <f t="shared" si="39"/>
        <v>CGV057-1</v>
      </c>
      <c r="AB252" s="569" t="str">
        <f t="shared" si="40"/>
        <v>FALSE</v>
      </c>
      <c r="AC252" s="578" t="str">
        <f t="shared" si="41"/>
        <v>FALSE</v>
      </c>
      <c r="AD252" s="570" t="str">
        <f t="shared" si="42"/>
        <v>II</v>
      </c>
    </row>
    <row r="253" spans="1:30" ht="30" x14ac:dyDescent="0.25">
      <c r="A253" s="564" t="str">
        <f t="shared" si="34"/>
        <v>CGV058-2017-1</v>
      </c>
      <c r="B253" s="565" t="s">
        <v>1694</v>
      </c>
      <c r="C253" s="565">
        <v>1</v>
      </c>
      <c r="D253" s="565" t="s">
        <v>441</v>
      </c>
      <c r="E253" s="565" t="s">
        <v>256</v>
      </c>
      <c r="F253" s="565" t="s">
        <v>90</v>
      </c>
      <c r="G253" s="565">
        <v>2017</v>
      </c>
      <c r="H253" s="565" t="s">
        <v>1692</v>
      </c>
      <c r="I253" s="565" t="s">
        <v>1695</v>
      </c>
      <c r="J253" s="565" t="s">
        <v>590</v>
      </c>
      <c r="K253" s="565">
        <v>2</v>
      </c>
      <c r="L253" s="565">
        <v>83.9</v>
      </c>
      <c r="M253" s="565"/>
      <c r="N253" s="565" t="s">
        <v>758</v>
      </c>
      <c r="O253" s="565">
        <v>6</v>
      </c>
      <c r="P253" s="565">
        <v>60217</v>
      </c>
      <c r="Q253" s="565" t="s">
        <v>442</v>
      </c>
      <c r="R253" s="565">
        <v>146.1</v>
      </c>
      <c r="S253" s="565">
        <v>28</v>
      </c>
      <c r="T253" s="566">
        <v>8550</v>
      </c>
      <c r="U253" s="565">
        <v>16</v>
      </c>
      <c r="V253" s="565" t="s">
        <v>122</v>
      </c>
      <c r="W253" s="565" t="s">
        <v>123</v>
      </c>
      <c r="X253" s="567">
        <v>29915</v>
      </c>
      <c r="Y253" s="567">
        <v>25778</v>
      </c>
      <c r="Z253" s="579">
        <v>0.05</v>
      </c>
      <c r="AA253" s="569" t="str">
        <f t="shared" si="39"/>
        <v>CGV058-1</v>
      </c>
      <c r="AB253" s="570" t="str">
        <f t="shared" si="40"/>
        <v>FALSE</v>
      </c>
      <c r="AC253" s="580" t="str">
        <f t="shared" si="41"/>
        <v>FALSE</v>
      </c>
      <c r="AD253" s="569" t="str">
        <f t="shared" si="42"/>
        <v>II</v>
      </c>
    </row>
    <row r="254" spans="1:30" ht="30" x14ac:dyDescent="0.25">
      <c r="A254" s="564" t="str">
        <f t="shared" si="34"/>
        <v>CGV059-2017-1</v>
      </c>
      <c r="B254" s="574" t="s">
        <v>1696</v>
      </c>
      <c r="C254" s="574">
        <v>1</v>
      </c>
      <c r="D254" s="574" t="s">
        <v>441</v>
      </c>
      <c r="E254" s="574" t="s">
        <v>256</v>
      </c>
      <c r="F254" s="574" t="s">
        <v>90</v>
      </c>
      <c r="G254" s="574">
        <v>2017</v>
      </c>
      <c r="H254" s="574" t="s">
        <v>1692</v>
      </c>
      <c r="I254" s="574" t="s">
        <v>1697</v>
      </c>
      <c r="J254" s="574" t="s">
        <v>590</v>
      </c>
      <c r="K254" s="574">
        <v>2</v>
      </c>
      <c r="L254" s="574">
        <v>83.9</v>
      </c>
      <c r="M254" s="574"/>
      <c r="N254" s="574" t="s">
        <v>758</v>
      </c>
      <c r="O254" s="574">
        <v>6</v>
      </c>
      <c r="P254" s="574">
        <v>61117</v>
      </c>
      <c r="Q254" s="574" t="s">
        <v>442</v>
      </c>
      <c r="R254" s="574">
        <v>146.1</v>
      </c>
      <c r="S254" s="574">
        <v>28</v>
      </c>
      <c r="T254" s="575">
        <v>9100</v>
      </c>
      <c r="U254" s="574">
        <v>13</v>
      </c>
      <c r="V254" s="574" t="s">
        <v>122</v>
      </c>
      <c r="W254" s="574" t="s">
        <v>123</v>
      </c>
      <c r="X254" s="576">
        <v>29925</v>
      </c>
      <c r="Y254" s="576">
        <v>25788</v>
      </c>
      <c r="Z254" s="577">
        <v>0.05</v>
      </c>
      <c r="AA254" s="570" t="str">
        <f t="shared" si="39"/>
        <v>CGV059-1</v>
      </c>
      <c r="AB254" s="569" t="str">
        <f t="shared" si="40"/>
        <v>FALSE</v>
      </c>
      <c r="AC254" s="578" t="str">
        <f t="shared" si="41"/>
        <v>FALSE</v>
      </c>
      <c r="AD254" s="570" t="str">
        <f t="shared" si="42"/>
        <v>II</v>
      </c>
    </row>
    <row r="255" spans="1:30" ht="30" x14ac:dyDescent="0.25">
      <c r="A255" s="564" t="str">
        <f t="shared" si="34"/>
        <v>CGV060-2017-1</v>
      </c>
      <c r="B255" s="565" t="s">
        <v>1698</v>
      </c>
      <c r="C255" s="565">
        <v>1</v>
      </c>
      <c r="D255" s="565" t="s">
        <v>441</v>
      </c>
      <c r="E255" s="565" t="s">
        <v>256</v>
      </c>
      <c r="F255" s="565" t="s">
        <v>90</v>
      </c>
      <c r="G255" s="565">
        <v>2017</v>
      </c>
      <c r="H255" s="565" t="s">
        <v>1692</v>
      </c>
      <c r="I255" s="565" t="s">
        <v>1697</v>
      </c>
      <c r="J255" s="565" t="s">
        <v>590</v>
      </c>
      <c r="K255" s="565">
        <v>2</v>
      </c>
      <c r="L255" s="565">
        <v>105</v>
      </c>
      <c r="M255" s="565"/>
      <c r="N255" s="565" t="s">
        <v>758</v>
      </c>
      <c r="O255" s="565">
        <v>6</v>
      </c>
      <c r="P255" s="565">
        <v>62117</v>
      </c>
      <c r="Q255" s="565" t="s">
        <v>442</v>
      </c>
      <c r="R255" s="565">
        <v>146.1</v>
      </c>
      <c r="S255" s="565">
        <v>28</v>
      </c>
      <c r="T255" s="566">
        <v>9100</v>
      </c>
      <c r="U255" s="565">
        <v>13</v>
      </c>
      <c r="V255" s="565" t="s">
        <v>122</v>
      </c>
      <c r="W255" s="565" t="s">
        <v>123</v>
      </c>
      <c r="X255" s="567">
        <v>32075</v>
      </c>
      <c r="Y255" s="567">
        <v>27916</v>
      </c>
      <c r="Z255" s="579">
        <v>0.05</v>
      </c>
      <c r="AA255" s="569" t="str">
        <f t="shared" si="39"/>
        <v>CGV060-1</v>
      </c>
      <c r="AB255" s="570" t="str">
        <f t="shared" si="40"/>
        <v>FALSE</v>
      </c>
      <c r="AC255" s="580" t="str">
        <f t="shared" si="41"/>
        <v>FALSE</v>
      </c>
      <c r="AD255" s="569" t="str">
        <f t="shared" si="42"/>
        <v>II</v>
      </c>
    </row>
    <row r="256" spans="1:30" ht="30" x14ac:dyDescent="0.25">
      <c r="A256" s="564" t="str">
        <f t="shared" si="34"/>
        <v>CGV061-2017-1</v>
      </c>
      <c r="B256" s="574" t="s">
        <v>1699</v>
      </c>
      <c r="C256" s="574">
        <v>1</v>
      </c>
      <c r="D256" s="574" t="s">
        <v>441</v>
      </c>
      <c r="E256" s="574" t="s">
        <v>256</v>
      </c>
      <c r="F256" s="574" t="s">
        <v>90</v>
      </c>
      <c r="G256" s="574">
        <v>2017</v>
      </c>
      <c r="H256" s="574" t="s">
        <v>1692</v>
      </c>
      <c r="I256" s="574" t="s">
        <v>1697</v>
      </c>
      <c r="J256" s="574" t="s">
        <v>590</v>
      </c>
      <c r="K256" s="574">
        <v>2</v>
      </c>
      <c r="L256" s="574">
        <v>83.9</v>
      </c>
      <c r="M256" s="574"/>
      <c r="N256" s="574" t="s">
        <v>760</v>
      </c>
      <c r="O256" s="574">
        <v>8</v>
      </c>
      <c r="P256" s="574">
        <v>61417</v>
      </c>
      <c r="Q256" s="574" t="s">
        <v>442</v>
      </c>
      <c r="R256" s="574">
        <v>146.1</v>
      </c>
      <c r="S256" s="574">
        <v>28</v>
      </c>
      <c r="T256" s="575">
        <v>9100</v>
      </c>
      <c r="U256" s="574">
        <v>13</v>
      </c>
      <c r="V256" s="574" t="s">
        <v>122</v>
      </c>
      <c r="W256" s="574" t="s">
        <v>123</v>
      </c>
      <c r="X256" s="576">
        <v>31525</v>
      </c>
      <c r="Y256" s="576">
        <v>27372</v>
      </c>
      <c r="Z256" s="577">
        <v>0.05</v>
      </c>
      <c r="AA256" s="570" t="str">
        <f t="shared" si="39"/>
        <v>CGV061-1</v>
      </c>
      <c r="AB256" s="569" t="str">
        <f t="shared" si="40"/>
        <v>FALSE</v>
      </c>
      <c r="AC256" s="578" t="str">
        <f t="shared" si="41"/>
        <v>FALSE</v>
      </c>
      <c r="AD256" s="570" t="str">
        <f t="shared" si="42"/>
        <v>II</v>
      </c>
    </row>
    <row r="257" spans="1:30" ht="30" x14ac:dyDescent="0.25">
      <c r="A257" s="564" t="str">
        <f t="shared" si="34"/>
        <v>CGV062-2017-1</v>
      </c>
      <c r="B257" s="565" t="s">
        <v>1700</v>
      </c>
      <c r="C257" s="565">
        <v>1</v>
      </c>
      <c r="D257" s="565" t="s">
        <v>441</v>
      </c>
      <c r="E257" s="565" t="s">
        <v>256</v>
      </c>
      <c r="F257" s="565" t="s">
        <v>90</v>
      </c>
      <c r="G257" s="565">
        <v>2017</v>
      </c>
      <c r="H257" s="565" t="s">
        <v>1692</v>
      </c>
      <c r="I257" s="565" t="s">
        <v>1697</v>
      </c>
      <c r="J257" s="565" t="s">
        <v>590</v>
      </c>
      <c r="K257" s="565">
        <v>2</v>
      </c>
      <c r="L257" s="565">
        <v>105</v>
      </c>
      <c r="M257" s="565"/>
      <c r="N257" s="565" t="s">
        <v>760</v>
      </c>
      <c r="O257" s="565">
        <v>8</v>
      </c>
      <c r="P257" s="565">
        <v>62417</v>
      </c>
      <c r="Q257" s="565" t="s">
        <v>442</v>
      </c>
      <c r="R257" s="565">
        <v>146.1</v>
      </c>
      <c r="S257" s="565">
        <v>28</v>
      </c>
      <c r="T257" s="566">
        <v>9100</v>
      </c>
      <c r="U257" s="565">
        <v>13</v>
      </c>
      <c r="V257" s="565" t="s">
        <v>122</v>
      </c>
      <c r="W257" s="565" t="s">
        <v>123</v>
      </c>
      <c r="X257" s="567">
        <v>33675</v>
      </c>
      <c r="Y257" s="567">
        <v>29500</v>
      </c>
      <c r="Z257" s="579">
        <v>0.05</v>
      </c>
      <c r="AA257" s="569" t="str">
        <f t="shared" si="39"/>
        <v>CGV062-1</v>
      </c>
      <c r="AB257" s="570" t="str">
        <f t="shared" si="40"/>
        <v>FALSE</v>
      </c>
      <c r="AC257" s="580" t="str">
        <f t="shared" si="41"/>
        <v>FALSE</v>
      </c>
      <c r="AD257" s="569" t="str">
        <f t="shared" si="42"/>
        <v>II</v>
      </c>
    </row>
    <row r="258" spans="1:30" ht="30" x14ac:dyDescent="0.25">
      <c r="A258" s="564" t="str">
        <f t="shared" si="34"/>
        <v>CGV063-2017-1</v>
      </c>
      <c r="B258" s="574" t="s">
        <v>1701</v>
      </c>
      <c r="C258" s="574">
        <v>1</v>
      </c>
      <c r="D258" s="574" t="s">
        <v>441</v>
      </c>
      <c r="E258" s="574" t="s">
        <v>256</v>
      </c>
      <c r="F258" s="574" t="s">
        <v>90</v>
      </c>
      <c r="G258" s="574">
        <v>2017</v>
      </c>
      <c r="H258" s="574" t="s">
        <v>1692</v>
      </c>
      <c r="I258" s="574" t="s">
        <v>1702</v>
      </c>
      <c r="J258" s="574" t="s">
        <v>590</v>
      </c>
      <c r="K258" s="574">
        <v>2</v>
      </c>
      <c r="L258" s="574">
        <v>83.9</v>
      </c>
      <c r="M258" s="574"/>
      <c r="N258" s="574" t="s">
        <v>758</v>
      </c>
      <c r="O258" s="574">
        <v>6</v>
      </c>
      <c r="P258" s="574">
        <v>61317</v>
      </c>
      <c r="Q258" s="574" t="s">
        <v>442</v>
      </c>
      <c r="R258" s="574">
        <v>146.1</v>
      </c>
      <c r="S258" s="574">
        <v>28</v>
      </c>
      <c r="T258" s="575">
        <v>9100</v>
      </c>
      <c r="U258" s="574">
        <v>13</v>
      </c>
      <c r="V258" s="574" t="s">
        <v>122</v>
      </c>
      <c r="W258" s="574" t="s">
        <v>123</v>
      </c>
      <c r="X258" s="576">
        <v>32335</v>
      </c>
      <c r="Y258" s="576">
        <v>28174</v>
      </c>
      <c r="Z258" s="577">
        <v>0.05</v>
      </c>
      <c r="AA258" s="570" t="str">
        <f t="shared" si="39"/>
        <v>CGV063-1</v>
      </c>
      <c r="AB258" s="569" t="str">
        <f t="shared" si="40"/>
        <v>FALSE</v>
      </c>
      <c r="AC258" s="578" t="str">
        <f t="shared" si="41"/>
        <v>FALSE</v>
      </c>
      <c r="AD258" s="570" t="str">
        <f t="shared" si="42"/>
        <v>II</v>
      </c>
    </row>
    <row r="259" spans="1:30" ht="30" x14ac:dyDescent="0.25">
      <c r="A259" s="564" t="str">
        <f t="shared" ref="A259:A265" si="43">CONCATENATE(B259, "-", G259, "-", C259)</f>
        <v>CGV064-2017-1</v>
      </c>
      <c r="B259" s="565" t="s">
        <v>1703</v>
      </c>
      <c r="C259" s="565">
        <v>1</v>
      </c>
      <c r="D259" s="565" t="s">
        <v>441</v>
      </c>
      <c r="E259" s="565" t="s">
        <v>256</v>
      </c>
      <c r="F259" s="565" t="s">
        <v>90</v>
      </c>
      <c r="G259" s="565">
        <v>2017</v>
      </c>
      <c r="H259" s="565" t="s">
        <v>1692</v>
      </c>
      <c r="I259" s="565" t="s">
        <v>1702</v>
      </c>
      <c r="J259" s="565" t="s">
        <v>590</v>
      </c>
      <c r="K259" s="565">
        <v>2</v>
      </c>
      <c r="L259" s="565">
        <v>105</v>
      </c>
      <c r="M259" s="565"/>
      <c r="N259" s="565" t="s">
        <v>758</v>
      </c>
      <c r="O259" s="565">
        <v>6</v>
      </c>
      <c r="P259" s="565">
        <v>62317</v>
      </c>
      <c r="Q259" s="565" t="s">
        <v>442</v>
      </c>
      <c r="R259" s="565">
        <v>146.1</v>
      </c>
      <c r="S259" s="565">
        <v>28</v>
      </c>
      <c r="T259" s="566">
        <v>9100</v>
      </c>
      <c r="U259" s="565">
        <v>13</v>
      </c>
      <c r="V259" s="565" t="s">
        <v>122</v>
      </c>
      <c r="W259" s="565" t="s">
        <v>123</v>
      </c>
      <c r="X259" s="567">
        <v>34485</v>
      </c>
      <c r="Y259" s="567">
        <v>30302</v>
      </c>
      <c r="Z259" s="579">
        <v>0.05</v>
      </c>
      <c r="AA259" s="569" t="str">
        <f t="shared" si="39"/>
        <v>CGV064-1</v>
      </c>
      <c r="AB259" s="570" t="str">
        <f t="shared" si="40"/>
        <v>FALSE</v>
      </c>
      <c r="AC259" s="580" t="str">
        <f t="shared" si="41"/>
        <v>FALSE</v>
      </c>
      <c r="AD259" s="569" t="str">
        <f t="shared" si="42"/>
        <v>II</v>
      </c>
    </row>
    <row r="260" spans="1:30" ht="30" x14ac:dyDescent="0.25">
      <c r="A260" s="564" t="str">
        <f t="shared" si="43"/>
        <v>CGV065-2017-1</v>
      </c>
      <c r="B260" s="574" t="s">
        <v>1704</v>
      </c>
      <c r="C260" s="574">
        <v>1</v>
      </c>
      <c r="D260" s="574" t="s">
        <v>441</v>
      </c>
      <c r="E260" s="574" t="s">
        <v>256</v>
      </c>
      <c r="F260" s="574" t="s">
        <v>90</v>
      </c>
      <c r="G260" s="574">
        <v>2017</v>
      </c>
      <c r="H260" s="574" t="s">
        <v>1692</v>
      </c>
      <c r="I260" s="574" t="s">
        <v>1702</v>
      </c>
      <c r="J260" s="574" t="s">
        <v>590</v>
      </c>
      <c r="K260" s="574">
        <v>2</v>
      </c>
      <c r="L260" s="574">
        <v>83.9</v>
      </c>
      <c r="M260" s="574"/>
      <c r="N260" s="574" t="s">
        <v>760</v>
      </c>
      <c r="O260" s="574">
        <v>8</v>
      </c>
      <c r="P260" s="574">
        <v>61617</v>
      </c>
      <c r="Q260" s="574" t="s">
        <v>442</v>
      </c>
      <c r="R260" s="574">
        <v>146.1</v>
      </c>
      <c r="S260" s="574">
        <v>28</v>
      </c>
      <c r="T260" s="575">
        <v>9100</v>
      </c>
      <c r="U260" s="574">
        <v>13</v>
      </c>
      <c r="V260" s="574" t="s">
        <v>122</v>
      </c>
      <c r="W260" s="574" t="s">
        <v>123</v>
      </c>
      <c r="X260" s="576">
        <v>33895</v>
      </c>
      <c r="Y260" s="576">
        <v>29718</v>
      </c>
      <c r="Z260" s="577">
        <v>0.05</v>
      </c>
      <c r="AA260" s="570" t="str">
        <f t="shared" si="39"/>
        <v>CGV065-1</v>
      </c>
      <c r="AB260" s="569" t="str">
        <f t="shared" si="40"/>
        <v>FALSE</v>
      </c>
      <c r="AC260" s="578" t="str">
        <f t="shared" si="41"/>
        <v>FALSE</v>
      </c>
      <c r="AD260" s="570" t="str">
        <f t="shared" si="42"/>
        <v>II</v>
      </c>
    </row>
    <row r="261" spans="1:30" ht="30" x14ac:dyDescent="0.25">
      <c r="A261" s="564" t="str">
        <f t="shared" si="43"/>
        <v>CGV066-2017-1</v>
      </c>
      <c r="B261" s="565" t="s">
        <v>1705</v>
      </c>
      <c r="C261" s="565">
        <v>1</v>
      </c>
      <c r="D261" s="565" t="s">
        <v>441</v>
      </c>
      <c r="E261" s="565" t="s">
        <v>256</v>
      </c>
      <c r="F261" s="565" t="s">
        <v>90</v>
      </c>
      <c r="G261" s="565">
        <v>2017</v>
      </c>
      <c r="H261" s="565" t="s">
        <v>1692</v>
      </c>
      <c r="I261" s="565" t="s">
        <v>1702</v>
      </c>
      <c r="J261" s="565" t="s">
        <v>590</v>
      </c>
      <c r="K261" s="565">
        <v>2</v>
      </c>
      <c r="L261" s="565">
        <v>105</v>
      </c>
      <c r="M261" s="565"/>
      <c r="N261" s="565" t="s">
        <v>760</v>
      </c>
      <c r="O261" s="565">
        <v>8</v>
      </c>
      <c r="P261" s="565">
        <v>62617</v>
      </c>
      <c r="Q261" s="565" t="s">
        <v>442</v>
      </c>
      <c r="R261" s="565">
        <v>146.1</v>
      </c>
      <c r="S261" s="565">
        <v>28</v>
      </c>
      <c r="T261" s="566">
        <v>9100</v>
      </c>
      <c r="U261" s="565">
        <v>13</v>
      </c>
      <c r="V261" s="565" t="s">
        <v>122</v>
      </c>
      <c r="W261" s="565" t="s">
        <v>123</v>
      </c>
      <c r="X261" s="567">
        <v>36045</v>
      </c>
      <c r="Y261" s="567">
        <v>31847</v>
      </c>
      <c r="Z261" s="579">
        <v>0.05</v>
      </c>
      <c r="AA261" s="569" t="str">
        <f t="shared" si="39"/>
        <v>CGV066-1</v>
      </c>
      <c r="AB261" s="570" t="str">
        <f t="shared" si="40"/>
        <v>FALSE</v>
      </c>
      <c r="AC261" s="580" t="str">
        <f t="shared" si="41"/>
        <v>FALSE</v>
      </c>
      <c r="AD261" s="569" t="str">
        <f t="shared" si="42"/>
        <v>II</v>
      </c>
    </row>
    <row r="262" spans="1:30" ht="30" x14ac:dyDescent="0.25">
      <c r="A262" s="564" t="str">
        <f t="shared" si="43"/>
        <v>CGV067-2017-1</v>
      </c>
      <c r="B262" s="574" t="s">
        <v>1706</v>
      </c>
      <c r="C262" s="574">
        <v>1</v>
      </c>
      <c r="D262" s="574" t="s">
        <v>441</v>
      </c>
      <c r="E262" s="574" t="s">
        <v>256</v>
      </c>
      <c r="F262" s="574" t="s">
        <v>90</v>
      </c>
      <c r="G262" s="574">
        <v>2017</v>
      </c>
      <c r="H262" s="574" t="s">
        <v>1692</v>
      </c>
      <c r="I262" s="574" t="s">
        <v>1707</v>
      </c>
      <c r="J262" s="574" t="s">
        <v>590</v>
      </c>
      <c r="K262" s="574">
        <v>2</v>
      </c>
      <c r="L262" s="574">
        <v>83.9</v>
      </c>
      <c r="M262" s="574"/>
      <c r="N262" s="574" t="s">
        <v>758</v>
      </c>
      <c r="O262" s="574">
        <v>6</v>
      </c>
      <c r="P262" s="574">
        <v>61217</v>
      </c>
      <c r="Q262" s="574" t="s">
        <v>442</v>
      </c>
      <c r="R262" s="574">
        <v>146.1</v>
      </c>
      <c r="S262" s="574">
        <v>28</v>
      </c>
      <c r="T262" s="575">
        <v>9100</v>
      </c>
      <c r="U262" s="574">
        <v>13</v>
      </c>
      <c r="V262" s="574" t="s">
        <v>122</v>
      </c>
      <c r="W262" s="574" t="s">
        <v>123</v>
      </c>
      <c r="X262" s="576">
        <v>30915</v>
      </c>
      <c r="Y262" s="576">
        <v>26768</v>
      </c>
      <c r="Z262" s="577">
        <v>0.05</v>
      </c>
      <c r="AA262" s="570" t="str">
        <f t="shared" si="39"/>
        <v>CGV067-1</v>
      </c>
      <c r="AB262" s="569" t="str">
        <f t="shared" si="40"/>
        <v>FALSE</v>
      </c>
      <c r="AC262" s="578" t="str">
        <f t="shared" si="41"/>
        <v>FALSE</v>
      </c>
      <c r="AD262" s="570" t="str">
        <f t="shared" si="42"/>
        <v>II</v>
      </c>
    </row>
    <row r="263" spans="1:30" ht="30" x14ac:dyDescent="0.25">
      <c r="A263" s="564" t="str">
        <f t="shared" si="43"/>
        <v>CGV068-2017-1</v>
      </c>
      <c r="B263" s="565" t="s">
        <v>1708</v>
      </c>
      <c r="C263" s="565">
        <v>1</v>
      </c>
      <c r="D263" s="565" t="s">
        <v>441</v>
      </c>
      <c r="E263" s="565" t="s">
        <v>256</v>
      </c>
      <c r="F263" s="565" t="s">
        <v>90</v>
      </c>
      <c r="G263" s="565">
        <v>2017</v>
      </c>
      <c r="H263" s="565" t="s">
        <v>1692</v>
      </c>
      <c r="I263" s="565" t="s">
        <v>1707</v>
      </c>
      <c r="J263" s="565" t="s">
        <v>590</v>
      </c>
      <c r="K263" s="565">
        <v>2</v>
      </c>
      <c r="L263" s="565">
        <v>105</v>
      </c>
      <c r="M263" s="565"/>
      <c r="N263" s="565" t="s">
        <v>760</v>
      </c>
      <c r="O263" s="565">
        <v>8</v>
      </c>
      <c r="P263" s="565">
        <v>62517</v>
      </c>
      <c r="Q263" s="565" t="s">
        <v>442</v>
      </c>
      <c r="R263" s="565">
        <v>146.1</v>
      </c>
      <c r="S263" s="565">
        <v>28</v>
      </c>
      <c r="T263" s="566">
        <v>9100</v>
      </c>
      <c r="U263" s="565">
        <v>13</v>
      </c>
      <c r="V263" s="565" t="s">
        <v>122</v>
      </c>
      <c r="W263" s="565" t="s">
        <v>123</v>
      </c>
      <c r="X263" s="567">
        <v>34665</v>
      </c>
      <c r="Y263" s="567">
        <v>30480</v>
      </c>
      <c r="Z263" s="579">
        <v>0.05</v>
      </c>
      <c r="AA263" s="569" t="str">
        <f t="shared" ref="AA263" si="44">CONCATENATE(B263, "-", C263)</f>
        <v>CGV068-1</v>
      </c>
      <c r="AB263" s="570" t="str">
        <f t="shared" si="40"/>
        <v>FALSE</v>
      </c>
      <c r="AC263" s="580" t="str">
        <f t="shared" si="41"/>
        <v>FALSE</v>
      </c>
      <c r="AD263" s="569" t="str">
        <f t="shared" si="42"/>
        <v>II</v>
      </c>
    </row>
    <row r="264" spans="1:30" ht="30" x14ac:dyDescent="0.25">
      <c r="A264" s="564" t="str">
        <f t="shared" si="43"/>
        <v>CGV069-2017-1</v>
      </c>
      <c r="B264" s="574" t="s">
        <v>1709</v>
      </c>
      <c r="C264" s="574">
        <v>1</v>
      </c>
      <c r="D264" s="574" t="s">
        <v>441</v>
      </c>
      <c r="E264" s="574" t="s">
        <v>256</v>
      </c>
      <c r="F264" s="574" t="s">
        <v>90</v>
      </c>
      <c r="G264" s="574">
        <v>2017</v>
      </c>
      <c r="H264" s="574" t="s">
        <v>1692</v>
      </c>
      <c r="I264" s="574" t="s">
        <v>1707</v>
      </c>
      <c r="J264" s="574" t="s">
        <v>590</v>
      </c>
      <c r="K264" s="574">
        <v>2</v>
      </c>
      <c r="L264" s="574">
        <v>83.9</v>
      </c>
      <c r="M264" s="574"/>
      <c r="N264" s="574" t="s">
        <v>760</v>
      </c>
      <c r="O264" s="574">
        <v>8</v>
      </c>
      <c r="P264" s="574">
        <v>61517</v>
      </c>
      <c r="Q264" s="574" t="s">
        <v>442</v>
      </c>
      <c r="R264" s="574">
        <v>146.1</v>
      </c>
      <c r="S264" s="574">
        <v>28</v>
      </c>
      <c r="T264" s="575">
        <v>9100</v>
      </c>
      <c r="U264" s="574">
        <v>13</v>
      </c>
      <c r="V264" s="574" t="s">
        <v>122</v>
      </c>
      <c r="W264" s="574" t="s">
        <v>123</v>
      </c>
      <c r="X264" s="576">
        <v>32515</v>
      </c>
      <c r="Y264" s="576">
        <v>28352</v>
      </c>
      <c r="Z264" s="577">
        <v>0.05</v>
      </c>
      <c r="AA264" s="569" t="str">
        <f t="shared" ref="AA264:AA279" si="45">CONCATENATE(B264, "-", C264)</f>
        <v>CGV069-1</v>
      </c>
      <c r="AB264" s="570" t="str">
        <f t="shared" ref="AB264:AB279" si="46">IF(AND($U264&gt;=32, (LEFT($B264, 3)="PAC"), C264=1), "TRUE", "FALSE")</f>
        <v>FALSE</v>
      </c>
      <c r="AC264" s="580" t="str">
        <f t="shared" ref="AC264:AC279" si="47">IF(AND($U264&gt;=22,(LEFT($B264,3)&lt;&gt;"PAC"),C264=1, ISNUMBER($U264)),"TRUE","FALSE")</f>
        <v>FALSE</v>
      </c>
      <c r="AD264" s="569" t="str">
        <f t="shared" ref="AD264:AD279" si="48">IF((LEFT($B264, 3)="PAC"), "I", "II")</f>
        <v>II</v>
      </c>
    </row>
    <row r="265" spans="1:30" ht="30" x14ac:dyDescent="0.25">
      <c r="A265" s="564" t="str">
        <f t="shared" si="43"/>
        <v>CGV070-2017-1</v>
      </c>
      <c r="B265" s="565" t="s">
        <v>1710</v>
      </c>
      <c r="C265" s="565">
        <v>1</v>
      </c>
      <c r="D265" s="565" t="s">
        <v>441</v>
      </c>
      <c r="E265" s="565" t="s">
        <v>256</v>
      </c>
      <c r="F265" s="565" t="s">
        <v>90</v>
      </c>
      <c r="G265" s="565">
        <v>2017</v>
      </c>
      <c r="H265" s="565" t="s">
        <v>1692</v>
      </c>
      <c r="I265" s="565" t="s">
        <v>1707</v>
      </c>
      <c r="J265" s="565" t="s">
        <v>590</v>
      </c>
      <c r="K265" s="565">
        <v>2</v>
      </c>
      <c r="L265" s="565">
        <v>105</v>
      </c>
      <c r="M265" s="565"/>
      <c r="N265" s="565" t="s">
        <v>760</v>
      </c>
      <c r="O265" s="565">
        <v>8</v>
      </c>
      <c r="P265" s="565">
        <v>62517</v>
      </c>
      <c r="Q265" s="565" t="s">
        <v>442</v>
      </c>
      <c r="R265" s="565">
        <v>146.1</v>
      </c>
      <c r="S265" s="565">
        <v>28</v>
      </c>
      <c r="T265" s="566">
        <v>9100</v>
      </c>
      <c r="U265" s="565">
        <v>13</v>
      </c>
      <c r="V265" s="565" t="s">
        <v>122</v>
      </c>
      <c r="W265" s="565" t="s">
        <v>123</v>
      </c>
      <c r="X265" s="567">
        <v>34665</v>
      </c>
      <c r="Y265" s="567">
        <v>30480</v>
      </c>
      <c r="Z265" s="579">
        <v>0.05</v>
      </c>
      <c r="AA265" s="569" t="str">
        <f t="shared" si="45"/>
        <v>CGV070-1</v>
      </c>
      <c r="AB265" s="570" t="str">
        <f t="shared" si="46"/>
        <v>FALSE</v>
      </c>
      <c r="AC265" s="580" t="str">
        <f t="shared" si="47"/>
        <v>FALSE</v>
      </c>
      <c r="AD265" s="569" t="str">
        <f t="shared" si="48"/>
        <v>II</v>
      </c>
    </row>
    <row r="266" spans="1:30" ht="30" x14ac:dyDescent="0.25">
      <c r="A266" s="564" t="str">
        <f t="shared" ref="A266:A272" si="49">CONCATENATE(B266, "-", G266, "-", C266)</f>
        <v>CGV071-2017-1</v>
      </c>
      <c r="B266" s="565" t="s">
        <v>1711</v>
      </c>
      <c r="C266" s="565">
        <v>1</v>
      </c>
      <c r="D266" s="565" t="s">
        <v>441</v>
      </c>
      <c r="E266" s="565" t="s">
        <v>256</v>
      </c>
      <c r="F266" s="565" t="s">
        <v>90</v>
      </c>
      <c r="G266" s="565">
        <v>2017</v>
      </c>
      <c r="H266" s="565" t="s">
        <v>1692</v>
      </c>
      <c r="I266" s="565" t="s">
        <v>757</v>
      </c>
      <c r="J266" s="565" t="s">
        <v>590</v>
      </c>
      <c r="K266" s="565">
        <v>2</v>
      </c>
      <c r="L266" s="565">
        <v>84.9</v>
      </c>
      <c r="M266" s="565"/>
      <c r="N266" s="565" t="s">
        <v>760</v>
      </c>
      <c r="O266" s="565">
        <v>8</v>
      </c>
      <c r="P266" s="565">
        <v>61717</v>
      </c>
      <c r="Q266" s="565" t="s">
        <v>442</v>
      </c>
      <c r="R266" s="565">
        <v>146.1</v>
      </c>
      <c r="S266" s="565">
        <v>28</v>
      </c>
      <c r="T266" s="566">
        <v>9900</v>
      </c>
      <c r="U266" s="565">
        <v>11</v>
      </c>
      <c r="V266" s="565" t="s">
        <v>122</v>
      </c>
      <c r="W266" s="565" t="s">
        <v>123</v>
      </c>
      <c r="X266" s="567">
        <v>33225</v>
      </c>
      <c r="Y266" s="567">
        <v>29055</v>
      </c>
      <c r="Z266" s="579">
        <v>0.05</v>
      </c>
      <c r="AA266" s="569" t="str">
        <f t="shared" si="45"/>
        <v>CGV071-1</v>
      </c>
      <c r="AB266" s="570" t="str">
        <f t="shared" si="46"/>
        <v>FALSE</v>
      </c>
      <c r="AC266" s="580" t="str">
        <f t="shared" si="47"/>
        <v>FALSE</v>
      </c>
      <c r="AD266" s="569" t="str">
        <f t="shared" si="48"/>
        <v>II</v>
      </c>
    </row>
    <row r="267" spans="1:30" ht="30" x14ac:dyDescent="0.25">
      <c r="A267" s="564" t="str">
        <f t="shared" si="49"/>
        <v>CGV072-2017-1</v>
      </c>
      <c r="B267" s="565" t="s">
        <v>1712</v>
      </c>
      <c r="C267" s="565">
        <v>1</v>
      </c>
      <c r="D267" s="565" t="s">
        <v>441</v>
      </c>
      <c r="E267" s="565" t="s">
        <v>256</v>
      </c>
      <c r="F267" s="565" t="s">
        <v>90</v>
      </c>
      <c r="G267" s="565">
        <v>2017</v>
      </c>
      <c r="H267" s="565" t="s">
        <v>1692</v>
      </c>
      <c r="I267" s="565" t="s">
        <v>757</v>
      </c>
      <c r="J267" s="565" t="s">
        <v>590</v>
      </c>
      <c r="K267" s="565">
        <v>2</v>
      </c>
      <c r="L267" s="565">
        <v>105.8</v>
      </c>
      <c r="M267" s="565"/>
      <c r="N267" s="565" t="s">
        <v>760</v>
      </c>
      <c r="O267" s="565">
        <v>8</v>
      </c>
      <c r="P267" s="565">
        <v>62717</v>
      </c>
      <c r="Q267" s="565" t="s">
        <v>442</v>
      </c>
      <c r="R267" s="565">
        <v>146.1</v>
      </c>
      <c r="S267" s="565">
        <v>28</v>
      </c>
      <c r="T267" s="566">
        <v>9900</v>
      </c>
      <c r="U267" s="565">
        <v>11</v>
      </c>
      <c r="V267" s="565" t="s">
        <v>122</v>
      </c>
      <c r="W267" s="565" t="s">
        <v>123</v>
      </c>
      <c r="X267" s="567">
        <v>35375</v>
      </c>
      <c r="Y267" s="567">
        <v>31183</v>
      </c>
      <c r="Z267" s="579">
        <v>0.05</v>
      </c>
      <c r="AA267" s="569" t="str">
        <f t="shared" si="45"/>
        <v>CGV072-1</v>
      </c>
      <c r="AB267" s="570" t="str">
        <f t="shared" si="46"/>
        <v>FALSE</v>
      </c>
      <c r="AC267" s="580" t="str">
        <f t="shared" si="47"/>
        <v>FALSE</v>
      </c>
      <c r="AD267" s="569" t="str">
        <f t="shared" si="48"/>
        <v>II</v>
      </c>
    </row>
    <row r="268" spans="1:30" ht="30" x14ac:dyDescent="0.25">
      <c r="A268" s="564" t="str">
        <f t="shared" si="49"/>
        <v>CGV073-2017-1</v>
      </c>
      <c r="B268" s="565" t="s">
        <v>1713</v>
      </c>
      <c r="C268" s="565">
        <v>1</v>
      </c>
      <c r="D268" s="565" t="s">
        <v>441</v>
      </c>
      <c r="E268" s="565" t="s">
        <v>256</v>
      </c>
      <c r="F268" s="565" t="s">
        <v>90</v>
      </c>
      <c r="G268" s="565">
        <v>2017</v>
      </c>
      <c r="H268" s="565" t="s">
        <v>1692</v>
      </c>
      <c r="I268" s="565" t="s">
        <v>762</v>
      </c>
      <c r="J268" s="565" t="s">
        <v>590</v>
      </c>
      <c r="K268" s="565">
        <v>2</v>
      </c>
      <c r="L268" s="565">
        <v>84.9</v>
      </c>
      <c r="M268" s="565"/>
      <c r="N268" s="565" t="s">
        <v>760</v>
      </c>
      <c r="O268" s="565">
        <v>8</v>
      </c>
      <c r="P268" s="565">
        <v>61917</v>
      </c>
      <c r="Q268" s="565" t="s">
        <v>442</v>
      </c>
      <c r="R268" s="565">
        <v>146.1</v>
      </c>
      <c r="S268" s="565">
        <v>28</v>
      </c>
      <c r="T268" s="566">
        <v>9900</v>
      </c>
      <c r="U268" s="565">
        <v>11</v>
      </c>
      <c r="V268" s="565" t="s">
        <v>122</v>
      </c>
      <c r="W268" s="565" t="s">
        <v>123</v>
      </c>
      <c r="X268" s="567">
        <v>35595</v>
      </c>
      <c r="Y268" s="567">
        <v>31401</v>
      </c>
      <c r="Z268" s="579">
        <v>0.05</v>
      </c>
      <c r="AA268" s="569" t="str">
        <f t="shared" si="45"/>
        <v>CGV073-1</v>
      </c>
      <c r="AB268" s="570" t="str">
        <f t="shared" si="46"/>
        <v>FALSE</v>
      </c>
      <c r="AC268" s="580" t="str">
        <f t="shared" si="47"/>
        <v>FALSE</v>
      </c>
      <c r="AD268" s="569" t="str">
        <f t="shared" si="48"/>
        <v>II</v>
      </c>
    </row>
    <row r="269" spans="1:30" ht="30" x14ac:dyDescent="0.25">
      <c r="A269" s="564" t="str">
        <f t="shared" si="49"/>
        <v>CGV074-2017-1</v>
      </c>
      <c r="B269" s="565" t="s">
        <v>1714</v>
      </c>
      <c r="C269" s="565">
        <v>1</v>
      </c>
      <c r="D269" s="565" t="s">
        <v>441</v>
      </c>
      <c r="E269" s="565" t="s">
        <v>256</v>
      </c>
      <c r="F269" s="565" t="s">
        <v>90</v>
      </c>
      <c r="G269" s="565">
        <v>2017</v>
      </c>
      <c r="H269" s="565" t="s">
        <v>1692</v>
      </c>
      <c r="I269" s="565" t="s">
        <v>762</v>
      </c>
      <c r="J269" s="565" t="s">
        <v>590</v>
      </c>
      <c r="K269" s="565">
        <v>2</v>
      </c>
      <c r="L269" s="565">
        <v>105.8</v>
      </c>
      <c r="M269" s="565"/>
      <c r="N269" s="565" t="s">
        <v>760</v>
      </c>
      <c r="O269" s="565">
        <v>8</v>
      </c>
      <c r="P269" s="565">
        <v>62917</v>
      </c>
      <c r="Q269" s="565" t="s">
        <v>442</v>
      </c>
      <c r="R269" s="565">
        <v>146.1</v>
      </c>
      <c r="S269" s="565">
        <v>28</v>
      </c>
      <c r="T269" s="566">
        <v>9900</v>
      </c>
      <c r="U269" s="565">
        <v>11</v>
      </c>
      <c r="V269" s="565" t="s">
        <v>122</v>
      </c>
      <c r="W269" s="565" t="s">
        <v>123</v>
      </c>
      <c r="X269" s="567">
        <v>37745</v>
      </c>
      <c r="Y269" s="567">
        <v>33530</v>
      </c>
      <c r="Z269" s="579">
        <v>0.05</v>
      </c>
      <c r="AA269" s="569" t="str">
        <f t="shared" si="45"/>
        <v>CGV074-1</v>
      </c>
      <c r="AB269" s="570" t="str">
        <f t="shared" si="46"/>
        <v>FALSE</v>
      </c>
      <c r="AC269" s="580" t="str">
        <f t="shared" si="47"/>
        <v>FALSE</v>
      </c>
      <c r="AD269" s="569" t="str">
        <f t="shared" si="48"/>
        <v>II</v>
      </c>
    </row>
    <row r="270" spans="1:30" ht="30" x14ac:dyDescent="0.25">
      <c r="A270" s="564" t="str">
        <f t="shared" si="49"/>
        <v>CGV075-2017-1</v>
      </c>
      <c r="B270" s="565" t="s">
        <v>1715</v>
      </c>
      <c r="C270" s="565">
        <v>1</v>
      </c>
      <c r="D270" s="565" t="s">
        <v>441</v>
      </c>
      <c r="E270" s="565" t="s">
        <v>256</v>
      </c>
      <c r="F270" s="565" t="s">
        <v>90</v>
      </c>
      <c r="G270" s="565">
        <v>2017</v>
      </c>
      <c r="H270" s="565" t="s">
        <v>1692</v>
      </c>
      <c r="I270" s="565" t="s">
        <v>764</v>
      </c>
      <c r="J270" s="565" t="s">
        <v>590</v>
      </c>
      <c r="K270" s="565">
        <v>2</v>
      </c>
      <c r="L270" s="565">
        <v>84.9</v>
      </c>
      <c r="M270" s="565"/>
      <c r="N270" s="565" t="s">
        <v>760</v>
      </c>
      <c r="O270" s="565">
        <v>8</v>
      </c>
      <c r="P270" s="565">
        <v>61817</v>
      </c>
      <c r="Q270" s="565" t="s">
        <v>442</v>
      </c>
      <c r="R270" s="565">
        <v>146.1</v>
      </c>
      <c r="S270" s="565">
        <v>28</v>
      </c>
      <c r="T270" s="566">
        <v>9900</v>
      </c>
      <c r="U270" s="565">
        <v>11</v>
      </c>
      <c r="V270" s="565" t="s">
        <v>122</v>
      </c>
      <c r="W270" s="565" t="s">
        <v>123</v>
      </c>
      <c r="X270" s="567">
        <v>34215</v>
      </c>
      <c r="Y270" s="567">
        <v>30035</v>
      </c>
      <c r="Z270" s="579">
        <v>0.05</v>
      </c>
      <c r="AA270" s="569" t="str">
        <f t="shared" si="45"/>
        <v>CGV075-1</v>
      </c>
      <c r="AB270" s="570" t="str">
        <f t="shared" si="46"/>
        <v>FALSE</v>
      </c>
      <c r="AC270" s="580" t="str">
        <f t="shared" si="47"/>
        <v>FALSE</v>
      </c>
      <c r="AD270" s="569" t="str">
        <f t="shared" si="48"/>
        <v>II</v>
      </c>
    </row>
    <row r="271" spans="1:30" ht="30" x14ac:dyDescent="0.25">
      <c r="A271" s="564" t="str">
        <f t="shared" si="49"/>
        <v>CGV076-2017-1</v>
      </c>
      <c r="B271" s="565" t="s">
        <v>1716</v>
      </c>
      <c r="C271" s="565">
        <v>1</v>
      </c>
      <c r="D271" s="565" t="s">
        <v>441</v>
      </c>
      <c r="E271" s="565" t="s">
        <v>256</v>
      </c>
      <c r="F271" s="565" t="s">
        <v>90</v>
      </c>
      <c r="G271" s="565">
        <v>2017</v>
      </c>
      <c r="H271" s="565" t="s">
        <v>1692</v>
      </c>
      <c r="I271" s="565" t="s">
        <v>764</v>
      </c>
      <c r="J271" s="565" t="s">
        <v>590</v>
      </c>
      <c r="K271" s="565">
        <v>2</v>
      </c>
      <c r="L271" s="565">
        <v>105.8</v>
      </c>
      <c r="M271" s="565"/>
      <c r="N271" s="565" t="s">
        <v>760</v>
      </c>
      <c r="O271" s="565">
        <v>8</v>
      </c>
      <c r="P271" s="565">
        <v>62817</v>
      </c>
      <c r="Q271" s="565" t="s">
        <v>442</v>
      </c>
      <c r="R271" s="565">
        <v>146.1</v>
      </c>
      <c r="S271" s="565">
        <v>28</v>
      </c>
      <c r="T271" s="566">
        <v>9900</v>
      </c>
      <c r="U271" s="565">
        <v>11</v>
      </c>
      <c r="V271" s="565" t="s">
        <v>122</v>
      </c>
      <c r="W271" s="565" t="s">
        <v>123</v>
      </c>
      <c r="X271" s="567">
        <v>36365</v>
      </c>
      <c r="Y271" s="567">
        <v>32163</v>
      </c>
      <c r="Z271" s="579">
        <v>0.05</v>
      </c>
      <c r="AA271" s="569" t="str">
        <f t="shared" si="45"/>
        <v>CGV076-1</v>
      </c>
      <c r="AB271" s="570" t="str">
        <f t="shared" si="46"/>
        <v>FALSE</v>
      </c>
      <c r="AC271" s="580" t="str">
        <f t="shared" si="47"/>
        <v>FALSE</v>
      </c>
      <c r="AD271" s="569" t="str">
        <f t="shared" si="48"/>
        <v>II</v>
      </c>
    </row>
    <row r="272" spans="1:30" ht="30" x14ac:dyDescent="0.25">
      <c r="A272" s="564" t="str">
        <f t="shared" si="49"/>
        <v>CGV078-2017-2</v>
      </c>
      <c r="B272" s="565" t="s">
        <v>1600</v>
      </c>
      <c r="C272" s="565">
        <v>2</v>
      </c>
      <c r="D272" s="565" t="s">
        <v>566</v>
      </c>
      <c r="E272" s="565" t="s">
        <v>256</v>
      </c>
      <c r="F272" s="565" t="s">
        <v>353</v>
      </c>
      <c r="G272" s="565">
        <v>2017</v>
      </c>
      <c r="H272" s="565" t="s">
        <v>626</v>
      </c>
      <c r="I272" s="565">
        <v>1500</v>
      </c>
      <c r="J272" s="565" t="s">
        <v>121</v>
      </c>
      <c r="K272" s="565">
        <v>2</v>
      </c>
      <c r="L272" s="565">
        <v>88.7</v>
      </c>
      <c r="M272" s="565"/>
      <c r="N272" s="565" t="s">
        <v>635</v>
      </c>
      <c r="O272" s="565">
        <v>6</v>
      </c>
      <c r="P272" s="565" t="s">
        <v>1601</v>
      </c>
      <c r="Q272" s="565" t="s">
        <v>629</v>
      </c>
      <c r="R272" s="565">
        <v>118</v>
      </c>
      <c r="S272" s="565">
        <v>24</v>
      </c>
      <c r="T272" s="566">
        <v>8550</v>
      </c>
      <c r="U272" s="565">
        <v>16</v>
      </c>
      <c r="V272" s="565" t="s">
        <v>122</v>
      </c>
      <c r="W272" s="565" t="s">
        <v>123</v>
      </c>
      <c r="X272" s="567">
        <v>31140</v>
      </c>
      <c r="Y272" s="567">
        <v>22177</v>
      </c>
      <c r="Z272" s="579">
        <v>0.05</v>
      </c>
      <c r="AA272" s="569" t="str">
        <f t="shared" si="45"/>
        <v>CGV078-2</v>
      </c>
      <c r="AB272" s="570" t="str">
        <f t="shared" si="46"/>
        <v>FALSE</v>
      </c>
      <c r="AC272" s="580" t="str">
        <f t="shared" si="47"/>
        <v>FALSE</v>
      </c>
      <c r="AD272" s="569" t="str">
        <f t="shared" si="48"/>
        <v>II</v>
      </c>
    </row>
    <row r="273" spans="1:30" ht="30" x14ac:dyDescent="0.25">
      <c r="A273" s="564" t="str">
        <f t="shared" ref="A273:A317" si="50">CONCATENATE(B273, "-", G273, "-", C273)</f>
        <v>CGV079-2017-2</v>
      </c>
      <c r="B273" s="574" t="s">
        <v>1602</v>
      </c>
      <c r="C273" s="574">
        <v>2</v>
      </c>
      <c r="D273" s="574" t="s">
        <v>566</v>
      </c>
      <c r="E273" s="574" t="s">
        <v>256</v>
      </c>
      <c r="F273" s="574" t="s">
        <v>353</v>
      </c>
      <c r="G273" s="574">
        <v>2017</v>
      </c>
      <c r="H273" s="574" t="s">
        <v>626</v>
      </c>
      <c r="I273" s="574">
        <v>1500</v>
      </c>
      <c r="J273" s="574" t="s">
        <v>121</v>
      </c>
      <c r="K273" s="574">
        <v>2</v>
      </c>
      <c r="L273" s="574">
        <v>88.7</v>
      </c>
      <c r="M273" s="574"/>
      <c r="N273" s="574" t="s">
        <v>591</v>
      </c>
      <c r="O273" s="574">
        <v>6</v>
      </c>
      <c r="P273" s="574" t="s">
        <v>1603</v>
      </c>
      <c r="Q273" s="574" t="s">
        <v>629</v>
      </c>
      <c r="R273" s="574">
        <v>136</v>
      </c>
      <c r="S273" s="574">
        <v>24</v>
      </c>
      <c r="T273" s="575">
        <v>8550</v>
      </c>
      <c r="U273" s="574">
        <v>16</v>
      </c>
      <c r="V273" s="574" t="s">
        <v>122</v>
      </c>
      <c r="W273" s="574" t="s">
        <v>123</v>
      </c>
      <c r="X273" s="576">
        <v>31890</v>
      </c>
      <c r="Y273" s="576">
        <v>21520</v>
      </c>
      <c r="Z273" s="577">
        <v>0.05</v>
      </c>
      <c r="AA273" s="569" t="str">
        <f t="shared" si="45"/>
        <v>CGV079-2</v>
      </c>
      <c r="AB273" s="570" t="str">
        <f t="shared" si="46"/>
        <v>FALSE</v>
      </c>
      <c r="AC273" s="580" t="str">
        <f t="shared" si="47"/>
        <v>FALSE</v>
      </c>
      <c r="AD273" s="569" t="str">
        <f t="shared" si="48"/>
        <v>II</v>
      </c>
    </row>
    <row r="274" spans="1:30" ht="30" x14ac:dyDescent="0.25">
      <c r="A274" s="564" t="str">
        <f t="shared" si="50"/>
        <v>CGV080-2017-2</v>
      </c>
      <c r="B274" s="565" t="s">
        <v>1604</v>
      </c>
      <c r="C274" s="565">
        <v>2</v>
      </c>
      <c r="D274" s="565" t="s">
        <v>566</v>
      </c>
      <c r="E274" s="565" t="s">
        <v>256</v>
      </c>
      <c r="F274" s="565" t="s">
        <v>353</v>
      </c>
      <c r="G274" s="565">
        <v>2017</v>
      </c>
      <c r="H274" s="565" t="s">
        <v>626</v>
      </c>
      <c r="I274" s="565">
        <v>1500</v>
      </c>
      <c r="J274" s="565" t="s">
        <v>121</v>
      </c>
      <c r="K274" s="565">
        <v>2</v>
      </c>
      <c r="L274" s="565">
        <v>99.4</v>
      </c>
      <c r="M274" s="565"/>
      <c r="N274" s="565" t="s">
        <v>591</v>
      </c>
      <c r="O274" s="565">
        <v>6</v>
      </c>
      <c r="P274" s="565" t="s">
        <v>1605</v>
      </c>
      <c r="Q274" s="565" t="s">
        <v>629</v>
      </c>
      <c r="R274" s="565">
        <v>136</v>
      </c>
      <c r="S274" s="565">
        <v>24</v>
      </c>
      <c r="T274" s="566">
        <v>8550</v>
      </c>
      <c r="U274" s="565">
        <v>16</v>
      </c>
      <c r="V274" s="565" t="s">
        <v>122</v>
      </c>
      <c r="W274" s="565" t="s">
        <v>123</v>
      </c>
      <c r="X274" s="567">
        <v>32790</v>
      </c>
      <c r="Y274" s="567">
        <v>24646</v>
      </c>
      <c r="Z274" s="579">
        <v>0.05</v>
      </c>
      <c r="AA274" s="569" t="str">
        <f t="shared" si="45"/>
        <v>CGV080-2</v>
      </c>
      <c r="AB274" s="570" t="str">
        <f t="shared" si="46"/>
        <v>FALSE</v>
      </c>
      <c r="AC274" s="580" t="str">
        <f t="shared" si="47"/>
        <v>FALSE</v>
      </c>
      <c r="AD274" s="569" t="str">
        <f t="shared" si="48"/>
        <v>II</v>
      </c>
    </row>
    <row r="275" spans="1:30" ht="30" x14ac:dyDescent="0.25">
      <c r="A275" s="564" t="str">
        <f t="shared" si="50"/>
        <v>CGV081-2017-2</v>
      </c>
      <c r="B275" s="574" t="s">
        <v>1606</v>
      </c>
      <c r="C275" s="574">
        <v>2</v>
      </c>
      <c r="D275" s="574" t="s">
        <v>566</v>
      </c>
      <c r="E275" s="574" t="s">
        <v>256</v>
      </c>
      <c r="F275" s="574" t="s">
        <v>353</v>
      </c>
      <c r="G275" s="574">
        <v>2017</v>
      </c>
      <c r="H275" s="574" t="s">
        <v>626</v>
      </c>
      <c r="I275" s="574">
        <v>2500</v>
      </c>
      <c r="J275" s="574" t="s">
        <v>121</v>
      </c>
      <c r="K275" s="574">
        <v>2</v>
      </c>
      <c r="L275" s="574">
        <v>99.4</v>
      </c>
      <c r="M275" s="574"/>
      <c r="N275" s="574" t="s">
        <v>635</v>
      </c>
      <c r="O275" s="574">
        <v>6</v>
      </c>
      <c r="P275" s="574" t="s">
        <v>1607</v>
      </c>
      <c r="Q275" s="574" t="s">
        <v>629</v>
      </c>
      <c r="R275" s="574">
        <v>136</v>
      </c>
      <c r="S275" s="574">
        <v>24</v>
      </c>
      <c r="T275" s="575">
        <v>8900</v>
      </c>
      <c r="U275" s="574">
        <v>13</v>
      </c>
      <c r="V275" s="574" t="s">
        <v>122</v>
      </c>
      <c r="W275" s="574" t="s">
        <v>123</v>
      </c>
      <c r="X275" s="576">
        <v>33790</v>
      </c>
      <c r="Y275" s="576">
        <v>23073</v>
      </c>
      <c r="Z275" s="577">
        <v>0.05</v>
      </c>
      <c r="AA275" s="569" t="str">
        <f t="shared" si="45"/>
        <v>CGV081-2</v>
      </c>
      <c r="AB275" s="570" t="str">
        <f t="shared" si="46"/>
        <v>FALSE</v>
      </c>
      <c r="AC275" s="580" t="str">
        <f t="shared" si="47"/>
        <v>FALSE</v>
      </c>
      <c r="AD275" s="569" t="str">
        <f t="shared" si="48"/>
        <v>II</v>
      </c>
    </row>
    <row r="276" spans="1:30" ht="30" x14ac:dyDescent="0.25">
      <c r="A276" s="564" t="str">
        <f t="shared" si="50"/>
        <v>CGV082-2017-2</v>
      </c>
      <c r="B276" s="565" t="s">
        <v>1608</v>
      </c>
      <c r="C276" s="565">
        <v>2</v>
      </c>
      <c r="D276" s="565" t="s">
        <v>566</v>
      </c>
      <c r="E276" s="565" t="s">
        <v>256</v>
      </c>
      <c r="F276" s="565" t="s">
        <v>353</v>
      </c>
      <c r="G276" s="565">
        <v>2017</v>
      </c>
      <c r="H276" s="565" t="s">
        <v>626</v>
      </c>
      <c r="I276" s="565">
        <v>2500</v>
      </c>
      <c r="J276" s="565" t="s">
        <v>121</v>
      </c>
      <c r="K276" s="565">
        <v>2</v>
      </c>
      <c r="L276" s="565">
        <v>99.4</v>
      </c>
      <c r="M276" s="565"/>
      <c r="N276" s="565" t="s">
        <v>635</v>
      </c>
      <c r="O276" s="565">
        <v>6</v>
      </c>
      <c r="P276" s="565" t="s">
        <v>1609</v>
      </c>
      <c r="Q276" s="565" t="s">
        <v>629</v>
      </c>
      <c r="R276" s="565">
        <v>159</v>
      </c>
      <c r="S276" s="565">
        <v>24</v>
      </c>
      <c r="T276" s="566">
        <v>8900</v>
      </c>
      <c r="U276" s="565">
        <v>13</v>
      </c>
      <c r="V276" s="565" t="s">
        <v>122</v>
      </c>
      <c r="W276" s="565" t="s">
        <v>123</v>
      </c>
      <c r="X276" s="567">
        <v>35390</v>
      </c>
      <c r="Y276" s="567">
        <v>24556</v>
      </c>
      <c r="Z276" s="579">
        <v>0.05</v>
      </c>
      <c r="AA276" s="569" t="str">
        <f t="shared" si="45"/>
        <v>CGV082-2</v>
      </c>
      <c r="AB276" s="570" t="str">
        <f t="shared" si="46"/>
        <v>FALSE</v>
      </c>
      <c r="AC276" s="580" t="str">
        <f t="shared" si="47"/>
        <v>FALSE</v>
      </c>
      <c r="AD276" s="569" t="str">
        <f t="shared" si="48"/>
        <v>II</v>
      </c>
    </row>
    <row r="277" spans="1:30" ht="30" x14ac:dyDescent="0.25">
      <c r="A277" s="564" t="str">
        <f t="shared" si="50"/>
        <v>CGV083-2017-2</v>
      </c>
      <c r="B277" s="574" t="s">
        <v>625</v>
      </c>
      <c r="C277" s="574">
        <v>2</v>
      </c>
      <c r="D277" s="574" t="s">
        <v>566</v>
      </c>
      <c r="E277" s="574" t="s">
        <v>256</v>
      </c>
      <c r="F277" s="574" t="s">
        <v>353</v>
      </c>
      <c r="G277" s="574">
        <v>2017</v>
      </c>
      <c r="H277" s="574" t="s">
        <v>626</v>
      </c>
      <c r="I277" s="574" t="s">
        <v>627</v>
      </c>
      <c r="J277" s="574" t="s">
        <v>121</v>
      </c>
      <c r="K277" s="574">
        <v>2</v>
      </c>
      <c r="L277" s="574">
        <v>99.4</v>
      </c>
      <c r="M277" s="574"/>
      <c r="N277" s="574" t="s">
        <v>591</v>
      </c>
      <c r="O277" s="574">
        <v>6</v>
      </c>
      <c r="P277" s="574" t="s">
        <v>628</v>
      </c>
      <c r="Q277" s="574" t="s">
        <v>629</v>
      </c>
      <c r="R277" s="574">
        <v>159</v>
      </c>
      <c r="S277" s="574">
        <v>24</v>
      </c>
      <c r="T277" s="575">
        <v>8900</v>
      </c>
      <c r="U277" s="574">
        <v>13</v>
      </c>
      <c r="V277" s="574" t="s">
        <v>122</v>
      </c>
      <c r="W277" s="574" t="s">
        <v>123</v>
      </c>
      <c r="X277" s="576">
        <v>35440</v>
      </c>
      <c r="Y277" s="576">
        <v>24809</v>
      </c>
      <c r="Z277" s="577">
        <v>0.05</v>
      </c>
      <c r="AA277" s="569" t="str">
        <f t="shared" si="45"/>
        <v>CGV083-2</v>
      </c>
      <c r="AB277" s="570" t="str">
        <f t="shared" si="46"/>
        <v>FALSE</v>
      </c>
      <c r="AC277" s="580" t="str">
        <f t="shared" si="47"/>
        <v>FALSE</v>
      </c>
      <c r="AD277" s="569" t="str">
        <f t="shared" si="48"/>
        <v>II</v>
      </c>
    </row>
    <row r="278" spans="1:30" ht="30" x14ac:dyDescent="0.25">
      <c r="A278" s="564" t="str">
        <f t="shared" si="50"/>
        <v>CGV084-2017-2</v>
      </c>
      <c r="B278" s="565" t="s">
        <v>630</v>
      </c>
      <c r="C278" s="565">
        <v>2</v>
      </c>
      <c r="D278" s="565" t="s">
        <v>566</v>
      </c>
      <c r="E278" s="565" t="s">
        <v>256</v>
      </c>
      <c r="F278" s="565" t="s">
        <v>353</v>
      </c>
      <c r="G278" s="565">
        <v>2017</v>
      </c>
      <c r="H278" s="565" t="s">
        <v>626</v>
      </c>
      <c r="I278" s="565">
        <v>3500</v>
      </c>
      <c r="J278" s="565" t="s">
        <v>121</v>
      </c>
      <c r="K278" s="565">
        <v>2</v>
      </c>
      <c r="L278" s="565">
        <v>99.4</v>
      </c>
      <c r="M278" s="565"/>
      <c r="N278" s="565" t="s">
        <v>591</v>
      </c>
      <c r="O278" s="565">
        <v>6</v>
      </c>
      <c r="P278" s="565" t="s">
        <v>632</v>
      </c>
      <c r="Q278" s="565" t="s">
        <v>629</v>
      </c>
      <c r="R278" s="565">
        <v>159</v>
      </c>
      <c r="S278" s="565">
        <v>24</v>
      </c>
      <c r="T278" s="566">
        <v>9350</v>
      </c>
      <c r="U278" s="565">
        <v>12</v>
      </c>
      <c r="V278" s="565" t="s">
        <v>122</v>
      </c>
      <c r="W278" s="565" t="s">
        <v>123</v>
      </c>
      <c r="X278" s="567">
        <v>38290</v>
      </c>
      <c r="Y278" s="567">
        <v>26099</v>
      </c>
      <c r="Z278" s="579">
        <v>0.05</v>
      </c>
      <c r="AA278" s="569" t="str">
        <f t="shared" si="45"/>
        <v>CGV084-2</v>
      </c>
      <c r="AB278" s="570" t="str">
        <f t="shared" si="46"/>
        <v>FALSE</v>
      </c>
      <c r="AC278" s="580" t="str">
        <f t="shared" si="47"/>
        <v>FALSE</v>
      </c>
      <c r="AD278" s="569" t="str">
        <f t="shared" si="48"/>
        <v>II</v>
      </c>
    </row>
    <row r="279" spans="1:30" ht="30" x14ac:dyDescent="0.25">
      <c r="A279" s="564" t="str">
        <f t="shared" si="50"/>
        <v>CGV085-2017-2</v>
      </c>
      <c r="B279" s="574" t="s">
        <v>633</v>
      </c>
      <c r="C279" s="574">
        <v>2</v>
      </c>
      <c r="D279" s="574" t="s">
        <v>566</v>
      </c>
      <c r="E279" s="574" t="s">
        <v>256</v>
      </c>
      <c r="F279" s="574" t="s">
        <v>353</v>
      </c>
      <c r="G279" s="574">
        <v>2017</v>
      </c>
      <c r="H279" s="574" t="s">
        <v>626</v>
      </c>
      <c r="I279" s="574" t="s">
        <v>634</v>
      </c>
      <c r="J279" s="574" t="s">
        <v>121</v>
      </c>
      <c r="K279" s="574">
        <v>2</v>
      </c>
      <c r="L279" s="574">
        <v>99.4</v>
      </c>
      <c r="M279" s="574"/>
      <c r="N279" s="574" t="s">
        <v>635</v>
      </c>
      <c r="O279" s="574">
        <v>6</v>
      </c>
      <c r="P279" s="574" t="s">
        <v>636</v>
      </c>
      <c r="Q279" s="574" t="s">
        <v>629</v>
      </c>
      <c r="R279" s="574">
        <v>159</v>
      </c>
      <c r="S279" s="574">
        <v>24</v>
      </c>
      <c r="T279" s="575">
        <v>9350</v>
      </c>
      <c r="U279" s="574">
        <v>12</v>
      </c>
      <c r="V279" s="574" t="s">
        <v>122</v>
      </c>
      <c r="W279" s="574" t="s">
        <v>123</v>
      </c>
      <c r="X279" s="576">
        <v>39090</v>
      </c>
      <c r="Y279" s="576">
        <v>26841</v>
      </c>
      <c r="Z279" s="577">
        <v>0.05</v>
      </c>
      <c r="AA279" s="569" t="str">
        <f t="shared" si="45"/>
        <v>CGV085-2</v>
      </c>
      <c r="AB279" s="570" t="str">
        <f t="shared" si="46"/>
        <v>FALSE</v>
      </c>
      <c r="AC279" s="580" t="str">
        <f t="shared" si="47"/>
        <v>FALSE</v>
      </c>
      <c r="AD279" s="569" t="str">
        <f t="shared" si="48"/>
        <v>II</v>
      </c>
    </row>
    <row r="280" spans="1:30" x14ac:dyDescent="0.25">
      <c r="A280" s="564" t="str">
        <f t="shared" si="50"/>
        <v>CGV003-2016-1</v>
      </c>
      <c r="B280" s="565" t="s">
        <v>1674</v>
      </c>
      <c r="C280" s="565">
        <v>1</v>
      </c>
      <c r="D280" s="565" t="s">
        <v>431</v>
      </c>
      <c r="E280" s="565" t="s">
        <v>256</v>
      </c>
      <c r="F280" s="565" t="s">
        <v>98</v>
      </c>
      <c r="G280" s="565">
        <v>2016</v>
      </c>
      <c r="H280" s="565" t="s">
        <v>1671</v>
      </c>
      <c r="I280" s="565">
        <v>2500</v>
      </c>
      <c r="J280" s="565" t="s">
        <v>590</v>
      </c>
      <c r="K280" s="565">
        <v>2</v>
      </c>
      <c r="L280" s="565">
        <v>84.6</v>
      </c>
      <c r="M280" s="565"/>
      <c r="N280" s="565" t="s">
        <v>1118</v>
      </c>
      <c r="O280" s="565">
        <v>8</v>
      </c>
      <c r="P280" s="565" t="s">
        <v>1672</v>
      </c>
      <c r="Q280" s="565" t="s">
        <v>843</v>
      </c>
      <c r="R280" s="565">
        <v>135</v>
      </c>
      <c r="S280" s="565">
        <v>31</v>
      </c>
      <c r="T280" s="566">
        <v>8600</v>
      </c>
      <c r="U280" s="565">
        <v>13</v>
      </c>
      <c r="V280" s="565" t="s">
        <v>254</v>
      </c>
      <c r="W280" s="565" t="s">
        <v>254</v>
      </c>
      <c r="X280" s="567">
        <v>43710</v>
      </c>
      <c r="Y280" s="567">
        <v>32726.54</v>
      </c>
      <c r="Z280" s="579">
        <v>7.1999999999999995E-2</v>
      </c>
      <c r="AA280" s="569" t="str">
        <f t="shared" ref="AA280:AA316" si="51">CONCATENATE(B280, "-", C280)</f>
        <v>CGV003-1</v>
      </c>
      <c r="AB280" s="570" t="str">
        <f t="shared" ref="AB280:AB316" si="52">IF(AND($U280&gt;=32, (LEFT($B280, 3)="PAC"), C280=1), "TRUE", "FALSE")</f>
        <v>FALSE</v>
      </c>
      <c r="AC280" s="580" t="str">
        <f t="shared" ref="AC280:AC316" si="53">IF(AND($U280&gt;=22,(LEFT($B280,3)&lt;&gt;"PAC"),C280=1, ISNUMBER($U280)),"TRUE","FALSE")</f>
        <v>FALSE</v>
      </c>
      <c r="AD280" s="569" t="str">
        <f t="shared" ref="AD280:AD316" si="54">IF((LEFT($B280, 3)="PAC"), "I", "II")</f>
        <v>II</v>
      </c>
    </row>
    <row r="281" spans="1:30" ht="30" x14ac:dyDescent="0.25">
      <c r="A281" s="564" t="str">
        <f t="shared" si="50"/>
        <v>CGV003-2016-2</v>
      </c>
      <c r="B281" s="574" t="s">
        <v>1674</v>
      </c>
      <c r="C281" s="574">
        <v>2</v>
      </c>
      <c r="D281" s="574" t="s">
        <v>436</v>
      </c>
      <c r="E281" s="574" t="s">
        <v>256</v>
      </c>
      <c r="F281" s="574" t="s">
        <v>98</v>
      </c>
      <c r="G281" s="574">
        <v>2016</v>
      </c>
      <c r="H281" s="574" t="s">
        <v>1671</v>
      </c>
      <c r="I281" s="574">
        <v>2500</v>
      </c>
      <c r="J281" s="574" t="s">
        <v>590</v>
      </c>
      <c r="K281" s="574">
        <v>2</v>
      </c>
      <c r="L281" s="574">
        <v>84.6</v>
      </c>
      <c r="M281" s="574"/>
      <c r="N281" s="574" t="s">
        <v>1118</v>
      </c>
      <c r="O281" s="574">
        <v>8</v>
      </c>
      <c r="P281" s="574" t="s">
        <v>1672</v>
      </c>
      <c r="Q281" s="574" t="s">
        <v>843</v>
      </c>
      <c r="R281" s="574">
        <v>135</v>
      </c>
      <c r="S281" s="574">
        <v>31</v>
      </c>
      <c r="T281" s="575">
        <v>8600</v>
      </c>
      <c r="U281" s="574">
        <v>13</v>
      </c>
      <c r="V281" s="574" t="s">
        <v>254</v>
      </c>
      <c r="W281" s="574" t="s">
        <v>254</v>
      </c>
      <c r="X281" s="576">
        <v>43875</v>
      </c>
      <c r="Y281" s="576">
        <v>32506</v>
      </c>
      <c r="Z281" s="577">
        <v>0.05</v>
      </c>
      <c r="AA281" s="570" t="str">
        <f t="shared" si="51"/>
        <v>CGV003-2</v>
      </c>
      <c r="AB281" s="569" t="str">
        <f t="shared" si="52"/>
        <v>FALSE</v>
      </c>
      <c r="AC281" s="578" t="str">
        <f t="shared" si="53"/>
        <v>FALSE</v>
      </c>
      <c r="AD281" s="570" t="str">
        <f t="shared" si="54"/>
        <v>II</v>
      </c>
    </row>
    <row r="282" spans="1:30" x14ac:dyDescent="0.25">
      <c r="A282" s="564" t="str">
        <f t="shared" si="50"/>
        <v>CGV004-2016-1</v>
      </c>
      <c r="B282" s="574" t="s">
        <v>1675</v>
      </c>
      <c r="C282" s="574">
        <v>1</v>
      </c>
      <c r="D282" s="574" t="s">
        <v>431</v>
      </c>
      <c r="E282" s="574" t="s">
        <v>256</v>
      </c>
      <c r="F282" s="574" t="s">
        <v>98</v>
      </c>
      <c r="G282" s="574">
        <v>2016</v>
      </c>
      <c r="H282" s="574" t="s">
        <v>1671</v>
      </c>
      <c r="I282" s="574">
        <v>2500</v>
      </c>
      <c r="J282" s="574" t="s">
        <v>590</v>
      </c>
      <c r="K282" s="574">
        <v>2</v>
      </c>
      <c r="L282" s="574">
        <v>84.6</v>
      </c>
      <c r="M282" s="574"/>
      <c r="N282" s="574" t="s">
        <v>687</v>
      </c>
      <c r="O282" s="574">
        <v>8</v>
      </c>
      <c r="P282" s="574" t="s">
        <v>1672</v>
      </c>
      <c r="Q282" s="574" t="s">
        <v>435</v>
      </c>
      <c r="R282" s="574">
        <v>135</v>
      </c>
      <c r="S282" s="574">
        <v>31</v>
      </c>
      <c r="T282" s="575">
        <v>9900</v>
      </c>
      <c r="U282" s="574">
        <v>13</v>
      </c>
      <c r="V282" s="574" t="s">
        <v>255</v>
      </c>
      <c r="W282" s="574" t="s">
        <v>1599</v>
      </c>
      <c r="X282" s="576">
        <v>43535</v>
      </c>
      <c r="Y282" s="576">
        <v>32813.572</v>
      </c>
      <c r="Z282" s="577">
        <v>7.1999999999999995E-2</v>
      </c>
      <c r="AA282" s="570" t="str">
        <f t="shared" si="51"/>
        <v>CGV004-1</v>
      </c>
      <c r="AB282" s="569" t="str">
        <f t="shared" si="52"/>
        <v>FALSE</v>
      </c>
      <c r="AC282" s="578" t="str">
        <f t="shared" si="53"/>
        <v>FALSE</v>
      </c>
      <c r="AD282" s="570" t="str">
        <f t="shared" si="54"/>
        <v>II</v>
      </c>
    </row>
    <row r="283" spans="1:30" ht="30" x14ac:dyDescent="0.25">
      <c r="A283" s="564" t="str">
        <f t="shared" si="50"/>
        <v>CGV004-2016-2</v>
      </c>
      <c r="B283" s="565" t="s">
        <v>1675</v>
      </c>
      <c r="C283" s="565">
        <v>2</v>
      </c>
      <c r="D283" s="565" t="s">
        <v>436</v>
      </c>
      <c r="E283" s="565" t="s">
        <v>256</v>
      </c>
      <c r="F283" s="565" t="s">
        <v>98</v>
      </c>
      <c r="G283" s="565">
        <v>2016</v>
      </c>
      <c r="H283" s="565" t="s">
        <v>1671</v>
      </c>
      <c r="I283" s="565">
        <v>2500</v>
      </c>
      <c r="J283" s="565" t="s">
        <v>590</v>
      </c>
      <c r="K283" s="565">
        <v>2</v>
      </c>
      <c r="L283" s="565">
        <v>84.6</v>
      </c>
      <c r="M283" s="565"/>
      <c r="N283" s="565" t="s">
        <v>687</v>
      </c>
      <c r="O283" s="565">
        <v>8</v>
      </c>
      <c r="P283" s="565" t="s">
        <v>1672</v>
      </c>
      <c r="Q283" s="565" t="s">
        <v>435</v>
      </c>
      <c r="R283" s="565">
        <v>135</v>
      </c>
      <c r="S283" s="565">
        <v>31</v>
      </c>
      <c r="T283" s="566">
        <v>9900</v>
      </c>
      <c r="U283" s="565">
        <v>13</v>
      </c>
      <c r="V283" s="565" t="s">
        <v>255</v>
      </c>
      <c r="W283" s="565" t="s">
        <v>1599</v>
      </c>
      <c r="X283" s="567">
        <v>43535</v>
      </c>
      <c r="Y283" s="567">
        <v>32445</v>
      </c>
      <c r="Z283" s="579">
        <v>0.05</v>
      </c>
      <c r="AA283" s="569" t="str">
        <f t="shared" si="51"/>
        <v>CGV004-2</v>
      </c>
      <c r="AB283" s="570" t="str">
        <f t="shared" si="52"/>
        <v>FALSE</v>
      </c>
      <c r="AC283" s="580" t="str">
        <f t="shared" si="53"/>
        <v>FALSE</v>
      </c>
      <c r="AD283" s="569" t="str">
        <f t="shared" si="54"/>
        <v>II</v>
      </c>
    </row>
    <row r="284" spans="1:30" x14ac:dyDescent="0.25">
      <c r="A284" s="564" t="str">
        <f t="shared" si="50"/>
        <v>CGV007-2016-1</v>
      </c>
      <c r="B284" s="565" t="s">
        <v>1679</v>
      </c>
      <c r="C284" s="565">
        <v>1</v>
      </c>
      <c r="D284" s="565" t="s">
        <v>431</v>
      </c>
      <c r="E284" s="565" t="s">
        <v>256</v>
      </c>
      <c r="F284" s="565" t="s">
        <v>98</v>
      </c>
      <c r="G284" s="565">
        <v>2016</v>
      </c>
      <c r="H284" s="565" t="s">
        <v>1671</v>
      </c>
      <c r="I284" s="565">
        <v>2500</v>
      </c>
      <c r="J284" s="565" t="s">
        <v>590</v>
      </c>
      <c r="K284" s="565">
        <v>2</v>
      </c>
      <c r="L284" s="565">
        <v>84.3</v>
      </c>
      <c r="M284" s="565"/>
      <c r="N284" s="565" t="s">
        <v>1118</v>
      </c>
      <c r="O284" s="565">
        <v>8</v>
      </c>
      <c r="P284" s="565" t="s">
        <v>1677</v>
      </c>
      <c r="Q284" s="565" t="s">
        <v>843</v>
      </c>
      <c r="R284" s="565">
        <v>155</v>
      </c>
      <c r="S284" s="565">
        <v>31</v>
      </c>
      <c r="T284" s="566">
        <v>8600</v>
      </c>
      <c r="U284" s="565">
        <v>13</v>
      </c>
      <c r="V284" s="565" t="s">
        <v>254</v>
      </c>
      <c r="W284" s="565" t="s">
        <v>254</v>
      </c>
      <c r="X284" s="567">
        <v>45570</v>
      </c>
      <c r="Y284" s="567">
        <v>34821.379999999997</v>
      </c>
      <c r="Z284" s="579">
        <v>7.1999999999999995E-2</v>
      </c>
      <c r="AA284" s="569" t="str">
        <f t="shared" si="51"/>
        <v>CGV007-1</v>
      </c>
      <c r="AB284" s="570" t="str">
        <f t="shared" si="52"/>
        <v>FALSE</v>
      </c>
      <c r="AC284" s="580" t="str">
        <f t="shared" si="53"/>
        <v>FALSE</v>
      </c>
      <c r="AD284" s="569" t="str">
        <f t="shared" si="54"/>
        <v>II</v>
      </c>
    </row>
    <row r="285" spans="1:30" ht="30" x14ac:dyDescent="0.25">
      <c r="A285" s="564" t="str">
        <f t="shared" si="50"/>
        <v>CGV007-2016-2</v>
      </c>
      <c r="B285" s="574" t="s">
        <v>1679</v>
      </c>
      <c r="C285" s="574">
        <v>2</v>
      </c>
      <c r="D285" s="574" t="s">
        <v>436</v>
      </c>
      <c r="E285" s="574" t="s">
        <v>256</v>
      </c>
      <c r="F285" s="574" t="s">
        <v>98</v>
      </c>
      <c r="G285" s="574">
        <v>2016</v>
      </c>
      <c r="H285" s="574" t="s">
        <v>1671</v>
      </c>
      <c r="I285" s="574">
        <v>2500</v>
      </c>
      <c r="J285" s="574" t="s">
        <v>590</v>
      </c>
      <c r="K285" s="574">
        <v>2</v>
      </c>
      <c r="L285" s="574">
        <v>84.3</v>
      </c>
      <c r="M285" s="574"/>
      <c r="N285" s="574" t="s">
        <v>1118</v>
      </c>
      <c r="O285" s="574">
        <v>8</v>
      </c>
      <c r="P285" s="574" t="s">
        <v>1677</v>
      </c>
      <c r="Q285" s="574" t="s">
        <v>843</v>
      </c>
      <c r="R285" s="574">
        <v>155</v>
      </c>
      <c r="S285" s="574">
        <v>31</v>
      </c>
      <c r="T285" s="575">
        <v>8600</v>
      </c>
      <c r="U285" s="574">
        <v>13</v>
      </c>
      <c r="V285" s="574" t="s">
        <v>254</v>
      </c>
      <c r="W285" s="574" t="s">
        <v>254</v>
      </c>
      <c r="X285" s="576">
        <v>46185</v>
      </c>
      <c r="Y285" s="576">
        <v>34597</v>
      </c>
      <c r="Z285" s="577">
        <v>0.05</v>
      </c>
      <c r="AA285" s="570" t="str">
        <f t="shared" si="51"/>
        <v>CGV007-2</v>
      </c>
      <c r="AB285" s="569" t="str">
        <f t="shared" si="52"/>
        <v>FALSE</v>
      </c>
      <c r="AC285" s="578" t="str">
        <f t="shared" si="53"/>
        <v>FALSE</v>
      </c>
      <c r="AD285" s="570" t="str">
        <f t="shared" si="54"/>
        <v>II</v>
      </c>
    </row>
    <row r="286" spans="1:30" x14ac:dyDescent="0.25">
      <c r="A286" s="564" t="str">
        <f t="shared" si="50"/>
        <v>CGV008-2016-1</v>
      </c>
      <c r="B286" s="574" t="s">
        <v>1680</v>
      </c>
      <c r="C286" s="574">
        <v>1</v>
      </c>
      <c r="D286" s="574" t="s">
        <v>431</v>
      </c>
      <c r="E286" s="574" t="s">
        <v>256</v>
      </c>
      <c r="F286" s="574" t="s">
        <v>98</v>
      </c>
      <c r="G286" s="574">
        <v>2016</v>
      </c>
      <c r="H286" s="574" t="s">
        <v>1671</v>
      </c>
      <c r="I286" s="574">
        <v>2500</v>
      </c>
      <c r="J286" s="574" t="s">
        <v>590</v>
      </c>
      <c r="K286" s="574">
        <v>2</v>
      </c>
      <c r="L286" s="574">
        <v>84.3</v>
      </c>
      <c r="M286" s="574"/>
      <c r="N286" s="574" t="s">
        <v>687</v>
      </c>
      <c r="O286" s="574">
        <v>8</v>
      </c>
      <c r="P286" s="574" t="s">
        <v>1677</v>
      </c>
      <c r="Q286" s="574" t="s">
        <v>435</v>
      </c>
      <c r="R286" s="574">
        <v>155</v>
      </c>
      <c r="S286" s="574">
        <v>31</v>
      </c>
      <c r="T286" s="575">
        <v>9900</v>
      </c>
      <c r="U286" s="574">
        <v>13</v>
      </c>
      <c r="V286" s="574" t="s">
        <v>255</v>
      </c>
      <c r="W286" s="574" t="s">
        <v>1599</v>
      </c>
      <c r="X286" s="576">
        <v>45395</v>
      </c>
      <c r="Y286" s="576">
        <v>34507.660000000003</v>
      </c>
      <c r="Z286" s="577">
        <v>7.1999999999999995E-2</v>
      </c>
      <c r="AA286" s="570" t="str">
        <f t="shared" si="51"/>
        <v>CGV008-1</v>
      </c>
      <c r="AB286" s="569" t="str">
        <f t="shared" si="52"/>
        <v>FALSE</v>
      </c>
      <c r="AC286" s="578" t="str">
        <f t="shared" si="53"/>
        <v>FALSE</v>
      </c>
      <c r="AD286" s="570" t="str">
        <f t="shared" si="54"/>
        <v>II</v>
      </c>
    </row>
    <row r="287" spans="1:30" ht="30" x14ac:dyDescent="0.25">
      <c r="A287" s="564" t="str">
        <f t="shared" si="50"/>
        <v>CGV008-2016-2</v>
      </c>
      <c r="B287" s="565" t="s">
        <v>1680</v>
      </c>
      <c r="C287" s="565">
        <v>2</v>
      </c>
      <c r="D287" s="565" t="s">
        <v>436</v>
      </c>
      <c r="E287" s="565" t="s">
        <v>256</v>
      </c>
      <c r="F287" s="565" t="s">
        <v>98</v>
      </c>
      <c r="G287" s="565">
        <v>2016</v>
      </c>
      <c r="H287" s="565" t="s">
        <v>1671</v>
      </c>
      <c r="I287" s="565">
        <v>2500</v>
      </c>
      <c r="J287" s="565" t="s">
        <v>590</v>
      </c>
      <c r="K287" s="565">
        <v>2</v>
      </c>
      <c r="L287" s="565">
        <v>84.3</v>
      </c>
      <c r="M287" s="565"/>
      <c r="N287" s="565" t="s">
        <v>687</v>
      </c>
      <c r="O287" s="565">
        <v>8</v>
      </c>
      <c r="P287" s="565" t="s">
        <v>1677</v>
      </c>
      <c r="Q287" s="565" t="s">
        <v>435</v>
      </c>
      <c r="R287" s="565">
        <v>155</v>
      </c>
      <c r="S287" s="565">
        <v>31</v>
      </c>
      <c r="T287" s="566">
        <v>9900</v>
      </c>
      <c r="U287" s="565">
        <v>13</v>
      </c>
      <c r="V287" s="565" t="s">
        <v>255</v>
      </c>
      <c r="W287" s="565" t="s">
        <v>1599</v>
      </c>
      <c r="X287" s="567">
        <v>45395</v>
      </c>
      <c r="Y287" s="567">
        <v>34136</v>
      </c>
      <c r="Z287" s="579">
        <v>0.05</v>
      </c>
      <c r="AA287" s="569" t="str">
        <f t="shared" si="51"/>
        <v>CGV008-2</v>
      </c>
      <c r="AB287" s="570" t="str">
        <f t="shared" si="52"/>
        <v>FALSE</v>
      </c>
      <c r="AC287" s="580" t="str">
        <f t="shared" si="53"/>
        <v>FALSE</v>
      </c>
      <c r="AD287" s="569" t="str">
        <f t="shared" si="54"/>
        <v>II</v>
      </c>
    </row>
    <row r="288" spans="1:30" x14ac:dyDescent="0.25">
      <c r="A288" s="564" t="str">
        <f t="shared" si="50"/>
        <v>CGV011-2016-1</v>
      </c>
      <c r="B288" s="565" t="s">
        <v>1684</v>
      </c>
      <c r="C288" s="565">
        <v>1</v>
      </c>
      <c r="D288" s="565" t="s">
        <v>431</v>
      </c>
      <c r="E288" s="565" t="s">
        <v>256</v>
      </c>
      <c r="F288" s="565" t="s">
        <v>98</v>
      </c>
      <c r="G288" s="565">
        <v>2016</v>
      </c>
      <c r="H288" s="565" t="s">
        <v>1671</v>
      </c>
      <c r="I288" s="565">
        <v>3500</v>
      </c>
      <c r="J288" s="565" t="s">
        <v>590</v>
      </c>
      <c r="K288" s="565">
        <v>2</v>
      </c>
      <c r="L288" s="565">
        <v>84.5</v>
      </c>
      <c r="M288" s="565"/>
      <c r="N288" s="565" t="s">
        <v>1118</v>
      </c>
      <c r="O288" s="565">
        <v>8</v>
      </c>
      <c r="P288" s="565" t="s">
        <v>1682</v>
      </c>
      <c r="Q288" s="565" t="s">
        <v>843</v>
      </c>
      <c r="R288" s="565">
        <v>135</v>
      </c>
      <c r="S288" s="565">
        <v>31</v>
      </c>
      <c r="T288" s="566">
        <v>9600</v>
      </c>
      <c r="U288" s="565">
        <v>11</v>
      </c>
      <c r="V288" s="565" t="s">
        <v>254</v>
      </c>
      <c r="W288" s="565" t="s">
        <v>254</v>
      </c>
      <c r="X288" s="567">
        <v>47030</v>
      </c>
      <c r="Y288" s="567">
        <v>35345.595999999998</v>
      </c>
      <c r="Z288" s="579">
        <v>7.1999999999999995E-2</v>
      </c>
      <c r="AA288" s="569" t="str">
        <f t="shared" si="51"/>
        <v>CGV011-1</v>
      </c>
      <c r="AB288" s="570" t="str">
        <f t="shared" si="52"/>
        <v>FALSE</v>
      </c>
      <c r="AC288" s="580" t="str">
        <f t="shared" si="53"/>
        <v>FALSE</v>
      </c>
      <c r="AD288" s="569" t="str">
        <f t="shared" si="54"/>
        <v>II</v>
      </c>
    </row>
    <row r="289" spans="1:30" ht="30" x14ac:dyDescent="0.25">
      <c r="A289" s="564" t="str">
        <f t="shared" si="50"/>
        <v>CGV011-2016-2</v>
      </c>
      <c r="B289" s="574" t="s">
        <v>1684</v>
      </c>
      <c r="C289" s="574">
        <v>2</v>
      </c>
      <c r="D289" s="574" t="s">
        <v>436</v>
      </c>
      <c r="E289" s="574" t="s">
        <v>256</v>
      </c>
      <c r="F289" s="574" t="s">
        <v>98</v>
      </c>
      <c r="G289" s="574">
        <v>2016</v>
      </c>
      <c r="H289" s="574" t="s">
        <v>1671</v>
      </c>
      <c r="I289" s="574">
        <v>3500</v>
      </c>
      <c r="J289" s="574" t="s">
        <v>590</v>
      </c>
      <c r="K289" s="574">
        <v>2</v>
      </c>
      <c r="L289" s="574">
        <v>84.5</v>
      </c>
      <c r="M289" s="574"/>
      <c r="N289" s="574" t="s">
        <v>1118</v>
      </c>
      <c r="O289" s="574">
        <v>8</v>
      </c>
      <c r="P289" s="574" t="s">
        <v>1682</v>
      </c>
      <c r="Q289" s="574" t="s">
        <v>843</v>
      </c>
      <c r="R289" s="574">
        <v>135</v>
      </c>
      <c r="S289" s="574">
        <v>31</v>
      </c>
      <c r="T289" s="575">
        <v>9600</v>
      </c>
      <c r="U289" s="574">
        <v>11</v>
      </c>
      <c r="V289" s="574" t="s">
        <v>254</v>
      </c>
      <c r="W289" s="574" t="s">
        <v>254</v>
      </c>
      <c r="X289" s="576">
        <v>47195</v>
      </c>
      <c r="Y289" s="576">
        <v>35120</v>
      </c>
      <c r="Z289" s="577">
        <v>0.05</v>
      </c>
      <c r="AA289" s="570" t="str">
        <f t="shared" si="51"/>
        <v>CGV011-2</v>
      </c>
      <c r="AB289" s="569" t="str">
        <f t="shared" si="52"/>
        <v>FALSE</v>
      </c>
      <c r="AC289" s="578" t="str">
        <f t="shared" si="53"/>
        <v>FALSE</v>
      </c>
      <c r="AD289" s="570" t="str">
        <f t="shared" si="54"/>
        <v>II</v>
      </c>
    </row>
    <row r="290" spans="1:30" x14ac:dyDescent="0.25">
      <c r="A290" s="564" t="str">
        <f t="shared" si="50"/>
        <v>CGV012-2016-1</v>
      </c>
      <c r="B290" s="574" t="s">
        <v>1685</v>
      </c>
      <c r="C290" s="574">
        <v>1</v>
      </c>
      <c r="D290" s="574" t="s">
        <v>431</v>
      </c>
      <c r="E290" s="574" t="s">
        <v>256</v>
      </c>
      <c r="F290" s="574" t="s">
        <v>98</v>
      </c>
      <c r="G290" s="574">
        <v>2016</v>
      </c>
      <c r="H290" s="574" t="s">
        <v>1671</v>
      </c>
      <c r="I290" s="574">
        <v>3500</v>
      </c>
      <c r="J290" s="574" t="s">
        <v>590</v>
      </c>
      <c r="K290" s="574">
        <v>2</v>
      </c>
      <c r="L290" s="574">
        <v>84.5</v>
      </c>
      <c r="M290" s="574"/>
      <c r="N290" s="574" t="s">
        <v>687</v>
      </c>
      <c r="O290" s="574">
        <v>8</v>
      </c>
      <c r="P290" s="574" t="s">
        <v>1682</v>
      </c>
      <c r="Q290" s="574" t="s">
        <v>435</v>
      </c>
      <c r="R290" s="574">
        <v>135</v>
      </c>
      <c r="S290" s="574">
        <v>31</v>
      </c>
      <c r="T290" s="575">
        <v>9900</v>
      </c>
      <c r="U290" s="574">
        <v>11</v>
      </c>
      <c r="V290" s="574" t="s">
        <v>255</v>
      </c>
      <c r="W290" s="574" t="s">
        <v>1599</v>
      </c>
      <c r="X290" s="576">
        <v>46855</v>
      </c>
      <c r="Y290" s="576">
        <v>35432.627999999997</v>
      </c>
      <c r="Z290" s="577">
        <v>7.1999999999999995E-2</v>
      </c>
      <c r="AA290" s="570" t="str">
        <f t="shared" si="51"/>
        <v>CGV012-1</v>
      </c>
      <c r="AB290" s="569" t="str">
        <f t="shared" si="52"/>
        <v>FALSE</v>
      </c>
      <c r="AC290" s="578" t="str">
        <f t="shared" si="53"/>
        <v>FALSE</v>
      </c>
      <c r="AD290" s="570" t="str">
        <f t="shared" si="54"/>
        <v>II</v>
      </c>
    </row>
    <row r="291" spans="1:30" ht="30" x14ac:dyDescent="0.25">
      <c r="A291" s="564" t="str">
        <f t="shared" si="50"/>
        <v>CGV012-2016-2</v>
      </c>
      <c r="B291" s="565" t="s">
        <v>1685</v>
      </c>
      <c r="C291" s="565">
        <v>2</v>
      </c>
      <c r="D291" s="565" t="s">
        <v>436</v>
      </c>
      <c r="E291" s="565" t="s">
        <v>256</v>
      </c>
      <c r="F291" s="565" t="s">
        <v>98</v>
      </c>
      <c r="G291" s="565">
        <v>2016</v>
      </c>
      <c r="H291" s="565" t="s">
        <v>1671</v>
      </c>
      <c r="I291" s="565">
        <v>3500</v>
      </c>
      <c r="J291" s="565" t="s">
        <v>590</v>
      </c>
      <c r="K291" s="565">
        <v>2</v>
      </c>
      <c r="L291" s="565">
        <v>84.5</v>
      </c>
      <c r="M291" s="565"/>
      <c r="N291" s="565" t="s">
        <v>687</v>
      </c>
      <c r="O291" s="565">
        <v>8</v>
      </c>
      <c r="P291" s="565" t="s">
        <v>1682</v>
      </c>
      <c r="Q291" s="565" t="s">
        <v>435</v>
      </c>
      <c r="R291" s="565">
        <v>135</v>
      </c>
      <c r="S291" s="565">
        <v>31</v>
      </c>
      <c r="T291" s="566">
        <v>9900</v>
      </c>
      <c r="U291" s="565">
        <v>11</v>
      </c>
      <c r="V291" s="565" t="s">
        <v>255</v>
      </c>
      <c r="W291" s="565" t="s">
        <v>1599</v>
      </c>
      <c r="X291" s="567">
        <v>46855</v>
      </c>
      <c r="Y291" s="567">
        <v>35060</v>
      </c>
      <c r="Z291" s="579">
        <v>0.05</v>
      </c>
      <c r="AA291" s="569" t="str">
        <f t="shared" si="51"/>
        <v>CGV012-2</v>
      </c>
      <c r="AB291" s="570" t="str">
        <f t="shared" si="52"/>
        <v>FALSE</v>
      </c>
      <c r="AC291" s="580" t="str">
        <f t="shared" si="53"/>
        <v>FALSE</v>
      </c>
      <c r="AD291" s="569" t="str">
        <f t="shared" si="54"/>
        <v>II</v>
      </c>
    </row>
    <row r="292" spans="1:30" x14ac:dyDescent="0.25">
      <c r="A292" s="564" t="str">
        <f t="shared" si="50"/>
        <v>CGV015-2016-1</v>
      </c>
      <c r="B292" s="565" t="s">
        <v>1689</v>
      </c>
      <c r="C292" s="565">
        <v>1</v>
      </c>
      <c r="D292" s="565" t="s">
        <v>431</v>
      </c>
      <c r="E292" s="565" t="s">
        <v>256</v>
      </c>
      <c r="F292" s="565" t="s">
        <v>98</v>
      </c>
      <c r="G292" s="565">
        <v>2016</v>
      </c>
      <c r="H292" s="565" t="s">
        <v>1671</v>
      </c>
      <c r="I292" s="565">
        <v>3500</v>
      </c>
      <c r="J292" s="565" t="s">
        <v>590</v>
      </c>
      <c r="K292" s="565">
        <v>2</v>
      </c>
      <c r="L292" s="565">
        <v>84.1</v>
      </c>
      <c r="M292" s="565"/>
      <c r="N292" s="565" t="s">
        <v>1118</v>
      </c>
      <c r="O292" s="565">
        <v>8</v>
      </c>
      <c r="P292" s="565" t="s">
        <v>1687</v>
      </c>
      <c r="Q292" s="565" t="s">
        <v>843</v>
      </c>
      <c r="R292" s="565">
        <v>155</v>
      </c>
      <c r="S292" s="565">
        <v>31</v>
      </c>
      <c r="T292" s="566">
        <v>9600</v>
      </c>
      <c r="U292" s="565">
        <v>11</v>
      </c>
      <c r="V292" s="565" t="s">
        <v>254</v>
      </c>
      <c r="W292" s="565" t="s">
        <v>254</v>
      </c>
      <c r="X292" s="567">
        <v>47915</v>
      </c>
      <c r="Y292" s="567">
        <v>36552.911999999997</v>
      </c>
      <c r="Z292" s="579">
        <v>7.1999999999999995E-2</v>
      </c>
      <c r="AA292" s="569" t="str">
        <f t="shared" si="51"/>
        <v>CGV015-1</v>
      </c>
      <c r="AB292" s="570" t="str">
        <f t="shared" si="52"/>
        <v>FALSE</v>
      </c>
      <c r="AC292" s="580" t="str">
        <f t="shared" si="53"/>
        <v>FALSE</v>
      </c>
      <c r="AD292" s="569" t="str">
        <f t="shared" si="54"/>
        <v>II</v>
      </c>
    </row>
    <row r="293" spans="1:30" ht="30" x14ac:dyDescent="0.25">
      <c r="A293" s="564" t="str">
        <f t="shared" si="50"/>
        <v>CGV015-2016-2</v>
      </c>
      <c r="B293" s="574" t="s">
        <v>1689</v>
      </c>
      <c r="C293" s="574">
        <v>2</v>
      </c>
      <c r="D293" s="574" t="s">
        <v>436</v>
      </c>
      <c r="E293" s="574" t="s">
        <v>256</v>
      </c>
      <c r="F293" s="574" t="s">
        <v>98</v>
      </c>
      <c r="G293" s="574">
        <v>2016</v>
      </c>
      <c r="H293" s="574" t="s">
        <v>1671</v>
      </c>
      <c r="I293" s="574">
        <v>3500</v>
      </c>
      <c r="J293" s="574" t="s">
        <v>590</v>
      </c>
      <c r="K293" s="574">
        <v>2</v>
      </c>
      <c r="L293" s="574">
        <v>84.1</v>
      </c>
      <c r="M293" s="574"/>
      <c r="N293" s="574" t="s">
        <v>1118</v>
      </c>
      <c r="O293" s="574">
        <v>8</v>
      </c>
      <c r="P293" s="574" t="s">
        <v>1687</v>
      </c>
      <c r="Q293" s="574" t="s">
        <v>843</v>
      </c>
      <c r="R293" s="574">
        <v>155</v>
      </c>
      <c r="S293" s="574">
        <v>31</v>
      </c>
      <c r="T293" s="575">
        <v>9600</v>
      </c>
      <c r="U293" s="574">
        <v>11</v>
      </c>
      <c r="V293" s="574" t="s">
        <v>254</v>
      </c>
      <c r="W293" s="574" t="s">
        <v>254</v>
      </c>
      <c r="X293" s="576">
        <v>48530</v>
      </c>
      <c r="Y293" s="576">
        <v>36324</v>
      </c>
      <c r="Z293" s="577">
        <v>0.05</v>
      </c>
      <c r="AA293" s="570" t="str">
        <f t="shared" si="51"/>
        <v>CGV015-2</v>
      </c>
      <c r="AB293" s="569" t="str">
        <f t="shared" si="52"/>
        <v>FALSE</v>
      </c>
      <c r="AC293" s="578" t="str">
        <f t="shared" si="53"/>
        <v>FALSE</v>
      </c>
      <c r="AD293" s="570" t="str">
        <f t="shared" si="54"/>
        <v>II</v>
      </c>
    </row>
    <row r="294" spans="1:30" x14ac:dyDescent="0.25">
      <c r="A294" s="564" t="str">
        <f t="shared" si="50"/>
        <v>CGV016-2016-1</v>
      </c>
      <c r="B294" s="574" t="s">
        <v>1690</v>
      </c>
      <c r="C294" s="574">
        <v>1</v>
      </c>
      <c r="D294" s="574" t="s">
        <v>431</v>
      </c>
      <c r="E294" s="574" t="s">
        <v>256</v>
      </c>
      <c r="F294" s="574" t="s">
        <v>98</v>
      </c>
      <c r="G294" s="574">
        <v>2016</v>
      </c>
      <c r="H294" s="574" t="s">
        <v>1671</v>
      </c>
      <c r="I294" s="574">
        <v>3500</v>
      </c>
      <c r="J294" s="574" t="s">
        <v>590</v>
      </c>
      <c r="K294" s="574">
        <v>2</v>
      </c>
      <c r="L294" s="574">
        <v>84.1</v>
      </c>
      <c r="M294" s="574"/>
      <c r="N294" s="574" t="s">
        <v>687</v>
      </c>
      <c r="O294" s="574">
        <v>8</v>
      </c>
      <c r="P294" s="574" t="s">
        <v>1687</v>
      </c>
      <c r="Q294" s="574" t="s">
        <v>435</v>
      </c>
      <c r="R294" s="574">
        <v>155</v>
      </c>
      <c r="S294" s="574">
        <v>31</v>
      </c>
      <c r="T294" s="575">
        <v>9900</v>
      </c>
      <c r="U294" s="574">
        <v>11</v>
      </c>
      <c r="V294" s="574" t="s">
        <v>255</v>
      </c>
      <c r="W294" s="574" t="s">
        <v>1599</v>
      </c>
      <c r="X294" s="576">
        <v>47740</v>
      </c>
      <c r="Y294" s="576">
        <v>36239.192000000003</v>
      </c>
      <c r="Z294" s="577">
        <v>7.1999999999999995E-2</v>
      </c>
      <c r="AA294" s="570" t="str">
        <f t="shared" si="51"/>
        <v>CGV016-1</v>
      </c>
      <c r="AB294" s="569" t="str">
        <f t="shared" si="52"/>
        <v>FALSE</v>
      </c>
      <c r="AC294" s="578" t="str">
        <f t="shared" si="53"/>
        <v>FALSE</v>
      </c>
      <c r="AD294" s="570" t="str">
        <f t="shared" si="54"/>
        <v>II</v>
      </c>
    </row>
    <row r="295" spans="1:30" ht="30" x14ac:dyDescent="0.25">
      <c r="A295" s="564" t="str">
        <f t="shared" si="50"/>
        <v>CGV016-2016-2</v>
      </c>
      <c r="B295" s="565" t="s">
        <v>1690</v>
      </c>
      <c r="C295" s="565">
        <v>2</v>
      </c>
      <c r="D295" s="565" t="s">
        <v>436</v>
      </c>
      <c r="E295" s="565" t="s">
        <v>256</v>
      </c>
      <c r="F295" s="565" t="s">
        <v>98</v>
      </c>
      <c r="G295" s="565">
        <v>2016</v>
      </c>
      <c r="H295" s="565" t="s">
        <v>1671</v>
      </c>
      <c r="I295" s="565">
        <v>3500</v>
      </c>
      <c r="J295" s="565" t="s">
        <v>590</v>
      </c>
      <c r="K295" s="565">
        <v>2</v>
      </c>
      <c r="L295" s="565">
        <v>84.1</v>
      </c>
      <c r="M295" s="565"/>
      <c r="N295" s="565" t="s">
        <v>687</v>
      </c>
      <c r="O295" s="565">
        <v>8</v>
      </c>
      <c r="P295" s="565" t="s">
        <v>1687</v>
      </c>
      <c r="Q295" s="565" t="s">
        <v>435</v>
      </c>
      <c r="R295" s="565">
        <v>155</v>
      </c>
      <c r="S295" s="565">
        <v>31</v>
      </c>
      <c r="T295" s="566">
        <v>9900</v>
      </c>
      <c r="U295" s="565">
        <v>11</v>
      </c>
      <c r="V295" s="565" t="s">
        <v>255</v>
      </c>
      <c r="W295" s="565" t="s">
        <v>1599</v>
      </c>
      <c r="X295" s="567">
        <v>47740</v>
      </c>
      <c r="Y295" s="567">
        <v>35864</v>
      </c>
      <c r="Z295" s="579">
        <v>0.05</v>
      </c>
      <c r="AA295" s="569" t="str">
        <f t="shared" si="51"/>
        <v>CGV016-2</v>
      </c>
      <c r="AB295" s="570" t="str">
        <f t="shared" si="52"/>
        <v>FALSE</v>
      </c>
      <c r="AC295" s="580" t="str">
        <f t="shared" si="53"/>
        <v>FALSE</v>
      </c>
      <c r="AD295" s="569" t="str">
        <f t="shared" si="54"/>
        <v>II</v>
      </c>
    </row>
    <row r="296" spans="1:30" x14ac:dyDescent="0.25">
      <c r="A296" s="564" t="str">
        <f t="shared" si="50"/>
        <v>CMV001-2017-1</v>
      </c>
      <c r="B296" s="565" t="s">
        <v>637</v>
      </c>
      <c r="C296" s="565">
        <v>1</v>
      </c>
      <c r="D296" s="565" t="s">
        <v>431</v>
      </c>
      <c r="E296" s="565" t="s">
        <v>257</v>
      </c>
      <c r="F296" s="565" t="s">
        <v>98</v>
      </c>
      <c r="G296" s="565">
        <v>2017</v>
      </c>
      <c r="H296" s="565" t="s">
        <v>638</v>
      </c>
      <c r="I296" s="565" t="s">
        <v>502</v>
      </c>
      <c r="J296" s="565" t="s">
        <v>121</v>
      </c>
      <c r="K296" s="565">
        <v>2</v>
      </c>
      <c r="L296" s="565" t="s">
        <v>1785</v>
      </c>
      <c r="M296" s="565"/>
      <c r="N296" s="565" t="s">
        <v>461</v>
      </c>
      <c r="O296" s="565">
        <v>4</v>
      </c>
      <c r="P296" s="565" t="s">
        <v>639</v>
      </c>
      <c r="Q296" s="565" t="s">
        <v>506</v>
      </c>
      <c r="R296" s="565">
        <v>115.2</v>
      </c>
      <c r="S296" s="565" t="s">
        <v>1785</v>
      </c>
      <c r="T296" s="566">
        <v>4751</v>
      </c>
      <c r="U296" s="565">
        <v>25</v>
      </c>
      <c r="V296" s="565" t="s">
        <v>122</v>
      </c>
      <c r="W296" s="565" t="s">
        <v>123</v>
      </c>
      <c r="X296" s="567">
        <v>23180</v>
      </c>
      <c r="Y296" s="567">
        <v>20531.716</v>
      </c>
      <c r="Z296" s="579">
        <v>7.1999999999999995E-2</v>
      </c>
      <c r="AA296" s="569" t="str">
        <f t="shared" si="51"/>
        <v>CMV001-1</v>
      </c>
      <c r="AB296" s="570" t="str">
        <f t="shared" si="52"/>
        <v>FALSE</v>
      </c>
      <c r="AC296" s="580" t="str">
        <f t="shared" si="53"/>
        <v>TRUE</v>
      </c>
      <c r="AD296" s="569" t="str">
        <f t="shared" si="54"/>
        <v>II</v>
      </c>
    </row>
    <row r="297" spans="1:30" ht="30" x14ac:dyDescent="0.25">
      <c r="A297" s="564" t="str">
        <f t="shared" si="50"/>
        <v>CMV001-2017-2</v>
      </c>
      <c r="B297" s="574" t="s">
        <v>637</v>
      </c>
      <c r="C297" s="574">
        <v>2</v>
      </c>
      <c r="D297" s="574" t="s">
        <v>436</v>
      </c>
      <c r="E297" s="574" t="s">
        <v>257</v>
      </c>
      <c r="F297" s="574" t="s">
        <v>98</v>
      </c>
      <c r="G297" s="574">
        <v>2017</v>
      </c>
      <c r="H297" s="574" t="s">
        <v>638</v>
      </c>
      <c r="I297" s="574" t="s">
        <v>502</v>
      </c>
      <c r="J297" s="574" t="s">
        <v>121</v>
      </c>
      <c r="K297" s="574">
        <v>2</v>
      </c>
      <c r="L297" s="574">
        <v>73.7</v>
      </c>
      <c r="M297" s="574"/>
      <c r="N297" s="574" t="s">
        <v>461</v>
      </c>
      <c r="O297" s="574">
        <v>4</v>
      </c>
      <c r="P297" s="574" t="s">
        <v>639</v>
      </c>
      <c r="Q297" s="574" t="s">
        <v>506</v>
      </c>
      <c r="R297" s="574">
        <v>115.2</v>
      </c>
      <c r="S297" s="574">
        <v>14.5</v>
      </c>
      <c r="T297" s="575">
        <v>4751</v>
      </c>
      <c r="U297" s="574">
        <v>25</v>
      </c>
      <c r="V297" s="574" t="s">
        <v>122</v>
      </c>
      <c r="W297" s="574" t="s">
        <v>123</v>
      </c>
      <c r="X297" s="576">
        <v>23400</v>
      </c>
      <c r="Y297" s="576">
        <v>21083</v>
      </c>
      <c r="Z297" s="577">
        <v>0.05</v>
      </c>
      <c r="AA297" s="570" t="str">
        <f t="shared" si="51"/>
        <v>CMV001-2</v>
      </c>
      <c r="AB297" s="569" t="str">
        <f t="shared" si="52"/>
        <v>FALSE</v>
      </c>
      <c r="AC297" s="578" t="str">
        <f t="shared" si="53"/>
        <v>FALSE</v>
      </c>
      <c r="AD297" s="570" t="str">
        <f t="shared" si="54"/>
        <v>II</v>
      </c>
    </row>
    <row r="298" spans="1:30" x14ac:dyDescent="0.25">
      <c r="A298" s="564" t="str">
        <f t="shared" si="50"/>
        <v>CMV001-2017-3</v>
      </c>
      <c r="B298" s="565" t="s">
        <v>637</v>
      </c>
      <c r="C298" s="565">
        <v>3</v>
      </c>
      <c r="D298" s="565" t="s">
        <v>454</v>
      </c>
      <c r="E298" s="565" t="s">
        <v>257</v>
      </c>
      <c r="F298" s="565" t="s">
        <v>98</v>
      </c>
      <c r="G298" s="565">
        <v>2017</v>
      </c>
      <c r="H298" s="565" t="s">
        <v>638</v>
      </c>
      <c r="I298" s="565" t="s">
        <v>502</v>
      </c>
      <c r="J298" s="565" t="s">
        <v>121</v>
      </c>
      <c r="K298" s="565">
        <v>2</v>
      </c>
      <c r="L298" s="565">
        <v>73.7</v>
      </c>
      <c r="M298" s="565"/>
      <c r="N298" s="565" t="s">
        <v>461</v>
      </c>
      <c r="O298" s="565">
        <v>4</v>
      </c>
      <c r="P298" s="565" t="s">
        <v>639</v>
      </c>
      <c r="Q298" s="565" t="s">
        <v>506</v>
      </c>
      <c r="R298" s="565">
        <v>115.2</v>
      </c>
      <c r="S298" s="565" t="s">
        <v>1823</v>
      </c>
      <c r="T298" s="566">
        <v>4751</v>
      </c>
      <c r="U298" s="565">
        <v>25</v>
      </c>
      <c r="V298" s="565" t="s">
        <v>122</v>
      </c>
      <c r="W298" s="565" t="s">
        <v>123</v>
      </c>
      <c r="X298" s="567">
        <v>23180</v>
      </c>
      <c r="Y298" s="567">
        <v>20609.05</v>
      </c>
      <c r="Z298" s="579">
        <v>0.03</v>
      </c>
      <c r="AA298" s="569" t="str">
        <f t="shared" si="51"/>
        <v>CMV001-3</v>
      </c>
      <c r="AB298" s="570" t="str">
        <f t="shared" si="52"/>
        <v>FALSE</v>
      </c>
      <c r="AC298" s="580" t="str">
        <f t="shared" si="53"/>
        <v>FALSE</v>
      </c>
      <c r="AD298" s="569" t="str">
        <f t="shared" si="54"/>
        <v>II</v>
      </c>
    </row>
    <row r="299" spans="1:30" x14ac:dyDescent="0.25">
      <c r="A299" s="564" t="str">
        <f t="shared" si="50"/>
        <v>CMV002-2017-1</v>
      </c>
      <c r="B299" s="574" t="s">
        <v>640</v>
      </c>
      <c r="C299" s="574">
        <v>1</v>
      </c>
      <c r="D299" s="574" t="s">
        <v>431</v>
      </c>
      <c r="E299" s="574" t="s">
        <v>257</v>
      </c>
      <c r="F299" s="574" t="s">
        <v>98</v>
      </c>
      <c r="G299" s="574">
        <v>2017</v>
      </c>
      <c r="H299" s="574" t="s">
        <v>638</v>
      </c>
      <c r="I299" s="574" t="s">
        <v>452</v>
      </c>
      <c r="J299" s="574" t="s">
        <v>121</v>
      </c>
      <c r="K299" s="574">
        <v>2</v>
      </c>
      <c r="L299" s="574" t="s">
        <v>1785</v>
      </c>
      <c r="M299" s="574"/>
      <c r="N299" s="574" t="s">
        <v>461</v>
      </c>
      <c r="O299" s="574">
        <v>4</v>
      </c>
      <c r="P299" s="574" t="s">
        <v>641</v>
      </c>
      <c r="Q299" s="574" t="s">
        <v>432</v>
      </c>
      <c r="R299" s="574">
        <v>115.2</v>
      </c>
      <c r="S299" s="574" t="s">
        <v>1785</v>
      </c>
      <c r="T299" s="575">
        <v>4751</v>
      </c>
      <c r="U299" s="574">
        <v>25</v>
      </c>
      <c r="V299" s="574" t="s">
        <v>122</v>
      </c>
      <c r="W299" s="574" t="s">
        <v>123</v>
      </c>
      <c r="X299" s="576">
        <v>24790</v>
      </c>
      <c r="Y299" s="576">
        <v>21276.547999999999</v>
      </c>
      <c r="Z299" s="577">
        <v>7.1999999999999995E-2</v>
      </c>
      <c r="AA299" s="570" t="str">
        <f t="shared" si="51"/>
        <v>CMV002-1</v>
      </c>
      <c r="AB299" s="569" t="str">
        <f t="shared" si="52"/>
        <v>FALSE</v>
      </c>
      <c r="AC299" s="578" t="str">
        <f t="shared" si="53"/>
        <v>TRUE</v>
      </c>
      <c r="AD299" s="570" t="str">
        <f t="shared" si="54"/>
        <v>II</v>
      </c>
    </row>
    <row r="300" spans="1:30" ht="30" x14ac:dyDescent="0.25">
      <c r="A300" s="564" t="str">
        <f t="shared" si="50"/>
        <v>CMV002-2017-2</v>
      </c>
      <c r="B300" s="565" t="s">
        <v>640</v>
      </c>
      <c r="C300" s="565">
        <v>2</v>
      </c>
      <c r="D300" s="565" t="s">
        <v>436</v>
      </c>
      <c r="E300" s="565" t="s">
        <v>257</v>
      </c>
      <c r="F300" s="565" t="s">
        <v>98</v>
      </c>
      <c r="G300" s="565">
        <v>2017</v>
      </c>
      <c r="H300" s="565" t="s">
        <v>638</v>
      </c>
      <c r="I300" s="565" t="s">
        <v>452</v>
      </c>
      <c r="J300" s="565" t="s">
        <v>121</v>
      </c>
      <c r="K300" s="565">
        <v>2</v>
      </c>
      <c r="L300" s="565">
        <v>73.7</v>
      </c>
      <c r="M300" s="565"/>
      <c r="N300" s="565" t="s">
        <v>461</v>
      </c>
      <c r="O300" s="565">
        <v>4</v>
      </c>
      <c r="P300" s="565" t="s">
        <v>641</v>
      </c>
      <c r="Q300" s="565" t="s">
        <v>432</v>
      </c>
      <c r="R300" s="565">
        <v>115.2</v>
      </c>
      <c r="S300" s="565">
        <v>14.5</v>
      </c>
      <c r="T300" s="566">
        <v>4751</v>
      </c>
      <c r="U300" s="565">
        <v>25</v>
      </c>
      <c r="V300" s="565" t="s">
        <v>122</v>
      </c>
      <c r="W300" s="565" t="s">
        <v>123</v>
      </c>
      <c r="X300" s="567">
        <v>24510</v>
      </c>
      <c r="Y300" s="567">
        <v>21418</v>
      </c>
      <c r="Z300" s="579">
        <v>0.05</v>
      </c>
      <c r="AA300" s="569" t="str">
        <f t="shared" si="51"/>
        <v>CMV002-2</v>
      </c>
      <c r="AB300" s="570" t="str">
        <f t="shared" si="52"/>
        <v>FALSE</v>
      </c>
      <c r="AC300" s="580" t="str">
        <f t="shared" si="53"/>
        <v>FALSE</v>
      </c>
      <c r="AD300" s="569" t="str">
        <f t="shared" si="54"/>
        <v>II</v>
      </c>
    </row>
    <row r="301" spans="1:30" x14ac:dyDescent="0.25">
      <c r="A301" s="564" t="str">
        <f t="shared" si="50"/>
        <v>CMV002-2017-3</v>
      </c>
      <c r="B301" s="574" t="s">
        <v>640</v>
      </c>
      <c r="C301" s="574">
        <v>3</v>
      </c>
      <c r="D301" s="574" t="s">
        <v>454</v>
      </c>
      <c r="E301" s="574" t="s">
        <v>257</v>
      </c>
      <c r="F301" s="574" t="s">
        <v>98</v>
      </c>
      <c r="G301" s="574">
        <v>2017</v>
      </c>
      <c r="H301" s="574" t="s">
        <v>638</v>
      </c>
      <c r="I301" s="574" t="s">
        <v>452</v>
      </c>
      <c r="J301" s="574" t="s">
        <v>121</v>
      </c>
      <c r="K301" s="574">
        <v>2</v>
      </c>
      <c r="L301" s="574">
        <v>73.7</v>
      </c>
      <c r="M301" s="574"/>
      <c r="N301" s="574" t="s">
        <v>461</v>
      </c>
      <c r="O301" s="574">
        <v>4</v>
      </c>
      <c r="P301" s="574" t="s">
        <v>641</v>
      </c>
      <c r="Q301" s="574" t="s">
        <v>432</v>
      </c>
      <c r="R301" s="574">
        <v>115.2</v>
      </c>
      <c r="S301" s="574" t="s">
        <v>1823</v>
      </c>
      <c r="T301" s="575">
        <v>4751</v>
      </c>
      <c r="U301" s="574">
        <v>25</v>
      </c>
      <c r="V301" s="574" t="s">
        <v>122</v>
      </c>
      <c r="W301" s="574" t="s">
        <v>123</v>
      </c>
      <c r="X301" s="576">
        <v>24755</v>
      </c>
      <c r="Y301" s="576">
        <v>21367.56</v>
      </c>
      <c r="Z301" s="577">
        <v>0.03</v>
      </c>
      <c r="AA301" s="570" t="str">
        <f t="shared" si="51"/>
        <v>CMV002-3</v>
      </c>
      <c r="AB301" s="569" t="str">
        <f t="shared" si="52"/>
        <v>FALSE</v>
      </c>
      <c r="AC301" s="578" t="str">
        <f t="shared" si="53"/>
        <v>FALSE</v>
      </c>
      <c r="AD301" s="570" t="str">
        <f t="shared" si="54"/>
        <v>II</v>
      </c>
    </row>
    <row r="302" spans="1:30" ht="30" x14ac:dyDescent="0.25">
      <c r="A302" s="564" t="str">
        <f t="shared" si="50"/>
        <v>CMV003-2017-1</v>
      </c>
      <c r="B302" s="565" t="s">
        <v>642</v>
      </c>
      <c r="C302" s="565">
        <v>1</v>
      </c>
      <c r="D302" s="565" t="s">
        <v>458</v>
      </c>
      <c r="E302" s="565" t="s">
        <v>257</v>
      </c>
      <c r="F302" s="565" t="s">
        <v>68</v>
      </c>
      <c r="G302" s="565">
        <v>2017</v>
      </c>
      <c r="H302" s="565" t="s">
        <v>643</v>
      </c>
      <c r="I302" s="565" t="s">
        <v>644</v>
      </c>
      <c r="J302" s="565" t="s">
        <v>121</v>
      </c>
      <c r="K302" s="565">
        <v>2</v>
      </c>
      <c r="L302" s="565">
        <v>15.8</v>
      </c>
      <c r="M302" s="565"/>
      <c r="N302" s="565" t="s">
        <v>503</v>
      </c>
      <c r="O302" s="565">
        <v>4</v>
      </c>
      <c r="P302" s="565" t="s">
        <v>645</v>
      </c>
      <c r="Q302" s="565" t="s">
        <v>463</v>
      </c>
      <c r="R302" s="565">
        <v>120.6</v>
      </c>
      <c r="S302" s="565">
        <v>15.8</v>
      </c>
      <c r="T302" s="566">
        <v>5270</v>
      </c>
      <c r="U302" s="565">
        <v>24</v>
      </c>
      <c r="V302" s="565" t="s">
        <v>122</v>
      </c>
      <c r="W302" s="565" t="s">
        <v>123</v>
      </c>
      <c r="X302" s="567">
        <v>24895</v>
      </c>
      <c r="Y302" s="567">
        <v>21894</v>
      </c>
      <c r="Z302" s="579">
        <v>0.05</v>
      </c>
      <c r="AA302" s="569" t="str">
        <f t="shared" si="51"/>
        <v>CMV003-1</v>
      </c>
      <c r="AB302" s="570" t="str">
        <f t="shared" si="52"/>
        <v>FALSE</v>
      </c>
      <c r="AC302" s="580" t="str">
        <f t="shared" si="53"/>
        <v>TRUE</v>
      </c>
      <c r="AD302" s="569" t="str">
        <f t="shared" si="54"/>
        <v>II</v>
      </c>
    </row>
    <row r="303" spans="1:30" x14ac:dyDescent="0.25">
      <c r="A303" s="564" t="str">
        <f t="shared" si="50"/>
        <v>CMV003-2017-2</v>
      </c>
      <c r="B303" s="574" t="s">
        <v>642</v>
      </c>
      <c r="C303" s="574">
        <v>2</v>
      </c>
      <c r="D303" s="574" t="s">
        <v>1370</v>
      </c>
      <c r="E303" s="574" t="s">
        <v>257</v>
      </c>
      <c r="F303" s="574" t="s">
        <v>68</v>
      </c>
      <c r="G303" s="574">
        <v>2017</v>
      </c>
      <c r="H303" s="574" t="s">
        <v>643</v>
      </c>
      <c r="I303" s="574" t="s">
        <v>644</v>
      </c>
      <c r="J303" s="574" t="s">
        <v>121</v>
      </c>
      <c r="K303" s="574">
        <v>2</v>
      </c>
      <c r="L303" s="574">
        <v>15.8</v>
      </c>
      <c r="M303" s="574"/>
      <c r="N303" s="574" t="s">
        <v>503</v>
      </c>
      <c r="O303" s="574">
        <v>4</v>
      </c>
      <c r="P303" s="574" t="s">
        <v>645</v>
      </c>
      <c r="Q303" s="574" t="s">
        <v>463</v>
      </c>
      <c r="R303" s="574">
        <v>120.6</v>
      </c>
      <c r="S303" s="574">
        <v>15.8</v>
      </c>
      <c r="T303" s="575">
        <v>5270</v>
      </c>
      <c r="U303" s="574">
        <v>24</v>
      </c>
      <c r="V303" s="574" t="s">
        <v>122</v>
      </c>
      <c r="W303" s="574" t="s">
        <v>123</v>
      </c>
      <c r="X303" s="576">
        <v>24995</v>
      </c>
      <c r="Y303" s="576">
        <v>25324.9</v>
      </c>
      <c r="Z303" s="577">
        <v>0.01</v>
      </c>
      <c r="AA303" s="570" t="str">
        <f t="shared" si="51"/>
        <v>CMV003-2</v>
      </c>
      <c r="AB303" s="569" t="str">
        <f t="shared" si="52"/>
        <v>FALSE</v>
      </c>
      <c r="AC303" s="578" t="str">
        <f t="shared" si="53"/>
        <v>FALSE</v>
      </c>
      <c r="AD303" s="570" t="str">
        <f t="shared" si="54"/>
        <v>II</v>
      </c>
    </row>
    <row r="304" spans="1:30" ht="30" x14ac:dyDescent="0.25">
      <c r="A304" s="564" t="str">
        <f t="shared" si="50"/>
        <v>CMV004-2017-1</v>
      </c>
      <c r="B304" s="565" t="s">
        <v>646</v>
      </c>
      <c r="C304" s="565">
        <v>1</v>
      </c>
      <c r="D304" s="565" t="s">
        <v>458</v>
      </c>
      <c r="E304" s="565" t="s">
        <v>257</v>
      </c>
      <c r="F304" s="565" t="s">
        <v>68</v>
      </c>
      <c r="G304" s="565">
        <v>2017</v>
      </c>
      <c r="H304" s="565" t="s">
        <v>643</v>
      </c>
      <c r="I304" s="565" t="s">
        <v>647</v>
      </c>
      <c r="J304" s="565" t="s">
        <v>121</v>
      </c>
      <c r="K304" s="565">
        <v>2</v>
      </c>
      <c r="L304" s="565">
        <v>15.8</v>
      </c>
      <c r="M304" s="565"/>
      <c r="N304" s="565" t="s">
        <v>503</v>
      </c>
      <c r="O304" s="565">
        <v>4</v>
      </c>
      <c r="P304" s="565" t="s">
        <v>648</v>
      </c>
      <c r="Q304" s="565" t="s">
        <v>463</v>
      </c>
      <c r="R304" s="565">
        <v>120.6</v>
      </c>
      <c r="S304" s="565">
        <v>15.8</v>
      </c>
      <c r="T304" s="566">
        <v>5270</v>
      </c>
      <c r="U304" s="565">
        <v>24</v>
      </c>
      <c r="V304" s="565" t="s">
        <v>122</v>
      </c>
      <c r="W304" s="565" t="s">
        <v>123</v>
      </c>
      <c r="X304" s="567">
        <v>24895</v>
      </c>
      <c r="Y304" s="567">
        <v>21894</v>
      </c>
      <c r="Z304" s="579">
        <v>0.05</v>
      </c>
      <c r="AA304" s="569" t="str">
        <f t="shared" si="51"/>
        <v>CMV004-1</v>
      </c>
      <c r="AB304" s="570" t="str">
        <f t="shared" si="52"/>
        <v>FALSE</v>
      </c>
      <c r="AC304" s="580" t="str">
        <f t="shared" si="53"/>
        <v>TRUE</v>
      </c>
      <c r="AD304" s="569" t="str">
        <f t="shared" si="54"/>
        <v>II</v>
      </c>
    </row>
    <row r="305" spans="1:30" x14ac:dyDescent="0.25">
      <c r="A305" s="564" t="str">
        <f t="shared" si="50"/>
        <v>CMV004-2017-2</v>
      </c>
      <c r="B305" s="574" t="s">
        <v>646</v>
      </c>
      <c r="C305" s="574">
        <v>2</v>
      </c>
      <c r="D305" s="574" t="s">
        <v>1370</v>
      </c>
      <c r="E305" s="574" t="s">
        <v>257</v>
      </c>
      <c r="F305" s="574" t="s">
        <v>68</v>
      </c>
      <c r="G305" s="574">
        <v>2017</v>
      </c>
      <c r="H305" s="574" t="s">
        <v>643</v>
      </c>
      <c r="I305" s="574" t="s">
        <v>647</v>
      </c>
      <c r="J305" s="574" t="s">
        <v>121</v>
      </c>
      <c r="K305" s="574">
        <v>2</v>
      </c>
      <c r="L305" s="574">
        <v>15.8</v>
      </c>
      <c r="M305" s="574"/>
      <c r="N305" s="574" t="s">
        <v>503</v>
      </c>
      <c r="O305" s="574">
        <v>4</v>
      </c>
      <c r="P305" s="574" t="s">
        <v>648</v>
      </c>
      <c r="Q305" s="574" t="s">
        <v>463</v>
      </c>
      <c r="R305" s="574">
        <v>120.6</v>
      </c>
      <c r="S305" s="574">
        <v>15.8</v>
      </c>
      <c r="T305" s="575">
        <v>5270</v>
      </c>
      <c r="U305" s="574">
        <v>24</v>
      </c>
      <c r="V305" s="574" t="s">
        <v>122</v>
      </c>
      <c r="W305" s="574" t="s">
        <v>123</v>
      </c>
      <c r="X305" s="576">
        <v>24995</v>
      </c>
      <c r="Y305" s="576">
        <v>26354.15</v>
      </c>
      <c r="Z305" s="577">
        <v>0.01</v>
      </c>
      <c r="AA305" s="570" t="str">
        <f t="shared" si="51"/>
        <v>CMV004-2</v>
      </c>
      <c r="AB305" s="569" t="str">
        <f t="shared" si="52"/>
        <v>FALSE</v>
      </c>
      <c r="AC305" s="578" t="str">
        <f t="shared" si="53"/>
        <v>FALSE</v>
      </c>
      <c r="AD305" s="570" t="str">
        <f t="shared" si="54"/>
        <v>II</v>
      </c>
    </row>
    <row r="306" spans="1:30" ht="30" x14ac:dyDescent="0.25">
      <c r="A306" s="564" t="str">
        <f t="shared" si="50"/>
        <v>CMV005-2017-1</v>
      </c>
      <c r="B306" s="565" t="s">
        <v>649</v>
      </c>
      <c r="C306" s="565">
        <v>1</v>
      </c>
      <c r="D306" s="565" t="s">
        <v>458</v>
      </c>
      <c r="E306" s="565" t="s">
        <v>257</v>
      </c>
      <c r="F306" s="565" t="s">
        <v>68</v>
      </c>
      <c r="G306" s="565">
        <v>2017</v>
      </c>
      <c r="H306" s="565" t="s">
        <v>643</v>
      </c>
      <c r="I306" s="565" t="s">
        <v>650</v>
      </c>
      <c r="J306" s="565" t="s">
        <v>121</v>
      </c>
      <c r="K306" s="565">
        <v>2</v>
      </c>
      <c r="L306" s="565">
        <v>15.8</v>
      </c>
      <c r="M306" s="565"/>
      <c r="N306" s="565" t="s">
        <v>503</v>
      </c>
      <c r="O306" s="565">
        <v>4</v>
      </c>
      <c r="P306" s="565" t="s">
        <v>651</v>
      </c>
      <c r="Q306" s="565" t="s">
        <v>652</v>
      </c>
      <c r="R306" s="565">
        <v>120.6</v>
      </c>
      <c r="S306" s="565">
        <v>15.8</v>
      </c>
      <c r="T306" s="566">
        <v>5270</v>
      </c>
      <c r="U306" s="565">
        <v>24</v>
      </c>
      <c r="V306" s="565" t="s">
        <v>122</v>
      </c>
      <c r="W306" s="565" t="s">
        <v>123</v>
      </c>
      <c r="X306" s="567">
        <v>26420</v>
      </c>
      <c r="Y306" s="567">
        <v>23303</v>
      </c>
      <c r="Z306" s="579">
        <v>0.05</v>
      </c>
      <c r="AA306" s="569" t="str">
        <f t="shared" si="51"/>
        <v>CMV005-1</v>
      </c>
      <c r="AB306" s="570" t="str">
        <f t="shared" si="52"/>
        <v>FALSE</v>
      </c>
      <c r="AC306" s="580" t="str">
        <f t="shared" si="53"/>
        <v>TRUE</v>
      </c>
      <c r="AD306" s="569" t="str">
        <f t="shared" si="54"/>
        <v>II</v>
      </c>
    </row>
    <row r="307" spans="1:30" x14ac:dyDescent="0.25">
      <c r="A307" s="564" t="str">
        <f t="shared" si="50"/>
        <v>CMV005-2017-2</v>
      </c>
      <c r="B307" s="574" t="s">
        <v>649</v>
      </c>
      <c r="C307" s="574">
        <v>2</v>
      </c>
      <c r="D307" s="574" t="s">
        <v>1370</v>
      </c>
      <c r="E307" s="574" t="s">
        <v>257</v>
      </c>
      <c r="F307" s="574" t="s">
        <v>68</v>
      </c>
      <c r="G307" s="574">
        <v>2017</v>
      </c>
      <c r="H307" s="574" t="s">
        <v>643</v>
      </c>
      <c r="I307" s="574" t="s">
        <v>650</v>
      </c>
      <c r="J307" s="574" t="s">
        <v>121</v>
      </c>
      <c r="K307" s="574">
        <v>2</v>
      </c>
      <c r="L307" s="574">
        <v>15.8</v>
      </c>
      <c r="M307" s="574"/>
      <c r="N307" s="574" t="s">
        <v>503</v>
      </c>
      <c r="O307" s="574">
        <v>4</v>
      </c>
      <c r="P307" s="574" t="s">
        <v>651</v>
      </c>
      <c r="Q307" s="574" t="s">
        <v>652</v>
      </c>
      <c r="R307" s="574">
        <v>120.6</v>
      </c>
      <c r="S307" s="574">
        <v>15.8</v>
      </c>
      <c r="T307" s="575">
        <v>5270</v>
      </c>
      <c r="U307" s="574">
        <v>24</v>
      </c>
      <c r="V307" s="574" t="s">
        <v>122</v>
      </c>
      <c r="W307" s="574" t="s">
        <v>123</v>
      </c>
      <c r="X307" s="576">
        <v>26420</v>
      </c>
      <c r="Y307" s="576">
        <v>26935</v>
      </c>
      <c r="Z307" s="577">
        <v>0.01</v>
      </c>
      <c r="AA307" s="570" t="str">
        <f t="shared" si="51"/>
        <v>CMV005-2</v>
      </c>
      <c r="AB307" s="569" t="str">
        <f t="shared" si="52"/>
        <v>FALSE</v>
      </c>
      <c r="AC307" s="578" t="str">
        <f t="shared" si="53"/>
        <v>FALSE</v>
      </c>
      <c r="AD307" s="570" t="str">
        <f t="shared" si="54"/>
        <v>II</v>
      </c>
    </row>
    <row r="308" spans="1:30" ht="30" x14ac:dyDescent="0.25">
      <c r="A308" s="564" t="str">
        <f t="shared" si="50"/>
        <v>CMV006-2017-1</v>
      </c>
      <c r="B308" s="565" t="s">
        <v>653</v>
      </c>
      <c r="C308" s="565">
        <v>1</v>
      </c>
      <c r="D308" s="565" t="s">
        <v>458</v>
      </c>
      <c r="E308" s="565" t="s">
        <v>257</v>
      </c>
      <c r="F308" s="565" t="s">
        <v>68</v>
      </c>
      <c r="G308" s="565">
        <v>2017</v>
      </c>
      <c r="H308" s="565" t="s">
        <v>643</v>
      </c>
      <c r="I308" s="565" t="s">
        <v>654</v>
      </c>
      <c r="J308" s="565" t="s">
        <v>121</v>
      </c>
      <c r="K308" s="565">
        <v>2</v>
      </c>
      <c r="L308" s="565">
        <v>15.8</v>
      </c>
      <c r="M308" s="565"/>
      <c r="N308" s="565" t="s">
        <v>503</v>
      </c>
      <c r="O308" s="565">
        <v>4</v>
      </c>
      <c r="P308" s="565" t="s">
        <v>655</v>
      </c>
      <c r="Q308" s="565" t="s">
        <v>652</v>
      </c>
      <c r="R308" s="565">
        <v>120.6</v>
      </c>
      <c r="S308" s="565">
        <v>15.8</v>
      </c>
      <c r="T308" s="566">
        <v>5270</v>
      </c>
      <c r="U308" s="565">
        <v>24</v>
      </c>
      <c r="V308" s="565" t="s">
        <v>122</v>
      </c>
      <c r="W308" s="565" t="s">
        <v>123</v>
      </c>
      <c r="X308" s="567">
        <v>26420</v>
      </c>
      <c r="Y308" s="567">
        <v>23303</v>
      </c>
      <c r="Z308" s="579">
        <v>0.05</v>
      </c>
      <c r="AA308" s="569" t="str">
        <f t="shared" si="51"/>
        <v>CMV006-1</v>
      </c>
      <c r="AB308" s="570" t="str">
        <f t="shared" si="52"/>
        <v>FALSE</v>
      </c>
      <c r="AC308" s="580" t="str">
        <f t="shared" si="53"/>
        <v>TRUE</v>
      </c>
      <c r="AD308" s="569" t="str">
        <f t="shared" si="54"/>
        <v>II</v>
      </c>
    </row>
    <row r="309" spans="1:30" x14ac:dyDescent="0.25">
      <c r="A309" s="564" t="str">
        <f t="shared" si="50"/>
        <v>CMV006-2017-2</v>
      </c>
      <c r="B309" s="574" t="s">
        <v>653</v>
      </c>
      <c r="C309" s="574">
        <v>2</v>
      </c>
      <c r="D309" s="574" t="s">
        <v>1370</v>
      </c>
      <c r="E309" s="574" t="s">
        <v>257</v>
      </c>
      <c r="F309" s="574" t="s">
        <v>68</v>
      </c>
      <c r="G309" s="574">
        <v>2017</v>
      </c>
      <c r="H309" s="574" t="s">
        <v>643</v>
      </c>
      <c r="I309" s="574" t="s">
        <v>654</v>
      </c>
      <c r="J309" s="574" t="s">
        <v>121</v>
      </c>
      <c r="K309" s="574">
        <v>2</v>
      </c>
      <c r="L309" s="574">
        <v>15.8</v>
      </c>
      <c r="M309" s="574"/>
      <c r="N309" s="574" t="s">
        <v>503</v>
      </c>
      <c r="O309" s="574">
        <v>4</v>
      </c>
      <c r="P309" s="574" t="s">
        <v>655</v>
      </c>
      <c r="Q309" s="574" t="s">
        <v>652</v>
      </c>
      <c r="R309" s="574">
        <v>120.6</v>
      </c>
      <c r="S309" s="574">
        <v>15.8</v>
      </c>
      <c r="T309" s="575">
        <v>5270</v>
      </c>
      <c r="U309" s="574">
        <v>24</v>
      </c>
      <c r="V309" s="574" t="s">
        <v>122</v>
      </c>
      <c r="W309" s="574" t="s">
        <v>123</v>
      </c>
      <c r="X309" s="576">
        <v>26420</v>
      </c>
      <c r="Y309" s="576">
        <v>27964.25</v>
      </c>
      <c r="Z309" s="577">
        <v>0.01</v>
      </c>
      <c r="AA309" s="570" t="str">
        <f t="shared" si="51"/>
        <v>CMV006-2</v>
      </c>
      <c r="AB309" s="569" t="str">
        <f t="shared" si="52"/>
        <v>FALSE</v>
      </c>
      <c r="AC309" s="578" t="str">
        <f t="shared" si="53"/>
        <v>FALSE</v>
      </c>
      <c r="AD309" s="570" t="str">
        <f t="shared" si="54"/>
        <v>II</v>
      </c>
    </row>
    <row r="310" spans="1:30" ht="30" x14ac:dyDescent="0.25">
      <c r="A310" s="564" t="str">
        <f t="shared" si="50"/>
        <v>CMV007-2017-1</v>
      </c>
      <c r="B310" s="565" t="s">
        <v>656</v>
      </c>
      <c r="C310" s="565">
        <v>1</v>
      </c>
      <c r="D310" s="565" t="s">
        <v>458</v>
      </c>
      <c r="E310" s="565" t="s">
        <v>257</v>
      </c>
      <c r="F310" s="565" t="s">
        <v>68</v>
      </c>
      <c r="G310" s="565">
        <v>2017</v>
      </c>
      <c r="H310" s="565" t="s">
        <v>643</v>
      </c>
      <c r="I310" s="565" t="s">
        <v>657</v>
      </c>
      <c r="J310" s="565" t="s">
        <v>121</v>
      </c>
      <c r="K310" s="565">
        <v>2</v>
      </c>
      <c r="L310" s="565">
        <v>15.8</v>
      </c>
      <c r="M310" s="565"/>
      <c r="N310" s="565" t="s">
        <v>503</v>
      </c>
      <c r="O310" s="565">
        <v>4</v>
      </c>
      <c r="P310" s="565" t="s">
        <v>658</v>
      </c>
      <c r="Q310" s="565" t="s">
        <v>463</v>
      </c>
      <c r="R310" s="565">
        <v>104.8</v>
      </c>
      <c r="S310" s="565">
        <v>15.8</v>
      </c>
      <c r="T310" s="566">
        <v>5020</v>
      </c>
      <c r="U310" s="565">
        <v>24</v>
      </c>
      <c r="V310" s="565" t="s">
        <v>122</v>
      </c>
      <c r="W310" s="565" t="s">
        <v>123</v>
      </c>
      <c r="X310" s="567">
        <v>23895</v>
      </c>
      <c r="Y310" s="567">
        <v>20969</v>
      </c>
      <c r="Z310" s="579">
        <v>0.05</v>
      </c>
      <c r="AA310" s="569" t="str">
        <f t="shared" si="51"/>
        <v>CMV007-1</v>
      </c>
      <c r="AB310" s="570" t="str">
        <f t="shared" si="52"/>
        <v>FALSE</v>
      </c>
      <c r="AC310" s="580" t="str">
        <f t="shared" si="53"/>
        <v>TRUE</v>
      </c>
      <c r="AD310" s="569" t="str">
        <f t="shared" si="54"/>
        <v>II</v>
      </c>
    </row>
    <row r="311" spans="1:30" x14ac:dyDescent="0.25">
      <c r="A311" s="564" t="str">
        <f t="shared" si="50"/>
        <v>CMV007-2017-2</v>
      </c>
      <c r="B311" s="574" t="s">
        <v>656</v>
      </c>
      <c r="C311" s="574">
        <v>2</v>
      </c>
      <c r="D311" s="574" t="s">
        <v>1370</v>
      </c>
      <c r="E311" s="574" t="s">
        <v>257</v>
      </c>
      <c r="F311" s="574" t="s">
        <v>68</v>
      </c>
      <c r="G311" s="574">
        <v>2017</v>
      </c>
      <c r="H311" s="574" t="s">
        <v>643</v>
      </c>
      <c r="I311" s="574" t="s">
        <v>657</v>
      </c>
      <c r="J311" s="574" t="s">
        <v>121</v>
      </c>
      <c r="K311" s="574">
        <v>2</v>
      </c>
      <c r="L311" s="574">
        <v>15.8</v>
      </c>
      <c r="M311" s="574"/>
      <c r="N311" s="574" t="s">
        <v>503</v>
      </c>
      <c r="O311" s="574">
        <v>4</v>
      </c>
      <c r="P311" s="574" t="s">
        <v>658</v>
      </c>
      <c r="Q311" s="574" t="s">
        <v>463</v>
      </c>
      <c r="R311" s="574">
        <v>104.8</v>
      </c>
      <c r="S311" s="574">
        <v>15.8</v>
      </c>
      <c r="T311" s="575">
        <v>5020</v>
      </c>
      <c r="U311" s="574">
        <v>24</v>
      </c>
      <c r="V311" s="574" t="s">
        <v>122</v>
      </c>
      <c r="W311" s="574" t="s">
        <v>123</v>
      </c>
      <c r="X311" s="576">
        <v>23895</v>
      </c>
      <c r="Y311" s="576">
        <v>26619.85</v>
      </c>
      <c r="Z311" s="577">
        <v>0.01</v>
      </c>
      <c r="AA311" s="570" t="str">
        <f t="shared" si="51"/>
        <v>CMV007-2</v>
      </c>
      <c r="AB311" s="569" t="str">
        <f t="shared" si="52"/>
        <v>FALSE</v>
      </c>
      <c r="AC311" s="578" t="str">
        <f t="shared" si="53"/>
        <v>FALSE</v>
      </c>
      <c r="AD311" s="570" t="str">
        <f t="shared" si="54"/>
        <v>II</v>
      </c>
    </row>
    <row r="312" spans="1:30" ht="30" x14ac:dyDescent="0.25">
      <c r="A312" s="564" t="str">
        <f t="shared" si="50"/>
        <v>CMV008-2017-1</v>
      </c>
      <c r="B312" s="565" t="s">
        <v>659</v>
      </c>
      <c r="C312" s="565">
        <v>1</v>
      </c>
      <c r="D312" s="565" t="s">
        <v>458</v>
      </c>
      <c r="E312" s="565" t="s">
        <v>257</v>
      </c>
      <c r="F312" s="565" t="s">
        <v>68</v>
      </c>
      <c r="G312" s="565">
        <v>2017</v>
      </c>
      <c r="H312" s="565" t="s">
        <v>643</v>
      </c>
      <c r="I312" s="565" t="s">
        <v>660</v>
      </c>
      <c r="J312" s="565" t="s">
        <v>121</v>
      </c>
      <c r="K312" s="565">
        <v>2</v>
      </c>
      <c r="L312" s="565">
        <v>15.8</v>
      </c>
      <c r="M312" s="565"/>
      <c r="N312" s="565" t="s">
        <v>503</v>
      </c>
      <c r="O312" s="565">
        <v>4</v>
      </c>
      <c r="P312" s="565" t="s">
        <v>661</v>
      </c>
      <c r="Q312" s="565" t="s">
        <v>463</v>
      </c>
      <c r="R312" s="565">
        <v>104.8</v>
      </c>
      <c r="S312" s="565">
        <v>15.8</v>
      </c>
      <c r="T312" s="566">
        <v>5020</v>
      </c>
      <c r="U312" s="565">
        <v>24</v>
      </c>
      <c r="V312" s="565" t="s">
        <v>122</v>
      </c>
      <c r="W312" s="565" t="s">
        <v>123</v>
      </c>
      <c r="X312" s="567">
        <v>23895</v>
      </c>
      <c r="Y312" s="567">
        <v>20969</v>
      </c>
      <c r="Z312" s="579">
        <v>0.05</v>
      </c>
      <c r="AA312" s="569" t="str">
        <f t="shared" si="51"/>
        <v>CMV008-1</v>
      </c>
      <c r="AB312" s="570" t="str">
        <f t="shared" si="52"/>
        <v>FALSE</v>
      </c>
      <c r="AC312" s="580" t="str">
        <f t="shared" si="53"/>
        <v>TRUE</v>
      </c>
      <c r="AD312" s="569" t="str">
        <f t="shared" si="54"/>
        <v>II</v>
      </c>
    </row>
    <row r="313" spans="1:30" x14ac:dyDescent="0.25">
      <c r="A313" s="564" t="str">
        <f t="shared" si="50"/>
        <v>CMV008-2017-2</v>
      </c>
      <c r="B313" s="574" t="s">
        <v>659</v>
      </c>
      <c r="C313" s="574">
        <v>2</v>
      </c>
      <c r="D313" s="574" t="s">
        <v>1370</v>
      </c>
      <c r="E313" s="574" t="s">
        <v>257</v>
      </c>
      <c r="F313" s="574" t="s">
        <v>68</v>
      </c>
      <c r="G313" s="574">
        <v>2017</v>
      </c>
      <c r="H313" s="574" t="s">
        <v>643</v>
      </c>
      <c r="I313" s="574" t="s">
        <v>660</v>
      </c>
      <c r="J313" s="574" t="s">
        <v>121</v>
      </c>
      <c r="K313" s="574">
        <v>2</v>
      </c>
      <c r="L313" s="574">
        <v>15.8</v>
      </c>
      <c r="M313" s="574"/>
      <c r="N313" s="574" t="s">
        <v>503</v>
      </c>
      <c r="O313" s="574">
        <v>4</v>
      </c>
      <c r="P313" s="574" t="s">
        <v>661</v>
      </c>
      <c r="Q313" s="574" t="s">
        <v>463</v>
      </c>
      <c r="R313" s="574">
        <v>104.8</v>
      </c>
      <c r="S313" s="574">
        <v>15.8</v>
      </c>
      <c r="T313" s="575">
        <v>5020</v>
      </c>
      <c r="U313" s="574">
        <v>24</v>
      </c>
      <c r="V313" s="574" t="s">
        <v>122</v>
      </c>
      <c r="W313" s="574" t="s">
        <v>123</v>
      </c>
      <c r="X313" s="576">
        <v>23895</v>
      </c>
      <c r="Y313" s="576">
        <v>27649.09</v>
      </c>
      <c r="Z313" s="577">
        <v>0.01</v>
      </c>
      <c r="AA313" s="570" t="str">
        <f t="shared" si="51"/>
        <v>CMV008-2</v>
      </c>
      <c r="AB313" s="569" t="str">
        <f t="shared" si="52"/>
        <v>FALSE</v>
      </c>
      <c r="AC313" s="578" t="str">
        <f t="shared" si="53"/>
        <v>FALSE</v>
      </c>
      <c r="AD313" s="570" t="str">
        <f t="shared" si="54"/>
        <v>II</v>
      </c>
    </row>
    <row r="314" spans="1:30" ht="30" x14ac:dyDescent="0.25">
      <c r="A314" s="564" t="str">
        <f t="shared" si="50"/>
        <v>CMV009-2017-1</v>
      </c>
      <c r="B314" s="565" t="s">
        <v>662</v>
      </c>
      <c r="C314" s="565">
        <v>1</v>
      </c>
      <c r="D314" s="565" t="s">
        <v>458</v>
      </c>
      <c r="E314" s="565" t="s">
        <v>257</v>
      </c>
      <c r="F314" s="565" t="s">
        <v>68</v>
      </c>
      <c r="G314" s="565">
        <v>2017</v>
      </c>
      <c r="H314" s="565" t="s">
        <v>643</v>
      </c>
      <c r="I314" s="565" t="s">
        <v>663</v>
      </c>
      <c r="J314" s="565" t="s">
        <v>121</v>
      </c>
      <c r="K314" s="565">
        <v>2</v>
      </c>
      <c r="L314" s="565">
        <v>15.8</v>
      </c>
      <c r="M314" s="565"/>
      <c r="N314" s="565" t="s">
        <v>503</v>
      </c>
      <c r="O314" s="565">
        <v>4</v>
      </c>
      <c r="P314" s="565" t="s">
        <v>664</v>
      </c>
      <c r="Q314" s="565" t="s">
        <v>652</v>
      </c>
      <c r="R314" s="565">
        <v>104.8</v>
      </c>
      <c r="S314" s="565">
        <v>15.8</v>
      </c>
      <c r="T314" s="566">
        <v>5020</v>
      </c>
      <c r="U314" s="565">
        <v>24</v>
      </c>
      <c r="V314" s="565" t="s">
        <v>122</v>
      </c>
      <c r="W314" s="565" t="s">
        <v>123</v>
      </c>
      <c r="X314" s="567">
        <v>25420</v>
      </c>
      <c r="Y314" s="567">
        <v>22378</v>
      </c>
      <c r="Z314" s="579">
        <v>0.05</v>
      </c>
      <c r="AA314" s="569" t="str">
        <f t="shared" si="51"/>
        <v>CMV009-1</v>
      </c>
      <c r="AB314" s="570" t="str">
        <f t="shared" si="52"/>
        <v>FALSE</v>
      </c>
      <c r="AC314" s="580" t="str">
        <f t="shared" si="53"/>
        <v>TRUE</v>
      </c>
      <c r="AD314" s="569" t="str">
        <f t="shared" si="54"/>
        <v>II</v>
      </c>
    </row>
    <row r="315" spans="1:30" x14ac:dyDescent="0.25">
      <c r="A315" s="564" t="str">
        <f t="shared" si="50"/>
        <v>CMV009-2017-2</v>
      </c>
      <c r="B315" s="574" t="s">
        <v>662</v>
      </c>
      <c r="C315" s="574">
        <v>2</v>
      </c>
      <c r="D315" s="574" t="s">
        <v>1370</v>
      </c>
      <c r="E315" s="574" t="s">
        <v>257</v>
      </c>
      <c r="F315" s="574" t="s">
        <v>68</v>
      </c>
      <c r="G315" s="574">
        <v>2017</v>
      </c>
      <c r="H315" s="574" t="s">
        <v>643</v>
      </c>
      <c r="I315" s="574" t="s">
        <v>663</v>
      </c>
      <c r="J315" s="574" t="s">
        <v>121</v>
      </c>
      <c r="K315" s="574">
        <v>2</v>
      </c>
      <c r="L315" s="574">
        <v>15.8</v>
      </c>
      <c r="M315" s="574"/>
      <c r="N315" s="574" t="s">
        <v>503</v>
      </c>
      <c r="O315" s="574">
        <v>4</v>
      </c>
      <c r="P315" s="574" t="s">
        <v>664</v>
      </c>
      <c r="Q315" s="574" t="s">
        <v>652</v>
      </c>
      <c r="R315" s="574">
        <v>104.8</v>
      </c>
      <c r="S315" s="574">
        <v>15.8</v>
      </c>
      <c r="T315" s="575">
        <v>5020</v>
      </c>
      <c r="U315" s="574">
        <v>24</v>
      </c>
      <c r="V315" s="574" t="s">
        <v>122</v>
      </c>
      <c r="W315" s="574" t="s">
        <v>123</v>
      </c>
      <c r="X315" s="576">
        <v>25420</v>
      </c>
      <c r="Y315" s="576">
        <v>28229.95</v>
      </c>
      <c r="Z315" s="577">
        <v>0.01</v>
      </c>
      <c r="AA315" s="570" t="str">
        <f t="shared" si="51"/>
        <v>CMV009-2</v>
      </c>
      <c r="AB315" s="569" t="str">
        <f t="shared" si="52"/>
        <v>FALSE</v>
      </c>
      <c r="AC315" s="578" t="str">
        <f t="shared" si="53"/>
        <v>FALSE</v>
      </c>
      <c r="AD315" s="570" t="str">
        <f t="shared" si="54"/>
        <v>II</v>
      </c>
    </row>
    <row r="316" spans="1:30" ht="30" x14ac:dyDescent="0.25">
      <c r="A316" s="564" t="str">
        <f t="shared" si="50"/>
        <v>CMV010-2017-1</v>
      </c>
      <c r="B316" s="565" t="s">
        <v>665</v>
      </c>
      <c r="C316" s="565">
        <v>1</v>
      </c>
      <c r="D316" s="565" t="s">
        <v>458</v>
      </c>
      <c r="E316" s="565" t="s">
        <v>257</v>
      </c>
      <c r="F316" s="565" t="s">
        <v>68</v>
      </c>
      <c r="G316" s="565">
        <v>2017</v>
      </c>
      <c r="H316" s="565" t="s">
        <v>643</v>
      </c>
      <c r="I316" s="565" t="s">
        <v>666</v>
      </c>
      <c r="J316" s="565" t="s">
        <v>121</v>
      </c>
      <c r="K316" s="565">
        <v>2</v>
      </c>
      <c r="L316" s="565">
        <v>15.8</v>
      </c>
      <c r="M316" s="565"/>
      <c r="N316" s="565" t="s">
        <v>503</v>
      </c>
      <c r="O316" s="565">
        <v>4</v>
      </c>
      <c r="P316" s="565" t="s">
        <v>667</v>
      </c>
      <c r="Q316" s="565" t="s">
        <v>652</v>
      </c>
      <c r="R316" s="565">
        <v>104.8</v>
      </c>
      <c r="S316" s="565">
        <v>15.8</v>
      </c>
      <c r="T316" s="566">
        <v>5020</v>
      </c>
      <c r="U316" s="565">
        <v>24</v>
      </c>
      <c r="V316" s="565" t="s">
        <v>122</v>
      </c>
      <c r="W316" s="565" t="s">
        <v>123</v>
      </c>
      <c r="X316" s="567">
        <v>25420</v>
      </c>
      <c r="Y316" s="567">
        <v>22378</v>
      </c>
      <c r="Z316" s="579">
        <v>0.05</v>
      </c>
      <c r="AA316" s="569" t="str">
        <f t="shared" si="51"/>
        <v>CMV010-1</v>
      </c>
      <c r="AB316" s="570" t="str">
        <f t="shared" si="52"/>
        <v>FALSE</v>
      </c>
      <c r="AC316" s="580" t="str">
        <f t="shared" si="53"/>
        <v>TRUE</v>
      </c>
      <c r="AD316" s="569" t="str">
        <f t="shared" si="54"/>
        <v>II</v>
      </c>
    </row>
    <row r="317" spans="1:30" x14ac:dyDescent="0.25">
      <c r="A317" s="564" t="str">
        <f t="shared" si="50"/>
        <v>CMV010-2017-2</v>
      </c>
      <c r="B317" s="574" t="s">
        <v>665</v>
      </c>
      <c r="C317" s="574">
        <v>2</v>
      </c>
      <c r="D317" s="574" t="s">
        <v>1370</v>
      </c>
      <c r="E317" s="574" t="s">
        <v>257</v>
      </c>
      <c r="F317" s="574" t="s">
        <v>68</v>
      </c>
      <c r="G317" s="574">
        <v>2017</v>
      </c>
      <c r="H317" s="574" t="s">
        <v>643</v>
      </c>
      <c r="I317" s="574" t="s">
        <v>666</v>
      </c>
      <c r="J317" s="574" t="s">
        <v>121</v>
      </c>
      <c r="K317" s="574">
        <v>2</v>
      </c>
      <c r="L317" s="574">
        <v>15.8</v>
      </c>
      <c r="M317" s="574"/>
      <c r="N317" s="574" t="s">
        <v>503</v>
      </c>
      <c r="O317" s="574">
        <v>4</v>
      </c>
      <c r="P317" s="574" t="s">
        <v>667</v>
      </c>
      <c r="Q317" s="574" t="s">
        <v>652</v>
      </c>
      <c r="R317" s="574">
        <v>104.8</v>
      </c>
      <c r="S317" s="574">
        <v>15.8</v>
      </c>
      <c r="T317" s="575">
        <v>5020</v>
      </c>
      <c r="U317" s="574">
        <v>24</v>
      </c>
      <c r="V317" s="574" t="s">
        <v>122</v>
      </c>
      <c r="W317" s="574" t="s">
        <v>123</v>
      </c>
      <c r="X317" s="576">
        <v>25420</v>
      </c>
      <c r="Y317" s="576">
        <v>29259.19</v>
      </c>
      <c r="Z317" s="577">
        <v>0.01</v>
      </c>
      <c r="AA317" s="569" t="str">
        <f t="shared" ref="AA317:AA323" si="55">CONCATENATE(B317, "-", C317)</f>
        <v>CMV010-2</v>
      </c>
      <c r="AB317" s="570" t="str">
        <f t="shared" ref="AB317:AB323" si="56">IF(AND($U317&gt;=32, (LEFT($B317, 3)="PAC"), C317=1), "TRUE", "FALSE")</f>
        <v>FALSE</v>
      </c>
      <c r="AC317" s="580" t="str">
        <f t="shared" ref="AC317:AC323" si="57">IF(AND($U317&gt;=22,(LEFT($B317,3)&lt;&gt;"PAC"),C317=1, ISNUMBER($U317)),"TRUE","FALSE")</f>
        <v>FALSE</v>
      </c>
      <c r="AD317" s="569" t="str">
        <f t="shared" ref="AD317:AD323" si="58">IF((LEFT($B317, 3)="PAC"), "I", "II")</f>
        <v>II</v>
      </c>
    </row>
    <row r="318" spans="1:30" x14ac:dyDescent="0.25">
      <c r="A318" s="564" t="str">
        <f t="shared" ref="A318:A323" si="59">CONCATENATE(B318, "-", G318, "-", C318)</f>
        <v>CMV011-2017-1</v>
      </c>
      <c r="B318" s="574" t="s">
        <v>668</v>
      </c>
      <c r="C318" s="574">
        <v>1</v>
      </c>
      <c r="D318" s="574" t="s">
        <v>438</v>
      </c>
      <c r="E318" s="574" t="s">
        <v>257</v>
      </c>
      <c r="F318" s="574" t="s">
        <v>90</v>
      </c>
      <c r="G318" s="574">
        <v>2017</v>
      </c>
      <c r="H318" s="574" t="s">
        <v>669</v>
      </c>
      <c r="I318" s="574" t="s">
        <v>460</v>
      </c>
      <c r="J318" s="574" t="s">
        <v>121</v>
      </c>
      <c r="K318" s="574">
        <v>2</v>
      </c>
      <c r="L318" s="574">
        <v>73.7</v>
      </c>
      <c r="M318" s="574"/>
      <c r="N318" s="574" t="s">
        <v>461</v>
      </c>
      <c r="O318" s="574">
        <v>4</v>
      </c>
      <c r="P318" s="574">
        <v>60116</v>
      </c>
      <c r="Q318" s="574"/>
      <c r="R318" s="574">
        <v>115.2</v>
      </c>
      <c r="S318" s="574">
        <v>14.5</v>
      </c>
      <c r="T318" s="575">
        <v>4751</v>
      </c>
      <c r="U318" s="574">
        <v>25</v>
      </c>
      <c r="V318" s="574" t="s">
        <v>122</v>
      </c>
      <c r="W318" s="574" t="s">
        <v>123</v>
      </c>
      <c r="X318" s="576">
        <v>22115</v>
      </c>
      <c r="Y318" s="576" t="s">
        <v>1824</v>
      </c>
      <c r="Z318" s="577">
        <v>0.1</v>
      </c>
      <c r="AA318" s="569" t="str">
        <f t="shared" si="55"/>
        <v>CMV011-1</v>
      </c>
      <c r="AB318" s="570" t="str">
        <f t="shared" si="56"/>
        <v>FALSE</v>
      </c>
      <c r="AC318" s="580" t="str">
        <f t="shared" si="57"/>
        <v>TRUE</v>
      </c>
      <c r="AD318" s="569" t="str">
        <f t="shared" si="58"/>
        <v>II</v>
      </c>
    </row>
    <row r="319" spans="1:30" ht="30" x14ac:dyDescent="0.25">
      <c r="A319" s="564" t="str">
        <f t="shared" si="59"/>
        <v>CMV011-2017-2</v>
      </c>
      <c r="B319" s="574" t="s">
        <v>668</v>
      </c>
      <c r="C319" s="574">
        <v>2</v>
      </c>
      <c r="D319" s="574" t="s">
        <v>441</v>
      </c>
      <c r="E319" s="574" t="s">
        <v>257</v>
      </c>
      <c r="F319" s="574" t="s">
        <v>90</v>
      </c>
      <c r="G319" s="574">
        <v>2017</v>
      </c>
      <c r="H319" s="574" t="s">
        <v>669</v>
      </c>
      <c r="I319" s="574" t="s">
        <v>460</v>
      </c>
      <c r="J319" s="574" t="s">
        <v>121</v>
      </c>
      <c r="K319" s="574">
        <v>2</v>
      </c>
      <c r="L319" s="574">
        <v>73.7</v>
      </c>
      <c r="M319" s="574"/>
      <c r="N319" s="574" t="s">
        <v>461</v>
      </c>
      <c r="O319" s="574">
        <v>4</v>
      </c>
      <c r="P319" s="574">
        <v>67117</v>
      </c>
      <c r="Q319" s="574" t="s">
        <v>442</v>
      </c>
      <c r="R319" s="574">
        <v>115.2</v>
      </c>
      <c r="S319" s="574">
        <v>14.5</v>
      </c>
      <c r="T319" s="575">
        <v>4751</v>
      </c>
      <c r="U319" s="574">
        <v>25</v>
      </c>
      <c r="V319" s="574" t="s">
        <v>122</v>
      </c>
      <c r="W319" s="574" t="s">
        <v>123</v>
      </c>
      <c r="X319" s="576">
        <v>22115</v>
      </c>
      <c r="Y319" s="576">
        <v>18303</v>
      </c>
      <c r="Z319" s="577">
        <v>0.05</v>
      </c>
      <c r="AA319" s="569" t="str">
        <f t="shared" si="55"/>
        <v>CMV011-2</v>
      </c>
      <c r="AB319" s="570" t="str">
        <f t="shared" si="56"/>
        <v>FALSE</v>
      </c>
      <c r="AC319" s="580" t="str">
        <f t="shared" si="57"/>
        <v>FALSE</v>
      </c>
      <c r="AD319" s="569" t="str">
        <f t="shared" si="58"/>
        <v>II</v>
      </c>
    </row>
    <row r="320" spans="1:30" x14ac:dyDescent="0.25">
      <c r="A320" s="564" t="str">
        <f t="shared" si="59"/>
        <v>CMV012-2017-1</v>
      </c>
      <c r="B320" s="574" t="s">
        <v>670</v>
      </c>
      <c r="C320" s="574">
        <v>1</v>
      </c>
      <c r="D320" s="574" t="s">
        <v>438</v>
      </c>
      <c r="E320" s="574" t="s">
        <v>257</v>
      </c>
      <c r="F320" s="574" t="s">
        <v>90</v>
      </c>
      <c r="G320" s="574">
        <v>2017</v>
      </c>
      <c r="H320" s="574" t="s">
        <v>669</v>
      </c>
      <c r="I320" s="574" t="s">
        <v>671</v>
      </c>
      <c r="J320" s="574" t="s">
        <v>121</v>
      </c>
      <c r="K320" s="574">
        <v>2</v>
      </c>
      <c r="L320" s="574">
        <v>73.7</v>
      </c>
      <c r="M320" s="574"/>
      <c r="N320" s="574" t="s">
        <v>461</v>
      </c>
      <c r="O320" s="574">
        <v>4</v>
      </c>
      <c r="P320" s="574">
        <v>67217</v>
      </c>
      <c r="Q320" s="574"/>
      <c r="R320" s="574">
        <v>115.2</v>
      </c>
      <c r="S320" s="574">
        <v>14.5</v>
      </c>
      <c r="T320" s="575">
        <v>4751</v>
      </c>
      <c r="U320" s="574">
        <v>25</v>
      </c>
      <c r="V320" s="574" t="s">
        <v>122</v>
      </c>
      <c r="W320" s="574" t="s">
        <v>123</v>
      </c>
      <c r="X320" s="576">
        <v>23015</v>
      </c>
      <c r="Y320" s="576" t="s">
        <v>1825</v>
      </c>
      <c r="Z320" s="577">
        <v>0.1</v>
      </c>
      <c r="AA320" s="569" t="str">
        <f t="shared" si="55"/>
        <v>CMV012-1</v>
      </c>
      <c r="AB320" s="570" t="str">
        <f t="shared" si="56"/>
        <v>FALSE</v>
      </c>
      <c r="AC320" s="580" t="str">
        <f t="shared" si="57"/>
        <v>TRUE</v>
      </c>
      <c r="AD320" s="569" t="str">
        <f t="shared" si="58"/>
        <v>II</v>
      </c>
    </row>
    <row r="321" spans="1:30" ht="30" x14ac:dyDescent="0.25">
      <c r="A321" s="564" t="str">
        <f t="shared" si="59"/>
        <v>CMV012-2017-2</v>
      </c>
      <c r="B321" s="574" t="s">
        <v>670</v>
      </c>
      <c r="C321" s="574">
        <v>2</v>
      </c>
      <c r="D321" s="574" t="s">
        <v>441</v>
      </c>
      <c r="E321" s="574" t="s">
        <v>257</v>
      </c>
      <c r="F321" s="574" t="s">
        <v>90</v>
      </c>
      <c r="G321" s="574">
        <v>2017</v>
      </c>
      <c r="H321" s="574" t="s">
        <v>669</v>
      </c>
      <c r="I321" s="574" t="s">
        <v>671</v>
      </c>
      <c r="J321" s="574" t="s">
        <v>121</v>
      </c>
      <c r="K321" s="574">
        <v>2</v>
      </c>
      <c r="L321" s="574">
        <v>73.7</v>
      </c>
      <c r="M321" s="574"/>
      <c r="N321" s="574" t="s">
        <v>461</v>
      </c>
      <c r="O321" s="574">
        <v>4</v>
      </c>
      <c r="P321" s="574">
        <v>67217</v>
      </c>
      <c r="Q321" s="574" t="s">
        <v>442</v>
      </c>
      <c r="R321" s="574">
        <v>115.2</v>
      </c>
      <c r="S321" s="574">
        <v>14.5</v>
      </c>
      <c r="T321" s="575">
        <v>4751</v>
      </c>
      <c r="U321" s="574">
        <v>25</v>
      </c>
      <c r="V321" s="574" t="s">
        <v>122</v>
      </c>
      <c r="W321" s="574" t="s">
        <v>123</v>
      </c>
      <c r="X321" s="576">
        <v>23015</v>
      </c>
      <c r="Y321" s="576">
        <v>19194</v>
      </c>
      <c r="Z321" s="577">
        <v>0.05</v>
      </c>
      <c r="AA321" s="569" t="str">
        <f t="shared" si="55"/>
        <v>CMV012-2</v>
      </c>
      <c r="AB321" s="570" t="str">
        <f t="shared" si="56"/>
        <v>FALSE</v>
      </c>
      <c r="AC321" s="580" t="str">
        <f t="shared" si="57"/>
        <v>FALSE</v>
      </c>
      <c r="AD321" s="569" t="str">
        <f t="shared" si="58"/>
        <v>II</v>
      </c>
    </row>
    <row r="322" spans="1:30" ht="30" x14ac:dyDescent="0.25">
      <c r="A322" s="564" t="str">
        <f t="shared" si="59"/>
        <v>CMV013-2017-2</v>
      </c>
      <c r="B322" s="574" t="s">
        <v>673</v>
      </c>
      <c r="C322" s="574">
        <v>2</v>
      </c>
      <c r="D322" s="574" t="s">
        <v>566</v>
      </c>
      <c r="E322" s="574" t="s">
        <v>257</v>
      </c>
      <c r="F322" s="574" t="s">
        <v>353</v>
      </c>
      <c r="G322" s="574">
        <v>2017</v>
      </c>
      <c r="H322" s="574" t="s">
        <v>674</v>
      </c>
      <c r="I322" s="574" t="s">
        <v>675</v>
      </c>
      <c r="J322" s="574" t="s">
        <v>121</v>
      </c>
      <c r="K322" s="574">
        <v>2</v>
      </c>
      <c r="L322" s="574">
        <v>74</v>
      </c>
      <c r="M322" s="574"/>
      <c r="N322" s="574" t="s">
        <v>523</v>
      </c>
      <c r="O322" s="574">
        <v>4</v>
      </c>
      <c r="P322" s="574" t="s">
        <v>676</v>
      </c>
      <c r="Q322" s="574" t="s">
        <v>677</v>
      </c>
      <c r="R322" s="574">
        <v>122.4</v>
      </c>
      <c r="S322" s="574">
        <v>16.100000000000001</v>
      </c>
      <c r="T322" s="575">
        <v>5395</v>
      </c>
      <c r="U322" s="574">
        <v>24</v>
      </c>
      <c r="V322" s="574" t="s">
        <v>122</v>
      </c>
      <c r="W322" s="574" t="s">
        <v>123</v>
      </c>
      <c r="X322" s="576">
        <v>24440</v>
      </c>
      <c r="Y322" s="576">
        <v>21127</v>
      </c>
      <c r="Z322" s="577">
        <v>0.05</v>
      </c>
      <c r="AA322" s="569" t="str">
        <f t="shared" si="55"/>
        <v>CMV013-2</v>
      </c>
      <c r="AB322" s="570" t="str">
        <f t="shared" si="56"/>
        <v>FALSE</v>
      </c>
      <c r="AC322" s="580" t="str">
        <f t="shared" si="57"/>
        <v>FALSE</v>
      </c>
      <c r="AD322" s="569" t="str">
        <f t="shared" si="58"/>
        <v>II</v>
      </c>
    </row>
    <row r="323" spans="1:30" ht="30" x14ac:dyDescent="0.25">
      <c r="A323" s="564" t="str">
        <f t="shared" si="59"/>
        <v>CMV014-2017-2</v>
      </c>
      <c r="B323" s="574" t="s">
        <v>678</v>
      </c>
      <c r="C323" s="574">
        <v>2</v>
      </c>
      <c r="D323" s="574" t="s">
        <v>566</v>
      </c>
      <c r="E323" s="574" t="s">
        <v>257</v>
      </c>
      <c r="F323" s="574" t="s">
        <v>353</v>
      </c>
      <c r="G323" s="574">
        <v>2017</v>
      </c>
      <c r="H323" s="574" t="s">
        <v>674</v>
      </c>
      <c r="I323" s="574" t="s">
        <v>679</v>
      </c>
      <c r="J323" s="574" t="s">
        <v>121</v>
      </c>
      <c r="K323" s="574">
        <v>2</v>
      </c>
      <c r="L323" s="574">
        <v>74</v>
      </c>
      <c r="M323" s="574"/>
      <c r="N323" s="574" t="s">
        <v>523</v>
      </c>
      <c r="O323" s="574">
        <v>4</v>
      </c>
      <c r="P323" s="574" t="s">
        <v>680</v>
      </c>
      <c r="Q323" s="574" t="s">
        <v>681</v>
      </c>
      <c r="R323" s="574">
        <v>122.4</v>
      </c>
      <c r="S323" s="574">
        <v>16.100000000000001</v>
      </c>
      <c r="T323" s="575">
        <v>5395</v>
      </c>
      <c r="U323" s="574">
        <v>24</v>
      </c>
      <c r="V323" s="574" t="s">
        <v>122</v>
      </c>
      <c r="W323" s="574" t="s">
        <v>123</v>
      </c>
      <c r="X323" s="576">
        <v>26065</v>
      </c>
      <c r="Y323" s="576">
        <v>22499</v>
      </c>
      <c r="Z323" s="577">
        <v>0.05</v>
      </c>
      <c r="AA323" s="569" t="str">
        <f t="shared" si="55"/>
        <v>CMV014-2</v>
      </c>
      <c r="AB323" s="570" t="str">
        <f t="shared" si="56"/>
        <v>FALSE</v>
      </c>
      <c r="AC323" s="580" t="str">
        <f t="shared" si="57"/>
        <v>FALSE</v>
      </c>
      <c r="AD323" s="569" t="str">
        <f t="shared" si="58"/>
        <v>II</v>
      </c>
    </row>
    <row r="324" spans="1:30" x14ac:dyDescent="0.25">
      <c r="A324" s="564" t="str">
        <f t="shared" ref="A324:A355" si="60">CONCATENATE(B324, "-", G324, "-", C324)</f>
        <v>LPV001-2017-1</v>
      </c>
      <c r="B324" s="574" t="s">
        <v>682</v>
      </c>
      <c r="C324" s="574">
        <v>1</v>
      </c>
      <c r="D324" s="574" t="s">
        <v>431</v>
      </c>
      <c r="E324" s="574" t="s">
        <v>258</v>
      </c>
      <c r="F324" s="574" t="s">
        <v>98</v>
      </c>
      <c r="G324" s="574">
        <v>2017</v>
      </c>
      <c r="H324" s="574" t="s">
        <v>683</v>
      </c>
      <c r="I324" s="574" t="s">
        <v>684</v>
      </c>
      <c r="J324" s="574" t="s">
        <v>590</v>
      </c>
      <c r="K324" s="574">
        <v>12</v>
      </c>
      <c r="L324" s="574">
        <v>31</v>
      </c>
      <c r="M324" s="574"/>
      <c r="N324" s="574" t="s">
        <v>685</v>
      </c>
      <c r="O324" s="574">
        <v>8</v>
      </c>
      <c r="P324" s="574" t="s">
        <v>686</v>
      </c>
      <c r="Q324" s="574" t="s">
        <v>506</v>
      </c>
      <c r="R324" s="574">
        <v>135</v>
      </c>
      <c r="S324" s="574">
        <v>31</v>
      </c>
      <c r="T324" s="575">
        <v>8600</v>
      </c>
      <c r="U324" s="574">
        <v>13</v>
      </c>
      <c r="V324" s="574" t="s">
        <v>122</v>
      </c>
      <c r="W324" s="574" t="s">
        <v>123</v>
      </c>
      <c r="X324" s="576">
        <v>33985</v>
      </c>
      <c r="Y324" s="576">
        <v>24289.432000000001</v>
      </c>
      <c r="Z324" s="577">
        <v>7.1999999999999995E-2</v>
      </c>
      <c r="AA324" s="570" t="str">
        <f t="shared" ref="AA324:AA355" si="61">CONCATENATE(B324, "-", C324)</f>
        <v>LPV001-1</v>
      </c>
      <c r="AB324" s="569" t="str">
        <f t="shared" ref="AB324:AB355" si="62">IF(AND($U324&gt;=32, (LEFT($B324, 3)="PAC"), C324=1), "TRUE", "FALSE")</f>
        <v>FALSE</v>
      </c>
      <c r="AC324" s="578" t="str">
        <f t="shared" ref="AC324:AC355" si="63">IF(AND($U324&gt;=22,(LEFT($B324,3)&lt;&gt;"PAC"),C324=1, ISNUMBER($U324)),"TRUE","FALSE")</f>
        <v>FALSE</v>
      </c>
      <c r="AD324" s="570" t="str">
        <f t="shared" ref="AD324:AD355" si="64">IF((LEFT($B324, 3)="PAC"), "I", "II")</f>
        <v>II</v>
      </c>
    </row>
    <row r="325" spans="1:30" ht="30" x14ac:dyDescent="0.25">
      <c r="A325" s="564" t="str">
        <f t="shared" si="60"/>
        <v>LPV001-2017-2</v>
      </c>
      <c r="B325" s="565" t="s">
        <v>682</v>
      </c>
      <c r="C325" s="565">
        <v>2</v>
      </c>
      <c r="D325" s="565" t="s">
        <v>436</v>
      </c>
      <c r="E325" s="565" t="s">
        <v>258</v>
      </c>
      <c r="F325" s="565" t="s">
        <v>98</v>
      </c>
      <c r="G325" s="565">
        <v>2017</v>
      </c>
      <c r="H325" s="565" t="s">
        <v>683</v>
      </c>
      <c r="I325" s="565" t="s">
        <v>684</v>
      </c>
      <c r="J325" s="565" t="s">
        <v>590</v>
      </c>
      <c r="K325" s="565">
        <v>12</v>
      </c>
      <c r="L325" s="565">
        <v>83.9</v>
      </c>
      <c r="M325" s="565"/>
      <c r="N325" s="565" t="s">
        <v>685</v>
      </c>
      <c r="O325" s="565">
        <v>8</v>
      </c>
      <c r="P325" s="565" t="s">
        <v>686</v>
      </c>
      <c r="Q325" s="565" t="s">
        <v>506</v>
      </c>
      <c r="R325" s="565">
        <v>135</v>
      </c>
      <c r="S325" s="565">
        <v>31</v>
      </c>
      <c r="T325" s="566">
        <v>8600</v>
      </c>
      <c r="U325" s="565">
        <v>13</v>
      </c>
      <c r="V325" s="565" t="s">
        <v>122</v>
      </c>
      <c r="W325" s="565" t="s">
        <v>122</v>
      </c>
      <c r="X325" s="567">
        <v>34335</v>
      </c>
      <c r="Y325" s="567">
        <v>24490</v>
      </c>
      <c r="Z325" s="579">
        <v>0.05</v>
      </c>
      <c r="AA325" s="569" t="str">
        <f t="shared" si="61"/>
        <v>LPV001-2</v>
      </c>
      <c r="AB325" s="570" t="str">
        <f t="shared" si="62"/>
        <v>FALSE</v>
      </c>
      <c r="AC325" s="580" t="str">
        <f t="shared" si="63"/>
        <v>FALSE</v>
      </c>
      <c r="AD325" s="569" t="str">
        <f t="shared" si="64"/>
        <v>II</v>
      </c>
    </row>
    <row r="326" spans="1:30" x14ac:dyDescent="0.25">
      <c r="A326" s="564" t="str">
        <f t="shared" si="60"/>
        <v>LPV001-2017-3</v>
      </c>
      <c r="B326" s="565" t="s">
        <v>682</v>
      </c>
      <c r="C326" s="565">
        <v>3</v>
      </c>
      <c r="D326" s="565" t="s">
        <v>454</v>
      </c>
      <c r="E326" s="565" t="s">
        <v>258</v>
      </c>
      <c r="F326" s="565" t="s">
        <v>98</v>
      </c>
      <c r="G326" s="565">
        <v>2017</v>
      </c>
      <c r="H326" s="565" t="s">
        <v>683</v>
      </c>
      <c r="I326" s="565" t="s">
        <v>684</v>
      </c>
      <c r="J326" s="565" t="s">
        <v>590</v>
      </c>
      <c r="K326" s="565">
        <v>12</v>
      </c>
      <c r="L326" s="565">
        <v>83.9</v>
      </c>
      <c r="M326" s="565"/>
      <c r="N326" s="565" t="s">
        <v>685</v>
      </c>
      <c r="O326" s="565">
        <v>8</v>
      </c>
      <c r="P326" s="565" t="s">
        <v>686</v>
      </c>
      <c r="Q326" s="565" t="s">
        <v>506</v>
      </c>
      <c r="R326" s="565">
        <v>135</v>
      </c>
      <c r="S326" s="565">
        <v>31</v>
      </c>
      <c r="T326" s="566">
        <v>8600</v>
      </c>
      <c r="U326" s="565">
        <v>13</v>
      </c>
      <c r="V326" s="565" t="s">
        <v>125</v>
      </c>
      <c r="W326" s="565" t="s">
        <v>122</v>
      </c>
      <c r="X326" s="567">
        <v>33985</v>
      </c>
      <c r="Y326" s="567">
        <v>24614.71</v>
      </c>
      <c r="Z326" s="579">
        <v>0.03</v>
      </c>
      <c r="AA326" s="569" t="str">
        <f t="shared" si="61"/>
        <v>LPV001-3</v>
      </c>
      <c r="AB326" s="570" t="str">
        <f t="shared" si="62"/>
        <v>FALSE</v>
      </c>
      <c r="AC326" s="580" t="str">
        <f t="shared" si="63"/>
        <v>FALSE</v>
      </c>
      <c r="AD326" s="569" t="str">
        <f t="shared" si="64"/>
        <v>II</v>
      </c>
    </row>
    <row r="327" spans="1:30" s="609" customFormat="1" x14ac:dyDescent="0.25">
      <c r="A327" s="601" t="str">
        <f t="shared" si="60"/>
        <v>LPV002-2017-1</v>
      </c>
      <c r="B327" s="602" t="s">
        <v>1786</v>
      </c>
      <c r="C327" s="602">
        <v>1</v>
      </c>
      <c r="D327" s="602" t="s">
        <v>431</v>
      </c>
      <c r="E327" s="602" t="s">
        <v>258</v>
      </c>
      <c r="F327" s="602" t="s">
        <v>98</v>
      </c>
      <c r="G327" s="602">
        <v>2017</v>
      </c>
      <c r="H327" s="602" t="s">
        <v>683</v>
      </c>
      <c r="I327" s="602" t="s">
        <v>1787</v>
      </c>
      <c r="J327" s="602" t="s">
        <v>590</v>
      </c>
      <c r="K327" s="602">
        <v>12</v>
      </c>
      <c r="L327" s="602">
        <v>31</v>
      </c>
      <c r="M327" s="602"/>
      <c r="N327" s="602" t="s">
        <v>685</v>
      </c>
      <c r="O327" s="602">
        <v>8</v>
      </c>
      <c r="P327" s="602" t="s">
        <v>686</v>
      </c>
      <c r="Q327" s="602" t="s">
        <v>432</v>
      </c>
      <c r="R327" s="602">
        <v>135</v>
      </c>
      <c r="S327" s="602">
        <v>31</v>
      </c>
      <c r="T327" s="603">
        <v>8600</v>
      </c>
      <c r="U327" s="602">
        <v>13</v>
      </c>
      <c r="V327" s="602" t="s">
        <v>122</v>
      </c>
      <c r="W327" s="602" t="s">
        <v>123</v>
      </c>
      <c r="X327" s="604">
        <v>35810</v>
      </c>
      <c r="Y327" s="604">
        <v>25914.704000000002</v>
      </c>
      <c r="Z327" s="605">
        <v>7.1999999999999995E-2</v>
      </c>
      <c r="AA327" s="606" t="str">
        <f t="shared" si="61"/>
        <v>LPV002-1</v>
      </c>
      <c r="AB327" s="607" t="str">
        <f t="shared" si="62"/>
        <v>FALSE</v>
      </c>
      <c r="AC327" s="608" t="str">
        <f t="shared" si="63"/>
        <v>FALSE</v>
      </c>
      <c r="AD327" s="606" t="str">
        <f t="shared" si="64"/>
        <v>II</v>
      </c>
    </row>
    <row r="328" spans="1:30" ht="30" x14ac:dyDescent="0.25">
      <c r="A328" s="564" t="str">
        <f t="shared" si="60"/>
        <v>LPV002-2017-2</v>
      </c>
      <c r="B328" s="565" t="s">
        <v>1786</v>
      </c>
      <c r="C328" s="565">
        <v>2</v>
      </c>
      <c r="D328" s="565" t="s">
        <v>436</v>
      </c>
      <c r="E328" s="565" t="s">
        <v>258</v>
      </c>
      <c r="F328" s="565" t="s">
        <v>98</v>
      </c>
      <c r="G328" s="565">
        <v>2017</v>
      </c>
      <c r="H328" s="565" t="s">
        <v>683</v>
      </c>
      <c r="I328" s="565" t="s">
        <v>1787</v>
      </c>
      <c r="J328" s="565" t="s">
        <v>590</v>
      </c>
      <c r="K328" s="565">
        <v>12</v>
      </c>
      <c r="L328" s="565">
        <v>83.9</v>
      </c>
      <c r="M328" s="565"/>
      <c r="N328" s="565" t="s">
        <v>685</v>
      </c>
      <c r="O328" s="565">
        <v>8</v>
      </c>
      <c r="P328" s="565" t="s">
        <v>686</v>
      </c>
      <c r="Q328" s="565" t="s">
        <v>432</v>
      </c>
      <c r="R328" s="565">
        <v>135</v>
      </c>
      <c r="S328" s="565">
        <v>31</v>
      </c>
      <c r="T328" s="566">
        <v>8600</v>
      </c>
      <c r="U328" s="565">
        <v>13</v>
      </c>
      <c r="V328" s="565" t="s">
        <v>122</v>
      </c>
      <c r="W328" s="565" t="s">
        <v>122</v>
      </c>
      <c r="X328" s="567">
        <v>36235</v>
      </c>
      <c r="Y328" s="567">
        <v>26231</v>
      </c>
      <c r="Z328" s="579">
        <v>0.05</v>
      </c>
      <c r="AA328" s="569" t="str">
        <f t="shared" si="61"/>
        <v>LPV002-2</v>
      </c>
      <c r="AB328" s="570" t="str">
        <f t="shared" si="62"/>
        <v>FALSE</v>
      </c>
      <c r="AC328" s="580" t="str">
        <f t="shared" si="63"/>
        <v>FALSE</v>
      </c>
      <c r="AD328" s="569" t="str">
        <f t="shared" si="64"/>
        <v>II</v>
      </c>
    </row>
    <row r="329" spans="1:30" x14ac:dyDescent="0.25">
      <c r="A329" s="564" t="str">
        <f t="shared" si="60"/>
        <v>LPV002-2017-3</v>
      </c>
      <c r="B329" s="574" t="s">
        <v>1786</v>
      </c>
      <c r="C329" s="574">
        <v>3</v>
      </c>
      <c r="D329" s="574" t="s">
        <v>454</v>
      </c>
      <c r="E329" s="574" t="s">
        <v>258</v>
      </c>
      <c r="F329" s="574" t="s">
        <v>98</v>
      </c>
      <c r="G329" s="574">
        <v>2017</v>
      </c>
      <c r="H329" s="574" t="s">
        <v>683</v>
      </c>
      <c r="I329" s="574" t="s">
        <v>1787</v>
      </c>
      <c r="J329" s="574" t="s">
        <v>590</v>
      </c>
      <c r="K329" s="574">
        <v>12</v>
      </c>
      <c r="L329" s="574">
        <v>83.9</v>
      </c>
      <c r="M329" s="574"/>
      <c r="N329" s="574" t="s">
        <v>685</v>
      </c>
      <c r="O329" s="574">
        <v>8</v>
      </c>
      <c r="P329" s="574" t="s">
        <v>686</v>
      </c>
      <c r="Q329" s="574" t="s">
        <v>432</v>
      </c>
      <c r="R329" s="574">
        <v>135</v>
      </c>
      <c r="S329" s="574">
        <v>31</v>
      </c>
      <c r="T329" s="575">
        <v>8600</v>
      </c>
      <c r="U329" s="574">
        <v>13</v>
      </c>
      <c r="V329" s="574" t="s">
        <v>125</v>
      </c>
      <c r="W329" s="574" t="s">
        <v>122</v>
      </c>
      <c r="X329" s="576">
        <v>35810</v>
      </c>
      <c r="Y329" s="576">
        <v>25531.79</v>
      </c>
      <c r="Z329" s="577">
        <v>0.03</v>
      </c>
      <c r="AA329" s="570" t="str">
        <f t="shared" si="61"/>
        <v>LPV002-3</v>
      </c>
      <c r="AB329" s="569" t="str">
        <f t="shared" si="62"/>
        <v>FALSE</v>
      </c>
      <c r="AC329" s="578" t="str">
        <f t="shared" si="63"/>
        <v>FALSE</v>
      </c>
      <c r="AD329" s="570" t="str">
        <f t="shared" si="64"/>
        <v>II</v>
      </c>
    </row>
    <row r="330" spans="1:30" x14ac:dyDescent="0.25">
      <c r="A330" s="564" t="str">
        <f t="shared" si="60"/>
        <v>LPV003-2017-1</v>
      </c>
      <c r="B330" s="565" t="s">
        <v>1788</v>
      </c>
      <c r="C330" s="565">
        <v>1</v>
      </c>
      <c r="D330" s="565" t="s">
        <v>431</v>
      </c>
      <c r="E330" s="565" t="s">
        <v>258</v>
      </c>
      <c r="F330" s="565" t="s">
        <v>98</v>
      </c>
      <c r="G330" s="565">
        <v>2017</v>
      </c>
      <c r="H330" s="565" t="s">
        <v>683</v>
      </c>
      <c r="I330" s="565" t="s">
        <v>1789</v>
      </c>
      <c r="J330" s="565" t="s">
        <v>590</v>
      </c>
      <c r="K330" s="565">
        <v>12</v>
      </c>
      <c r="L330" s="565">
        <v>31</v>
      </c>
      <c r="M330" s="565"/>
      <c r="N330" s="565" t="s">
        <v>685</v>
      </c>
      <c r="O330" s="565">
        <v>8</v>
      </c>
      <c r="P330" s="565" t="s">
        <v>1790</v>
      </c>
      <c r="Q330" s="565" t="s">
        <v>506</v>
      </c>
      <c r="R330" s="565">
        <v>135</v>
      </c>
      <c r="S330" s="565">
        <v>31</v>
      </c>
      <c r="T330" s="566">
        <v>9600</v>
      </c>
      <c r="U330" s="565">
        <v>12</v>
      </c>
      <c r="V330" s="565" t="s">
        <v>122</v>
      </c>
      <c r="W330" s="565" t="s">
        <v>123</v>
      </c>
      <c r="X330" s="567">
        <v>36280</v>
      </c>
      <c r="Y330" s="567">
        <v>25975.423999999999</v>
      </c>
      <c r="Z330" s="579">
        <v>7.1999999999999995E-2</v>
      </c>
      <c r="AA330" s="569" t="str">
        <f t="shared" si="61"/>
        <v>LPV003-1</v>
      </c>
      <c r="AB330" s="570" t="str">
        <f t="shared" si="62"/>
        <v>FALSE</v>
      </c>
      <c r="AC330" s="580" t="str">
        <f t="shared" si="63"/>
        <v>FALSE</v>
      </c>
      <c r="AD330" s="569" t="str">
        <f t="shared" si="64"/>
        <v>II</v>
      </c>
    </row>
    <row r="331" spans="1:30" ht="30" x14ac:dyDescent="0.25">
      <c r="A331" s="564" t="str">
        <f t="shared" si="60"/>
        <v>LPV003-2017-2</v>
      </c>
      <c r="B331" s="574" t="s">
        <v>1788</v>
      </c>
      <c r="C331" s="574">
        <v>2</v>
      </c>
      <c r="D331" s="574" t="s">
        <v>436</v>
      </c>
      <c r="E331" s="574" t="s">
        <v>258</v>
      </c>
      <c r="F331" s="574" t="s">
        <v>98</v>
      </c>
      <c r="G331" s="574">
        <v>2017</v>
      </c>
      <c r="H331" s="574" t="s">
        <v>683</v>
      </c>
      <c r="I331" s="574" t="s">
        <v>1789</v>
      </c>
      <c r="J331" s="574" t="s">
        <v>590</v>
      </c>
      <c r="K331" s="574">
        <v>12</v>
      </c>
      <c r="L331" s="574">
        <v>83.7</v>
      </c>
      <c r="M331" s="574"/>
      <c r="N331" s="574" t="s">
        <v>685</v>
      </c>
      <c r="O331" s="574">
        <v>8</v>
      </c>
      <c r="P331" s="574" t="s">
        <v>1790</v>
      </c>
      <c r="Q331" s="574" t="s">
        <v>506</v>
      </c>
      <c r="R331" s="574">
        <v>135</v>
      </c>
      <c r="S331" s="574">
        <v>31</v>
      </c>
      <c r="T331" s="575">
        <v>9600</v>
      </c>
      <c r="U331" s="574">
        <v>12</v>
      </c>
      <c r="V331" s="574" t="s">
        <v>122</v>
      </c>
      <c r="W331" s="574" t="s">
        <v>122</v>
      </c>
      <c r="X331" s="576">
        <v>36630</v>
      </c>
      <c r="Y331" s="576">
        <v>26224</v>
      </c>
      <c r="Z331" s="577">
        <v>0.05</v>
      </c>
      <c r="AA331" s="570" t="str">
        <f t="shared" si="61"/>
        <v>LPV003-2</v>
      </c>
      <c r="AB331" s="569" t="str">
        <f t="shared" si="62"/>
        <v>FALSE</v>
      </c>
      <c r="AC331" s="578" t="str">
        <f t="shared" si="63"/>
        <v>FALSE</v>
      </c>
      <c r="AD331" s="570" t="str">
        <f t="shared" si="64"/>
        <v>II</v>
      </c>
    </row>
    <row r="332" spans="1:30" x14ac:dyDescent="0.25">
      <c r="A332" s="564" t="str">
        <f t="shared" si="60"/>
        <v>LPV003-2017-3</v>
      </c>
      <c r="B332" s="565" t="s">
        <v>1788</v>
      </c>
      <c r="C332" s="565">
        <v>3</v>
      </c>
      <c r="D332" s="565" t="s">
        <v>454</v>
      </c>
      <c r="E332" s="565" t="s">
        <v>258</v>
      </c>
      <c r="F332" s="565" t="s">
        <v>98</v>
      </c>
      <c r="G332" s="565">
        <v>2017</v>
      </c>
      <c r="H332" s="565" t="s">
        <v>683</v>
      </c>
      <c r="I332" s="565" t="s">
        <v>1789</v>
      </c>
      <c r="J332" s="565" t="s">
        <v>590</v>
      </c>
      <c r="K332" s="565">
        <v>12</v>
      </c>
      <c r="L332" s="565">
        <v>83.7</v>
      </c>
      <c r="M332" s="565"/>
      <c r="N332" s="565" t="s">
        <v>685</v>
      </c>
      <c r="O332" s="565">
        <v>8</v>
      </c>
      <c r="P332" s="565" t="s">
        <v>1790</v>
      </c>
      <c r="Q332" s="565" t="s">
        <v>506</v>
      </c>
      <c r="R332" s="565">
        <v>135</v>
      </c>
      <c r="S332" s="565">
        <v>31</v>
      </c>
      <c r="T332" s="566">
        <v>9600</v>
      </c>
      <c r="U332" s="565">
        <v>12</v>
      </c>
      <c r="V332" s="565" t="s">
        <v>125</v>
      </c>
      <c r="W332" s="565" t="s">
        <v>122</v>
      </c>
      <c r="X332" s="567">
        <v>36280</v>
      </c>
      <c r="Y332" s="567">
        <v>25639.86</v>
      </c>
      <c r="Z332" s="579">
        <v>0.03</v>
      </c>
      <c r="AA332" s="569" t="str">
        <f t="shared" si="61"/>
        <v>LPV003-3</v>
      </c>
      <c r="AB332" s="570" t="str">
        <f t="shared" si="62"/>
        <v>FALSE</v>
      </c>
      <c r="AC332" s="580" t="str">
        <f t="shared" si="63"/>
        <v>FALSE</v>
      </c>
      <c r="AD332" s="569" t="str">
        <f t="shared" si="64"/>
        <v>II</v>
      </c>
    </row>
    <row r="333" spans="1:30" x14ac:dyDescent="0.25">
      <c r="A333" s="564" t="str">
        <f t="shared" si="60"/>
        <v>LPV004-2017-1</v>
      </c>
      <c r="B333" s="574" t="s">
        <v>1791</v>
      </c>
      <c r="C333" s="574">
        <v>1</v>
      </c>
      <c r="D333" s="574" t="s">
        <v>431</v>
      </c>
      <c r="E333" s="574" t="s">
        <v>258</v>
      </c>
      <c r="F333" s="574" t="s">
        <v>98</v>
      </c>
      <c r="G333" s="574">
        <v>2017</v>
      </c>
      <c r="H333" s="574" t="s">
        <v>683</v>
      </c>
      <c r="I333" s="574" t="s">
        <v>1789</v>
      </c>
      <c r="J333" s="574" t="s">
        <v>590</v>
      </c>
      <c r="K333" s="574">
        <v>12</v>
      </c>
      <c r="L333" s="574">
        <v>31</v>
      </c>
      <c r="M333" s="574"/>
      <c r="N333" s="574" t="s">
        <v>685</v>
      </c>
      <c r="O333" s="574">
        <v>8</v>
      </c>
      <c r="P333" s="574" t="s">
        <v>1792</v>
      </c>
      <c r="Q333" s="574" t="s">
        <v>506</v>
      </c>
      <c r="R333" s="574">
        <v>155</v>
      </c>
      <c r="S333" s="574">
        <v>31</v>
      </c>
      <c r="T333" s="575">
        <v>9600</v>
      </c>
      <c r="U333" s="574">
        <v>12</v>
      </c>
      <c r="V333" s="574" t="s">
        <v>122</v>
      </c>
      <c r="W333" s="574" t="s">
        <v>123</v>
      </c>
      <c r="X333" s="576">
        <v>38150</v>
      </c>
      <c r="Y333" s="576">
        <v>27677.608</v>
      </c>
      <c r="Z333" s="577">
        <v>7.1999999999999995E-2</v>
      </c>
      <c r="AA333" s="570" t="str">
        <f t="shared" si="61"/>
        <v>LPV004-1</v>
      </c>
      <c r="AB333" s="569" t="str">
        <f t="shared" si="62"/>
        <v>FALSE</v>
      </c>
      <c r="AC333" s="578" t="str">
        <f t="shared" si="63"/>
        <v>FALSE</v>
      </c>
      <c r="AD333" s="570" t="str">
        <f t="shared" si="64"/>
        <v>II</v>
      </c>
    </row>
    <row r="334" spans="1:30" ht="30" x14ac:dyDescent="0.25">
      <c r="A334" s="564" t="str">
        <f t="shared" si="60"/>
        <v>LPV004-2017-2</v>
      </c>
      <c r="B334" s="565" t="s">
        <v>1791</v>
      </c>
      <c r="C334" s="565">
        <v>2</v>
      </c>
      <c r="D334" s="565" t="s">
        <v>436</v>
      </c>
      <c r="E334" s="565" t="s">
        <v>258</v>
      </c>
      <c r="F334" s="565" t="s">
        <v>98</v>
      </c>
      <c r="G334" s="565">
        <v>2017</v>
      </c>
      <c r="H334" s="565" t="s">
        <v>683</v>
      </c>
      <c r="I334" s="565" t="s">
        <v>1789</v>
      </c>
      <c r="J334" s="565" t="s">
        <v>590</v>
      </c>
      <c r="K334" s="565">
        <v>12</v>
      </c>
      <c r="L334" s="565">
        <v>82.9</v>
      </c>
      <c r="M334" s="565"/>
      <c r="N334" s="565" t="s">
        <v>685</v>
      </c>
      <c r="O334" s="565">
        <v>8</v>
      </c>
      <c r="P334" s="565" t="s">
        <v>1792</v>
      </c>
      <c r="Q334" s="565" t="s">
        <v>506</v>
      </c>
      <c r="R334" s="565">
        <v>155</v>
      </c>
      <c r="S334" s="565">
        <v>31</v>
      </c>
      <c r="T334" s="566">
        <v>9600</v>
      </c>
      <c r="U334" s="565">
        <v>12</v>
      </c>
      <c r="V334" s="565" t="s">
        <v>122</v>
      </c>
      <c r="W334" s="565" t="s">
        <v>122</v>
      </c>
      <c r="X334" s="567">
        <v>38500</v>
      </c>
      <c r="Y334" s="567">
        <v>27978</v>
      </c>
      <c r="Z334" s="579">
        <v>0.05</v>
      </c>
      <c r="AA334" s="569" t="str">
        <f t="shared" si="61"/>
        <v>LPV004-2</v>
      </c>
      <c r="AB334" s="570" t="str">
        <f t="shared" si="62"/>
        <v>FALSE</v>
      </c>
      <c r="AC334" s="580" t="str">
        <f t="shared" si="63"/>
        <v>FALSE</v>
      </c>
      <c r="AD334" s="569" t="str">
        <f t="shared" si="64"/>
        <v>II</v>
      </c>
    </row>
    <row r="335" spans="1:30" x14ac:dyDescent="0.25">
      <c r="A335" s="564" t="str">
        <f t="shared" si="60"/>
        <v>LPV004-2017-3</v>
      </c>
      <c r="B335" s="574" t="s">
        <v>1791</v>
      </c>
      <c r="C335" s="574">
        <v>3</v>
      </c>
      <c r="D335" s="574" t="s">
        <v>454</v>
      </c>
      <c r="E335" s="574" t="s">
        <v>258</v>
      </c>
      <c r="F335" s="574" t="s">
        <v>98</v>
      </c>
      <c r="G335" s="574">
        <v>2017</v>
      </c>
      <c r="H335" s="574" t="s">
        <v>683</v>
      </c>
      <c r="I335" s="574" t="s">
        <v>1789</v>
      </c>
      <c r="J335" s="574" t="s">
        <v>590</v>
      </c>
      <c r="K335" s="574">
        <v>12</v>
      </c>
      <c r="L335" s="574">
        <v>82.9</v>
      </c>
      <c r="M335" s="574"/>
      <c r="N335" s="574" t="s">
        <v>685</v>
      </c>
      <c r="O335" s="574">
        <v>8</v>
      </c>
      <c r="P335" s="574" t="s">
        <v>1792</v>
      </c>
      <c r="Q335" s="574" t="s">
        <v>506</v>
      </c>
      <c r="R335" s="574">
        <v>155</v>
      </c>
      <c r="S335" s="574">
        <v>31</v>
      </c>
      <c r="T335" s="575">
        <v>9600</v>
      </c>
      <c r="U335" s="574">
        <v>12</v>
      </c>
      <c r="V335" s="574" t="s">
        <v>125</v>
      </c>
      <c r="W335" s="574" t="s">
        <v>122</v>
      </c>
      <c r="X335" s="576">
        <v>38150</v>
      </c>
      <c r="Y335" s="576">
        <v>27339.69</v>
      </c>
      <c r="Z335" s="577">
        <v>0.03</v>
      </c>
      <c r="AA335" s="570" t="str">
        <f t="shared" si="61"/>
        <v>LPV004-3</v>
      </c>
      <c r="AB335" s="569" t="str">
        <f t="shared" si="62"/>
        <v>FALSE</v>
      </c>
      <c r="AC335" s="578" t="str">
        <f t="shared" si="63"/>
        <v>FALSE</v>
      </c>
      <c r="AD335" s="570" t="str">
        <f t="shared" si="64"/>
        <v>II</v>
      </c>
    </row>
    <row r="336" spans="1:30" x14ac:dyDescent="0.25">
      <c r="A336" s="564" t="str">
        <f t="shared" si="60"/>
        <v>LPV005-2017-1</v>
      </c>
      <c r="B336" s="565" t="s">
        <v>1793</v>
      </c>
      <c r="C336" s="565">
        <v>1</v>
      </c>
      <c r="D336" s="565" t="s">
        <v>431</v>
      </c>
      <c r="E336" s="565" t="s">
        <v>258</v>
      </c>
      <c r="F336" s="565" t="s">
        <v>98</v>
      </c>
      <c r="G336" s="565">
        <v>2017</v>
      </c>
      <c r="H336" s="565" t="s">
        <v>683</v>
      </c>
      <c r="I336" s="565" t="s">
        <v>1794</v>
      </c>
      <c r="J336" s="565" t="s">
        <v>590</v>
      </c>
      <c r="K336" s="565">
        <v>12</v>
      </c>
      <c r="L336" s="565">
        <v>31</v>
      </c>
      <c r="M336" s="565"/>
      <c r="N336" s="565" t="s">
        <v>685</v>
      </c>
      <c r="O336" s="565">
        <v>8</v>
      </c>
      <c r="P336" s="565" t="s">
        <v>1790</v>
      </c>
      <c r="Q336" s="565" t="s">
        <v>432</v>
      </c>
      <c r="R336" s="565">
        <v>135</v>
      </c>
      <c r="S336" s="565">
        <v>31</v>
      </c>
      <c r="T336" s="566">
        <v>9600</v>
      </c>
      <c r="U336" s="565">
        <v>12</v>
      </c>
      <c r="V336" s="565" t="s">
        <v>122</v>
      </c>
      <c r="W336" s="565" t="s">
        <v>123</v>
      </c>
      <c r="X336" s="567">
        <v>37710</v>
      </c>
      <c r="Y336" s="567">
        <v>27248.52</v>
      </c>
      <c r="Z336" s="579">
        <v>7.1999999999999995E-2</v>
      </c>
      <c r="AA336" s="569" t="str">
        <f t="shared" si="61"/>
        <v>LPV005-1</v>
      </c>
      <c r="AB336" s="570" t="str">
        <f t="shared" si="62"/>
        <v>FALSE</v>
      </c>
      <c r="AC336" s="580" t="str">
        <f t="shared" si="63"/>
        <v>FALSE</v>
      </c>
      <c r="AD336" s="569" t="str">
        <f t="shared" si="64"/>
        <v>II</v>
      </c>
    </row>
    <row r="337" spans="1:30" ht="30" x14ac:dyDescent="0.25">
      <c r="A337" s="564" t="str">
        <f t="shared" si="60"/>
        <v>LPV005-2017-2</v>
      </c>
      <c r="B337" s="574" t="s">
        <v>1793</v>
      </c>
      <c r="C337" s="574">
        <v>2</v>
      </c>
      <c r="D337" s="574" t="s">
        <v>436</v>
      </c>
      <c r="E337" s="574" t="s">
        <v>258</v>
      </c>
      <c r="F337" s="574" t="s">
        <v>98</v>
      </c>
      <c r="G337" s="574">
        <v>2017</v>
      </c>
      <c r="H337" s="574" t="s">
        <v>683</v>
      </c>
      <c r="I337" s="574" t="s">
        <v>1794</v>
      </c>
      <c r="J337" s="574" t="s">
        <v>590</v>
      </c>
      <c r="K337" s="574">
        <v>12</v>
      </c>
      <c r="L337" s="574">
        <v>83.7</v>
      </c>
      <c r="M337" s="574"/>
      <c r="N337" s="574" t="s">
        <v>685</v>
      </c>
      <c r="O337" s="574">
        <v>8</v>
      </c>
      <c r="P337" s="574" t="s">
        <v>1790</v>
      </c>
      <c r="Q337" s="574" t="s">
        <v>432</v>
      </c>
      <c r="R337" s="574">
        <v>135</v>
      </c>
      <c r="S337" s="574">
        <v>31</v>
      </c>
      <c r="T337" s="575">
        <v>9600</v>
      </c>
      <c r="U337" s="574">
        <v>12</v>
      </c>
      <c r="V337" s="574" t="s">
        <v>122</v>
      </c>
      <c r="W337" s="574" t="s">
        <v>122</v>
      </c>
      <c r="X337" s="576">
        <v>38135</v>
      </c>
      <c r="Y337" s="576">
        <v>27604</v>
      </c>
      <c r="Z337" s="577">
        <v>0.05</v>
      </c>
      <c r="AA337" s="570" t="str">
        <f t="shared" si="61"/>
        <v>LPV005-2</v>
      </c>
      <c r="AB337" s="569" t="str">
        <f t="shared" si="62"/>
        <v>FALSE</v>
      </c>
      <c r="AC337" s="578" t="str">
        <f t="shared" si="63"/>
        <v>FALSE</v>
      </c>
      <c r="AD337" s="570" t="str">
        <f t="shared" si="64"/>
        <v>II</v>
      </c>
    </row>
    <row r="338" spans="1:30" x14ac:dyDescent="0.25">
      <c r="A338" s="564" t="str">
        <f t="shared" si="60"/>
        <v>LPV005-2017-3</v>
      </c>
      <c r="B338" s="565" t="s">
        <v>1793</v>
      </c>
      <c r="C338" s="565">
        <v>3</v>
      </c>
      <c r="D338" s="565" t="s">
        <v>454</v>
      </c>
      <c r="E338" s="565" t="s">
        <v>258</v>
      </c>
      <c r="F338" s="565" t="s">
        <v>98</v>
      </c>
      <c r="G338" s="565">
        <v>2017</v>
      </c>
      <c r="H338" s="565" t="s">
        <v>683</v>
      </c>
      <c r="I338" s="565" t="s">
        <v>1794</v>
      </c>
      <c r="J338" s="565" t="s">
        <v>590</v>
      </c>
      <c r="K338" s="565">
        <v>12</v>
      </c>
      <c r="L338" s="565">
        <v>83.7</v>
      </c>
      <c r="M338" s="565"/>
      <c r="N338" s="565" t="s">
        <v>685</v>
      </c>
      <c r="O338" s="565">
        <v>8</v>
      </c>
      <c r="P338" s="565" t="s">
        <v>1790</v>
      </c>
      <c r="Q338" s="565" t="s">
        <v>432</v>
      </c>
      <c r="R338" s="565">
        <v>135</v>
      </c>
      <c r="S338" s="565">
        <v>31</v>
      </c>
      <c r="T338" s="566">
        <v>9600</v>
      </c>
      <c r="U338" s="565">
        <v>12</v>
      </c>
      <c r="V338" s="565" t="s">
        <v>125</v>
      </c>
      <c r="W338" s="565" t="s">
        <v>122</v>
      </c>
      <c r="X338" s="567">
        <v>37710</v>
      </c>
      <c r="Y338" s="567">
        <v>26910.44</v>
      </c>
      <c r="Z338" s="579">
        <v>0.03</v>
      </c>
      <c r="AA338" s="569" t="str">
        <f t="shared" si="61"/>
        <v>LPV005-3</v>
      </c>
      <c r="AB338" s="570" t="str">
        <f t="shared" si="62"/>
        <v>FALSE</v>
      </c>
      <c r="AC338" s="580" t="str">
        <f t="shared" si="63"/>
        <v>FALSE</v>
      </c>
      <c r="AD338" s="569" t="str">
        <f t="shared" si="64"/>
        <v>II</v>
      </c>
    </row>
    <row r="339" spans="1:30" x14ac:dyDescent="0.25">
      <c r="A339" s="564" t="str">
        <f t="shared" si="60"/>
        <v>LPV006-2017-1</v>
      </c>
      <c r="B339" s="574" t="s">
        <v>1795</v>
      </c>
      <c r="C339" s="574">
        <v>1</v>
      </c>
      <c r="D339" s="574" t="s">
        <v>431</v>
      </c>
      <c r="E339" s="574" t="s">
        <v>258</v>
      </c>
      <c r="F339" s="574" t="s">
        <v>98</v>
      </c>
      <c r="G339" s="574">
        <v>2017</v>
      </c>
      <c r="H339" s="574" t="s">
        <v>683</v>
      </c>
      <c r="I339" s="574" t="s">
        <v>1794</v>
      </c>
      <c r="J339" s="574" t="s">
        <v>590</v>
      </c>
      <c r="K339" s="574">
        <v>12</v>
      </c>
      <c r="L339" s="574">
        <v>31</v>
      </c>
      <c r="M339" s="574"/>
      <c r="N339" s="574" t="s">
        <v>685</v>
      </c>
      <c r="O339" s="574">
        <v>8</v>
      </c>
      <c r="P339" s="574" t="s">
        <v>1792</v>
      </c>
      <c r="Q339" s="574" t="s">
        <v>432</v>
      </c>
      <c r="R339" s="574">
        <v>155</v>
      </c>
      <c r="S339" s="574">
        <v>31</v>
      </c>
      <c r="T339" s="575">
        <v>9600</v>
      </c>
      <c r="U339" s="574">
        <v>12</v>
      </c>
      <c r="V339" s="574" t="s">
        <v>122</v>
      </c>
      <c r="W339" s="574" t="s">
        <v>123</v>
      </c>
      <c r="X339" s="576">
        <v>38495</v>
      </c>
      <c r="Y339" s="576">
        <v>27985.256000000001</v>
      </c>
      <c r="Z339" s="577">
        <v>7.1999999999999995E-2</v>
      </c>
      <c r="AA339" s="570" t="str">
        <f t="shared" si="61"/>
        <v>LPV006-1</v>
      </c>
      <c r="AB339" s="569" t="str">
        <f t="shared" si="62"/>
        <v>FALSE</v>
      </c>
      <c r="AC339" s="578" t="str">
        <f t="shared" si="63"/>
        <v>FALSE</v>
      </c>
      <c r="AD339" s="570" t="str">
        <f t="shared" si="64"/>
        <v>II</v>
      </c>
    </row>
    <row r="340" spans="1:30" ht="30" x14ac:dyDescent="0.25">
      <c r="A340" s="564" t="str">
        <f t="shared" si="60"/>
        <v>LPV006-2017-2</v>
      </c>
      <c r="B340" s="565" t="s">
        <v>1795</v>
      </c>
      <c r="C340" s="565">
        <v>2</v>
      </c>
      <c r="D340" s="565" t="s">
        <v>436</v>
      </c>
      <c r="E340" s="565" t="s">
        <v>258</v>
      </c>
      <c r="F340" s="565" t="s">
        <v>98</v>
      </c>
      <c r="G340" s="565">
        <v>2017</v>
      </c>
      <c r="H340" s="565" t="s">
        <v>683</v>
      </c>
      <c r="I340" s="565" t="s">
        <v>1794</v>
      </c>
      <c r="J340" s="565" t="s">
        <v>590</v>
      </c>
      <c r="K340" s="565">
        <v>12</v>
      </c>
      <c r="L340" s="565">
        <v>82.9</v>
      </c>
      <c r="M340" s="565"/>
      <c r="N340" s="565" t="s">
        <v>685</v>
      </c>
      <c r="O340" s="565">
        <v>8</v>
      </c>
      <c r="P340" s="565" t="s">
        <v>1792</v>
      </c>
      <c r="Q340" s="565" t="s">
        <v>432</v>
      </c>
      <c r="R340" s="565">
        <v>155</v>
      </c>
      <c r="S340" s="565">
        <v>31</v>
      </c>
      <c r="T340" s="566">
        <v>9600</v>
      </c>
      <c r="U340" s="565">
        <v>12</v>
      </c>
      <c r="V340" s="565" t="s">
        <v>122</v>
      </c>
      <c r="W340" s="565" t="s">
        <v>122</v>
      </c>
      <c r="X340" s="567">
        <v>38845</v>
      </c>
      <c r="Y340" s="567">
        <v>29470</v>
      </c>
      <c r="Z340" s="579">
        <v>0.05</v>
      </c>
      <c r="AA340" s="569" t="str">
        <f t="shared" si="61"/>
        <v>LPV006-2</v>
      </c>
      <c r="AB340" s="570" t="str">
        <f t="shared" si="62"/>
        <v>FALSE</v>
      </c>
      <c r="AC340" s="580" t="str">
        <f t="shared" si="63"/>
        <v>FALSE</v>
      </c>
      <c r="AD340" s="569" t="str">
        <f t="shared" si="64"/>
        <v>II</v>
      </c>
    </row>
    <row r="341" spans="1:30" x14ac:dyDescent="0.25">
      <c r="A341" s="564" t="str">
        <f t="shared" si="60"/>
        <v>LPV006-2017-3</v>
      </c>
      <c r="B341" s="574" t="s">
        <v>1795</v>
      </c>
      <c r="C341" s="574">
        <v>3</v>
      </c>
      <c r="D341" s="574" t="s">
        <v>454</v>
      </c>
      <c r="E341" s="574" t="s">
        <v>258</v>
      </c>
      <c r="F341" s="574" t="s">
        <v>98</v>
      </c>
      <c r="G341" s="574">
        <v>2017</v>
      </c>
      <c r="H341" s="574" t="s">
        <v>683</v>
      </c>
      <c r="I341" s="574" t="s">
        <v>1794</v>
      </c>
      <c r="J341" s="574" t="s">
        <v>590</v>
      </c>
      <c r="K341" s="574">
        <v>12</v>
      </c>
      <c r="L341" s="574">
        <v>82.9</v>
      </c>
      <c r="M341" s="574"/>
      <c r="N341" s="574" t="s">
        <v>685</v>
      </c>
      <c r="O341" s="574">
        <v>8</v>
      </c>
      <c r="P341" s="574" t="s">
        <v>1792</v>
      </c>
      <c r="Q341" s="574" t="s">
        <v>432</v>
      </c>
      <c r="R341" s="574">
        <v>155</v>
      </c>
      <c r="S341" s="574">
        <v>31</v>
      </c>
      <c r="T341" s="575">
        <v>9600</v>
      </c>
      <c r="U341" s="574">
        <v>12</v>
      </c>
      <c r="V341" s="574" t="s">
        <v>125</v>
      </c>
      <c r="W341" s="574" t="s">
        <v>122</v>
      </c>
      <c r="X341" s="576">
        <v>38495</v>
      </c>
      <c r="Y341" s="576">
        <v>27646.73</v>
      </c>
      <c r="Z341" s="577">
        <v>0.03</v>
      </c>
      <c r="AA341" s="570" t="str">
        <f t="shared" si="61"/>
        <v>LPV006-3</v>
      </c>
      <c r="AB341" s="569" t="str">
        <f t="shared" si="62"/>
        <v>FALSE</v>
      </c>
      <c r="AC341" s="578" t="str">
        <f t="shared" si="63"/>
        <v>FALSE</v>
      </c>
      <c r="AD341" s="570" t="str">
        <f t="shared" si="64"/>
        <v>II</v>
      </c>
    </row>
    <row r="342" spans="1:30" x14ac:dyDescent="0.25">
      <c r="A342" s="564" t="str">
        <f t="shared" si="60"/>
        <v>LPV007-2017-3</v>
      </c>
      <c r="B342" s="565" t="s">
        <v>1826</v>
      </c>
      <c r="C342" s="565">
        <v>3</v>
      </c>
      <c r="D342" s="565" t="s">
        <v>454</v>
      </c>
      <c r="E342" s="565" t="s">
        <v>258</v>
      </c>
      <c r="F342" s="565" t="s">
        <v>98</v>
      </c>
      <c r="G342" s="565">
        <v>2017</v>
      </c>
      <c r="H342" s="565" t="s">
        <v>683</v>
      </c>
      <c r="I342" s="565" t="s">
        <v>1827</v>
      </c>
      <c r="J342" s="565" t="s">
        <v>590</v>
      </c>
      <c r="K342" s="565">
        <v>12</v>
      </c>
      <c r="L342" s="565">
        <v>83.7</v>
      </c>
      <c r="M342" s="565"/>
      <c r="N342" s="565" t="s">
        <v>687</v>
      </c>
      <c r="O342" s="565">
        <v>8</v>
      </c>
      <c r="P342" s="565" t="s">
        <v>1790</v>
      </c>
      <c r="Q342" s="565" t="s">
        <v>1828</v>
      </c>
      <c r="R342" s="565">
        <v>135</v>
      </c>
      <c r="S342" s="565">
        <v>31</v>
      </c>
      <c r="T342" s="566">
        <v>9600</v>
      </c>
      <c r="U342" s="565">
        <v>11</v>
      </c>
      <c r="V342" s="565" t="s">
        <v>255</v>
      </c>
      <c r="W342" s="565" t="s">
        <v>123</v>
      </c>
      <c r="X342" s="567">
        <v>49220</v>
      </c>
      <c r="Y342" s="567">
        <v>37402.32</v>
      </c>
      <c r="Z342" s="579">
        <v>0.03</v>
      </c>
      <c r="AA342" s="569" t="str">
        <f t="shared" si="61"/>
        <v>LPV007-3</v>
      </c>
      <c r="AB342" s="570" t="str">
        <f t="shared" si="62"/>
        <v>FALSE</v>
      </c>
      <c r="AC342" s="580" t="str">
        <f t="shared" si="63"/>
        <v>FALSE</v>
      </c>
      <c r="AD342" s="569" t="str">
        <f t="shared" si="64"/>
        <v>II</v>
      </c>
    </row>
    <row r="343" spans="1:30" x14ac:dyDescent="0.25">
      <c r="A343" s="564" t="str">
        <f t="shared" si="60"/>
        <v>LPV008-2017-3</v>
      </c>
      <c r="B343" s="574" t="s">
        <v>1829</v>
      </c>
      <c r="C343" s="574">
        <v>3</v>
      </c>
      <c r="D343" s="574" t="s">
        <v>454</v>
      </c>
      <c r="E343" s="574" t="s">
        <v>258</v>
      </c>
      <c r="F343" s="574" t="s">
        <v>98</v>
      </c>
      <c r="G343" s="574">
        <v>2017</v>
      </c>
      <c r="H343" s="574" t="s">
        <v>683</v>
      </c>
      <c r="I343" s="574" t="s">
        <v>1827</v>
      </c>
      <c r="J343" s="574" t="s">
        <v>590</v>
      </c>
      <c r="K343" s="574">
        <v>12</v>
      </c>
      <c r="L343" s="574">
        <v>82.9</v>
      </c>
      <c r="M343" s="574"/>
      <c r="N343" s="574" t="s">
        <v>687</v>
      </c>
      <c r="O343" s="574">
        <v>8</v>
      </c>
      <c r="P343" s="574" t="s">
        <v>1792</v>
      </c>
      <c r="Q343" s="574" t="s">
        <v>1828</v>
      </c>
      <c r="R343" s="574">
        <v>155</v>
      </c>
      <c r="S343" s="574">
        <v>31</v>
      </c>
      <c r="T343" s="575">
        <v>9900</v>
      </c>
      <c r="U343" s="574">
        <v>11</v>
      </c>
      <c r="V343" s="574" t="s">
        <v>255</v>
      </c>
      <c r="W343" s="574" t="s">
        <v>123</v>
      </c>
      <c r="X343" s="576">
        <v>51090</v>
      </c>
      <c r="Y343" s="576">
        <v>39102.15</v>
      </c>
      <c r="Z343" s="577">
        <v>0.03</v>
      </c>
      <c r="AA343" s="570" t="str">
        <f t="shared" si="61"/>
        <v>LPV008-3</v>
      </c>
      <c r="AB343" s="569" t="str">
        <f t="shared" si="62"/>
        <v>FALSE</v>
      </c>
      <c r="AC343" s="578" t="str">
        <f t="shared" si="63"/>
        <v>FALSE</v>
      </c>
      <c r="AD343" s="570" t="str">
        <f t="shared" si="64"/>
        <v>II</v>
      </c>
    </row>
    <row r="344" spans="1:30" x14ac:dyDescent="0.25">
      <c r="A344" s="564" t="str">
        <f t="shared" si="60"/>
        <v>LPV009-2017-3</v>
      </c>
      <c r="B344" s="565" t="s">
        <v>1830</v>
      </c>
      <c r="C344" s="565">
        <v>3</v>
      </c>
      <c r="D344" s="565" t="s">
        <v>454</v>
      </c>
      <c r="E344" s="565" t="s">
        <v>258</v>
      </c>
      <c r="F344" s="565" t="s">
        <v>98</v>
      </c>
      <c r="G344" s="565">
        <v>2017</v>
      </c>
      <c r="H344" s="565" t="s">
        <v>683</v>
      </c>
      <c r="I344" s="565" t="s">
        <v>1831</v>
      </c>
      <c r="J344" s="565" t="s">
        <v>590</v>
      </c>
      <c r="K344" s="565">
        <v>12</v>
      </c>
      <c r="L344" s="565">
        <v>83.7</v>
      </c>
      <c r="M344" s="565"/>
      <c r="N344" s="565" t="s">
        <v>687</v>
      </c>
      <c r="O344" s="565">
        <v>8</v>
      </c>
      <c r="P344" s="565" t="s">
        <v>1790</v>
      </c>
      <c r="Q344" s="565" t="s">
        <v>450</v>
      </c>
      <c r="R344" s="565">
        <v>135</v>
      </c>
      <c r="S344" s="565">
        <v>31</v>
      </c>
      <c r="T344" s="566">
        <v>9600</v>
      </c>
      <c r="U344" s="565">
        <v>11</v>
      </c>
      <c r="V344" s="565" t="s">
        <v>255</v>
      </c>
      <c r="W344" s="565" t="s">
        <v>123</v>
      </c>
      <c r="X344" s="567">
        <v>50650</v>
      </c>
      <c r="Y344" s="567">
        <v>38672.9</v>
      </c>
      <c r="Z344" s="579">
        <v>0.03</v>
      </c>
      <c r="AA344" s="569" t="str">
        <f t="shared" si="61"/>
        <v>LPV009-3</v>
      </c>
      <c r="AB344" s="570" t="str">
        <f t="shared" si="62"/>
        <v>FALSE</v>
      </c>
      <c r="AC344" s="580" t="str">
        <f t="shared" si="63"/>
        <v>FALSE</v>
      </c>
      <c r="AD344" s="569" t="str">
        <f t="shared" si="64"/>
        <v>II</v>
      </c>
    </row>
    <row r="345" spans="1:30" x14ac:dyDescent="0.25">
      <c r="A345" s="564" t="str">
        <f t="shared" si="60"/>
        <v>LPV010-2017-3</v>
      </c>
      <c r="B345" s="574" t="s">
        <v>1832</v>
      </c>
      <c r="C345" s="574">
        <v>3</v>
      </c>
      <c r="D345" s="574" t="s">
        <v>454</v>
      </c>
      <c r="E345" s="574" t="s">
        <v>258</v>
      </c>
      <c r="F345" s="574" t="s">
        <v>98</v>
      </c>
      <c r="G345" s="574">
        <v>2017</v>
      </c>
      <c r="H345" s="574" t="s">
        <v>683</v>
      </c>
      <c r="I345" s="574" t="s">
        <v>1831</v>
      </c>
      <c r="J345" s="574" t="s">
        <v>590</v>
      </c>
      <c r="K345" s="574">
        <v>12</v>
      </c>
      <c r="L345" s="574">
        <v>82.9</v>
      </c>
      <c r="M345" s="574"/>
      <c r="N345" s="574" t="s">
        <v>687</v>
      </c>
      <c r="O345" s="574">
        <v>8</v>
      </c>
      <c r="P345" s="574" t="s">
        <v>1792</v>
      </c>
      <c r="Q345" s="574" t="s">
        <v>450</v>
      </c>
      <c r="R345" s="574">
        <v>155</v>
      </c>
      <c r="S345" s="574">
        <v>31</v>
      </c>
      <c r="T345" s="575">
        <v>9900</v>
      </c>
      <c r="U345" s="574">
        <v>11</v>
      </c>
      <c r="V345" s="574" t="s">
        <v>255</v>
      </c>
      <c r="W345" s="574" t="s">
        <v>123</v>
      </c>
      <c r="X345" s="576">
        <v>51435</v>
      </c>
      <c r="Y345" s="576">
        <v>39409.19</v>
      </c>
      <c r="Z345" s="577">
        <v>0.03</v>
      </c>
      <c r="AA345" s="570" t="str">
        <f t="shared" si="61"/>
        <v>LPV010-3</v>
      </c>
      <c r="AB345" s="569" t="str">
        <f t="shared" si="62"/>
        <v>FALSE</v>
      </c>
      <c r="AC345" s="578" t="str">
        <f t="shared" si="63"/>
        <v>FALSE</v>
      </c>
      <c r="AD345" s="570" t="str">
        <f t="shared" si="64"/>
        <v>II</v>
      </c>
    </row>
    <row r="346" spans="1:30" ht="30" x14ac:dyDescent="0.25">
      <c r="A346" s="564" t="str">
        <f t="shared" si="60"/>
        <v>LPV011-2017-1</v>
      </c>
      <c r="B346" s="565" t="s">
        <v>688</v>
      </c>
      <c r="C346" s="565">
        <v>1</v>
      </c>
      <c r="D346" s="565" t="s">
        <v>458</v>
      </c>
      <c r="E346" s="565" t="s">
        <v>258</v>
      </c>
      <c r="F346" s="565" t="s">
        <v>68</v>
      </c>
      <c r="G346" s="565">
        <v>2017</v>
      </c>
      <c r="H346" s="565" t="s">
        <v>689</v>
      </c>
      <c r="I346" s="565" t="s">
        <v>690</v>
      </c>
      <c r="J346" s="565" t="s">
        <v>590</v>
      </c>
      <c r="K346" s="565">
        <v>8</v>
      </c>
      <c r="L346" s="565">
        <v>25</v>
      </c>
      <c r="M346" s="565"/>
      <c r="N346" s="565" t="s">
        <v>691</v>
      </c>
      <c r="O346" s="565">
        <v>6</v>
      </c>
      <c r="P346" s="565" t="s">
        <v>692</v>
      </c>
      <c r="Q346" s="565" t="s">
        <v>693</v>
      </c>
      <c r="R346" s="565">
        <v>129.9</v>
      </c>
      <c r="S346" s="565">
        <v>25</v>
      </c>
      <c r="T346" s="566">
        <v>8550</v>
      </c>
      <c r="U346" s="565">
        <v>16</v>
      </c>
      <c r="V346" s="565" t="s">
        <v>125</v>
      </c>
      <c r="W346" s="565" t="s">
        <v>122</v>
      </c>
      <c r="X346" s="567">
        <v>35560</v>
      </c>
      <c r="Y346" s="567">
        <v>25793</v>
      </c>
      <c r="Z346" s="579">
        <v>0.05</v>
      </c>
      <c r="AA346" s="569" t="str">
        <f t="shared" si="61"/>
        <v>LPV011-1</v>
      </c>
      <c r="AB346" s="570" t="str">
        <f t="shared" si="62"/>
        <v>FALSE</v>
      </c>
      <c r="AC346" s="580" t="str">
        <f t="shared" si="63"/>
        <v>FALSE</v>
      </c>
      <c r="AD346" s="569" t="str">
        <f t="shared" si="64"/>
        <v>II</v>
      </c>
    </row>
    <row r="347" spans="1:30" ht="30" x14ac:dyDescent="0.25">
      <c r="A347" s="564" t="str">
        <f t="shared" si="60"/>
        <v>LPV011-2017-2</v>
      </c>
      <c r="B347" s="574" t="s">
        <v>688</v>
      </c>
      <c r="C347" s="574">
        <v>2</v>
      </c>
      <c r="D347" s="574" t="s">
        <v>1370</v>
      </c>
      <c r="E347" s="574" t="s">
        <v>258</v>
      </c>
      <c r="F347" s="574" t="s">
        <v>68</v>
      </c>
      <c r="G347" s="574">
        <v>2017</v>
      </c>
      <c r="H347" s="574" t="s">
        <v>689</v>
      </c>
      <c r="I347" s="574" t="s">
        <v>690</v>
      </c>
      <c r="J347" s="574" t="s">
        <v>590</v>
      </c>
      <c r="K347" s="574">
        <v>8</v>
      </c>
      <c r="L347" s="574" t="s">
        <v>1807</v>
      </c>
      <c r="M347" s="574"/>
      <c r="N347" s="574" t="s">
        <v>691</v>
      </c>
      <c r="O347" s="574">
        <v>6</v>
      </c>
      <c r="P347" s="574" t="s">
        <v>692</v>
      </c>
      <c r="Q347" s="574" t="s">
        <v>693</v>
      </c>
      <c r="R347" s="574">
        <v>129.9</v>
      </c>
      <c r="S347" s="574" t="s">
        <v>1807</v>
      </c>
      <c r="T347" s="575">
        <v>8550</v>
      </c>
      <c r="U347" s="574">
        <v>16</v>
      </c>
      <c r="V347" s="574" t="s">
        <v>125</v>
      </c>
      <c r="W347" s="574" t="s">
        <v>122</v>
      </c>
      <c r="X347" s="576">
        <v>35560</v>
      </c>
      <c r="Y347" s="576">
        <v>25325</v>
      </c>
      <c r="Z347" s="577">
        <v>0.01</v>
      </c>
      <c r="AA347" s="570" t="str">
        <f t="shared" si="61"/>
        <v>LPV011-2</v>
      </c>
      <c r="AB347" s="569" t="str">
        <f t="shared" si="62"/>
        <v>FALSE</v>
      </c>
      <c r="AC347" s="578" t="str">
        <f t="shared" si="63"/>
        <v>FALSE</v>
      </c>
      <c r="AD347" s="570" t="str">
        <f t="shared" si="64"/>
        <v>II</v>
      </c>
    </row>
    <row r="348" spans="1:30" ht="30" x14ac:dyDescent="0.25">
      <c r="A348" s="564" t="str">
        <f t="shared" si="60"/>
        <v>LPV012-2017-1</v>
      </c>
      <c r="B348" s="565" t="s">
        <v>694</v>
      </c>
      <c r="C348" s="565">
        <v>1</v>
      </c>
      <c r="D348" s="565" t="s">
        <v>458</v>
      </c>
      <c r="E348" s="565" t="s">
        <v>258</v>
      </c>
      <c r="F348" s="565" t="s">
        <v>68</v>
      </c>
      <c r="G348" s="565">
        <v>2017</v>
      </c>
      <c r="H348" s="565" t="s">
        <v>689</v>
      </c>
      <c r="I348" s="565" t="s">
        <v>690</v>
      </c>
      <c r="J348" s="565" t="s">
        <v>590</v>
      </c>
      <c r="K348" s="565">
        <v>10</v>
      </c>
      <c r="L348" s="565">
        <v>25</v>
      </c>
      <c r="M348" s="565"/>
      <c r="N348" s="565" t="s">
        <v>691</v>
      </c>
      <c r="O348" s="565">
        <v>6</v>
      </c>
      <c r="P348" s="565" t="s">
        <v>692</v>
      </c>
      <c r="Q348" s="565" t="s">
        <v>693</v>
      </c>
      <c r="R348" s="565">
        <v>129.9</v>
      </c>
      <c r="S348" s="565">
        <v>25</v>
      </c>
      <c r="T348" s="566">
        <v>8550</v>
      </c>
      <c r="U348" s="565">
        <v>16</v>
      </c>
      <c r="V348" s="565" t="s">
        <v>125</v>
      </c>
      <c r="W348" s="565" t="s">
        <v>122</v>
      </c>
      <c r="X348" s="567">
        <v>36755</v>
      </c>
      <c r="Y348" s="567">
        <v>26854</v>
      </c>
      <c r="Z348" s="579">
        <v>0.05</v>
      </c>
      <c r="AA348" s="569" t="str">
        <f t="shared" si="61"/>
        <v>LPV012-1</v>
      </c>
      <c r="AB348" s="570" t="str">
        <f t="shared" si="62"/>
        <v>FALSE</v>
      </c>
      <c r="AC348" s="580" t="str">
        <f t="shared" si="63"/>
        <v>FALSE</v>
      </c>
      <c r="AD348" s="569" t="str">
        <f t="shared" si="64"/>
        <v>II</v>
      </c>
    </row>
    <row r="349" spans="1:30" ht="30" x14ac:dyDescent="0.25">
      <c r="A349" s="564" t="str">
        <f t="shared" si="60"/>
        <v>LPV012-2017-2</v>
      </c>
      <c r="B349" s="574" t="s">
        <v>694</v>
      </c>
      <c r="C349" s="574">
        <v>2</v>
      </c>
      <c r="D349" s="574" t="s">
        <v>1370</v>
      </c>
      <c r="E349" s="574" t="s">
        <v>258</v>
      </c>
      <c r="F349" s="574" t="s">
        <v>68</v>
      </c>
      <c r="G349" s="574">
        <v>2017</v>
      </c>
      <c r="H349" s="574" t="s">
        <v>689</v>
      </c>
      <c r="I349" s="574" t="s">
        <v>690</v>
      </c>
      <c r="J349" s="574" t="s">
        <v>590</v>
      </c>
      <c r="K349" s="574">
        <v>10</v>
      </c>
      <c r="L349" s="574" t="s">
        <v>1807</v>
      </c>
      <c r="M349" s="574"/>
      <c r="N349" s="574" t="s">
        <v>691</v>
      </c>
      <c r="O349" s="574">
        <v>6</v>
      </c>
      <c r="P349" s="574" t="s">
        <v>692</v>
      </c>
      <c r="Q349" s="574" t="s">
        <v>693</v>
      </c>
      <c r="R349" s="574">
        <v>129.9</v>
      </c>
      <c r="S349" s="574" t="s">
        <v>1807</v>
      </c>
      <c r="T349" s="575">
        <v>8550</v>
      </c>
      <c r="U349" s="574">
        <v>16</v>
      </c>
      <c r="V349" s="574" t="s">
        <v>125</v>
      </c>
      <c r="W349" s="574" t="s">
        <v>122</v>
      </c>
      <c r="X349" s="576">
        <v>36755</v>
      </c>
      <c r="Y349" s="576">
        <v>26355</v>
      </c>
      <c r="Z349" s="577">
        <v>0.01</v>
      </c>
      <c r="AA349" s="570" t="str">
        <f t="shared" si="61"/>
        <v>LPV012-2</v>
      </c>
      <c r="AB349" s="569" t="str">
        <f t="shared" si="62"/>
        <v>FALSE</v>
      </c>
      <c r="AC349" s="578" t="str">
        <f t="shared" si="63"/>
        <v>FALSE</v>
      </c>
      <c r="AD349" s="570" t="str">
        <f t="shared" si="64"/>
        <v>II</v>
      </c>
    </row>
    <row r="350" spans="1:30" ht="30" x14ac:dyDescent="0.25">
      <c r="A350" s="564" t="str">
        <f t="shared" si="60"/>
        <v>LPV013-2017-1</v>
      </c>
      <c r="B350" s="565" t="s">
        <v>695</v>
      </c>
      <c r="C350" s="565">
        <v>1</v>
      </c>
      <c r="D350" s="565" t="s">
        <v>458</v>
      </c>
      <c r="E350" s="565" t="s">
        <v>258</v>
      </c>
      <c r="F350" s="565" t="s">
        <v>68</v>
      </c>
      <c r="G350" s="565">
        <v>2017</v>
      </c>
      <c r="H350" s="565" t="s">
        <v>689</v>
      </c>
      <c r="I350" s="565" t="s">
        <v>690</v>
      </c>
      <c r="J350" s="565" t="s">
        <v>590</v>
      </c>
      <c r="K350" s="565">
        <v>8</v>
      </c>
      <c r="L350" s="565">
        <v>25</v>
      </c>
      <c r="M350" s="565"/>
      <c r="N350" s="565" t="s">
        <v>696</v>
      </c>
      <c r="O350" s="565">
        <v>6</v>
      </c>
      <c r="P350" s="565" t="s">
        <v>692</v>
      </c>
      <c r="Q350" s="565" t="s">
        <v>693</v>
      </c>
      <c r="R350" s="565">
        <v>129.9</v>
      </c>
      <c r="S350" s="565">
        <v>25</v>
      </c>
      <c r="T350" s="566">
        <v>8550</v>
      </c>
      <c r="U350" s="565">
        <v>16</v>
      </c>
      <c r="V350" s="565" t="s">
        <v>122</v>
      </c>
      <c r="W350" s="565" t="s">
        <v>123</v>
      </c>
      <c r="X350" s="567">
        <v>37425</v>
      </c>
      <c r="Y350" s="567">
        <v>27453</v>
      </c>
      <c r="Z350" s="579">
        <v>0.05</v>
      </c>
      <c r="AA350" s="569" t="str">
        <f t="shared" si="61"/>
        <v>LPV013-1</v>
      </c>
      <c r="AB350" s="570" t="str">
        <f t="shared" si="62"/>
        <v>FALSE</v>
      </c>
      <c r="AC350" s="580" t="str">
        <f t="shared" si="63"/>
        <v>FALSE</v>
      </c>
      <c r="AD350" s="569" t="str">
        <f t="shared" si="64"/>
        <v>II</v>
      </c>
    </row>
    <row r="351" spans="1:30" ht="30" x14ac:dyDescent="0.25">
      <c r="A351" s="564" t="str">
        <f t="shared" si="60"/>
        <v>LPV013-2017-2</v>
      </c>
      <c r="B351" s="574" t="s">
        <v>695</v>
      </c>
      <c r="C351" s="574">
        <v>2</v>
      </c>
      <c r="D351" s="574" t="s">
        <v>1370</v>
      </c>
      <c r="E351" s="574" t="s">
        <v>258</v>
      </c>
      <c r="F351" s="574" t="s">
        <v>68</v>
      </c>
      <c r="G351" s="574">
        <v>2017</v>
      </c>
      <c r="H351" s="574" t="s">
        <v>689</v>
      </c>
      <c r="I351" s="574" t="s">
        <v>690</v>
      </c>
      <c r="J351" s="574" t="s">
        <v>590</v>
      </c>
      <c r="K351" s="574">
        <v>8</v>
      </c>
      <c r="L351" s="574" t="s">
        <v>1807</v>
      </c>
      <c r="M351" s="574"/>
      <c r="N351" s="574" t="s">
        <v>696</v>
      </c>
      <c r="O351" s="574">
        <v>6</v>
      </c>
      <c r="P351" s="574" t="s">
        <v>692</v>
      </c>
      <c r="Q351" s="574" t="s">
        <v>693</v>
      </c>
      <c r="R351" s="574">
        <v>129.9</v>
      </c>
      <c r="S351" s="574" t="s">
        <v>1807</v>
      </c>
      <c r="T351" s="575">
        <v>8550</v>
      </c>
      <c r="U351" s="574">
        <v>16</v>
      </c>
      <c r="V351" s="574" t="s">
        <v>122</v>
      </c>
      <c r="W351" s="574" t="s">
        <v>123</v>
      </c>
      <c r="X351" s="576">
        <v>37425</v>
      </c>
      <c r="Y351" s="576">
        <v>26935</v>
      </c>
      <c r="Z351" s="577">
        <v>0.01</v>
      </c>
      <c r="AA351" s="570" t="str">
        <f t="shared" si="61"/>
        <v>LPV013-2</v>
      </c>
      <c r="AB351" s="569" t="str">
        <f t="shared" si="62"/>
        <v>FALSE</v>
      </c>
      <c r="AC351" s="578" t="str">
        <f t="shared" si="63"/>
        <v>FALSE</v>
      </c>
      <c r="AD351" s="570" t="str">
        <f t="shared" si="64"/>
        <v>II</v>
      </c>
    </row>
    <row r="352" spans="1:30" ht="30" x14ac:dyDescent="0.25">
      <c r="A352" s="564" t="str">
        <f t="shared" si="60"/>
        <v>LPV014-2017-1</v>
      </c>
      <c r="B352" s="565" t="s">
        <v>697</v>
      </c>
      <c r="C352" s="565">
        <v>1</v>
      </c>
      <c r="D352" s="565" t="s">
        <v>458</v>
      </c>
      <c r="E352" s="565" t="s">
        <v>258</v>
      </c>
      <c r="F352" s="565" t="s">
        <v>68</v>
      </c>
      <c r="G352" s="565">
        <v>2017</v>
      </c>
      <c r="H352" s="565" t="s">
        <v>689</v>
      </c>
      <c r="I352" s="565" t="s">
        <v>690</v>
      </c>
      <c r="J352" s="565" t="s">
        <v>590</v>
      </c>
      <c r="K352" s="565">
        <v>10</v>
      </c>
      <c r="L352" s="565">
        <v>25</v>
      </c>
      <c r="M352" s="565"/>
      <c r="N352" s="565" t="s">
        <v>696</v>
      </c>
      <c r="O352" s="565">
        <v>6</v>
      </c>
      <c r="P352" s="565" t="s">
        <v>692</v>
      </c>
      <c r="Q352" s="565" t="s">
        <v>693</v>
      </c>
      <c r="R352" s="565">
        <v>129.9</v>
      </c>
      <c r="S352" s="565">
        <v>25</v>
      </c>
      <c r="T352" s="566">
        <v>8550</v>
      </c>
      <c r="U352" s="565">
        <v>16</v>
      </c>
      <c r="V352" s="565" t="s">
        <v>122</v>
      </c>
      <c r="W352" s="565" t="s">
        <v>123</v>
      </c>
      <c r="X352" s="567">
        <v>38620</v>
      </c>
      <c r="Y352" s="567">
        <v>28515</v>
      </c>
      <c r="Z352" s="579">
        <v>0.05</v>
      </c>
      <c r="AA352" s="569" t="str">
        <f t="shared" si="61"/>
        <v>LPV014-1</v>
      </c>
      <c r="AB352" s="570" t="str">
        <f t="shared" si="62"/>
        <v>FALSE</v>
      </c>
      <c r="AC352" s="580" t="str">
        <f t="shared" si="63"/>
        <v>FALSE</v>
      </c>
      <c r="AD352" s="569" t="str">
        <f t="shared" si="64"/>
        <v>II</v>
      </c>
    </row>
    <row r="353" spans="1:30" ht="30" x14ac:dyDescent="0.25">
      <c r="A353" s="564" t="str">
        <f t="shared" si="60"/>
        <v>LPV014-2017-2</v>
      </c>
      <c r="B353" s="574" t="s">
        <v>697</v>
      </c>
      <c r="C353" s="574">
        <v>2</v>
      </c>
      <c r="D353" s="574" t="s">
        <v>1370</v>
      </c>
      <c r="E353" s="574" t="s">
        <v>258</v>
      </c>
      <c r="F353" s="574" t="s">
        <v>68</v>
      </c>
      <c r="G353" s="574">
        <v>2017</v>
      </c>
      <c r="H353" s="574" t="s">
        <v>689</v>
      </c>
      <c r="I353" s="574" t="s">
        <v>690</v>
      </c>
      <c r="J353" s="574" t="s">
        <v>590</v>
      </c>
      <c r="K353" s="574">
        <v>10</v>
      </c>
      <c r="L353" s="574" t="s">
        <v>1807</v>
      </c>
      <c r="M353" s="574"/>
      <c r="N353" s="574" t="s">
        <v>696</v>
      </c>
      <c r="O353" s="574">
        <v>6</v>
      </c>
      <c r="P353" s="574" t="s">
        <v>692</v>
      </c>
      <c r="Q353" s="574" t="s">
        <v>693</v>
      </c>
      <c r="R353" s="574">
        <v>129.9</v>
      </c>
      <c r="S353" s="574" t="s">
        <v>1807</v>
      </c>
      <c r="T353" s="575">
        <v>8550</v>
      </c>
      <c r="U353" s="574">
        <v>16</v>
      </c>
      <c r="V353" s="574" t="s">
        <v>122</v>
      </c>
      <c r="W353" s="574" t="s">
        <v>123</v>
      </c>
      <c r="X353" s="576">
        <v>38620</v>
      </c>
      <c r="Y353" s="576">
        <v>27965</v>
      </c>
      <c r="Z353" s="577">
        <v>0.01</v>
      </c>
      <c r="AA353" s="570" t="str">
        <f t="shared" si="61"/>
        <v>LPV014-2</v>
      </c>
      <c r="AB353" s="569" t="str">
        <f t="shared" si="62"/>
        <v>FALSE</v>
      </c>
      <c r="AC353" s="578" t="str">
        <f t="shared" si="63"/>
        <v>FALSE</v>
      </c>
      <c r="AD353" s="570" t="str">
        <f t="shared" si="64"/>
        <v>II</v>
      </c>
    </row>
    <row r="354" spans="1:30" ht="30" x14ac:dyDescent="0.25">
      <c r="A354" s="564" t="str">
        <f t="shared" si="60"/>
        <v>LPV015-2017-1</v>
      </c>
      <c r="B354" s="565" t="s">
        <v>698</v>
      </c>
      <c r="C354" s="565">
        <v>1</v>
      </c>
      <c r="D354" s="565" t="s">
        <v>458</v>
      </c>
      <c r="E354" s="565" t="s">
        <v>258</v>
      </c>
      <c r="F354" s="565" t="s">
        <v>68</v>
      </c>
      <c r="G354" s="565">
        <v>2017</v>
      </c>
      <c r="H354" s="565" t="s">
        <v>689</v>
      </c>
      <c r="I354" s="565" t="s">
        <v>690</v>
      </c>
      <c r="J354" s="565" t="s">
        <v>590</v>
      </c>
      <c r="K354" s="565">
        <v>8</v>
      </c>
      <c r="L354" s="565">
        <v>25</v>
      </c>
      <c r="M354" s="565"/>
      <c r="N354" s="565" t="s">
        <v>691</v>
      </c>
      <c r="O354" s="565">
        <v>6</v>
      </c>
      <c r="P354" s="565" t="s">
        <v>699</v>
      </c>
      <c r="Q354" s="565" t="s">
        <v>693</v>
      </c>
      <c r="R354" s="565">
        <v>129.9</v>
      </c>
      <c r="S354" s="565">
        <v>25</v>
      </c>
      <c r="T354" s="566">
        <v>8550</v>
      </c>
      <c r="U354" s="565">
        <v>16</v>
      </c>
      <c r="V354" s="565" t="s">
        <v>125</v>
      </c>
      <c r="W354" s="565" t="s">
        <v>122</v>
      </c>
      <c r="X354" s="567">
        <v>37020</v>
      </c>
      <c r="Y354" s="567">
        <v>27128</v>
      </c>
      <c r="Z354" s="579">
        <v>0.05</v>
      </c>
      <c r="AA354" s="569" t="str">
        <f t="shared" si="61"/>
        <v>LPV015-1</v>
      </c>
      <c r="AB354" s="570" t="str">
        <f t="shared" si="62"/>
        <v>FALSE</v>
      </c>
      <c r="AC354" s="580" t="str">
        <f t="shared" si="63"/>
        <v>FALSE</v>
      </c>
      <c r="AD354" s="569" t="str">
        <f t="shared" si="64"/>
        <v>II</v>
      </c>
    </row>
    <row r="355" spans="1:30" ht="30" x14ac:dyDescent="0.25">
      <c r="A355" s="564" t="str">
        <f t="shared" si="60"/>
        <v>LPV015-2017-2</v>
      </c>
      <c r="B355" s="574" t="s">
        <v>698</v>
      </c>
      <c r="C355" s="574">
        <v>2</v>
      </c>
      <c r="D355" s="574" t="s">
        <v>1370</v>
      </c>
      <c r="E355" s="574" t="s">
        <v>258</v>
      </c>
      <c r="F355" s="574" t="s">
        <v>68</v>
      </c>
      <c r="G355" s="574">
        <v>2017</v>
      </c>
      <c r="H355" s="574" t="s">
        <v>689</v>
      </c>
      <c r="I355" s="574" t="s">
        <v>690</v>
      </c>
      <c r="J355" s="574" t="s">
        <v>590</v>
      </c>
      <c r="K355" s="574">
        <v>8</v>
      </c>
      <c r="L355" s="574" t="s">
        <v>1807</v>
      </c>
      <c r="M355" s="574"/>
      <c r="N355" s="574" t="s">
        <v>691</v>
      </c>
      <c r="O355" s="574">
        <v>6</v>
      </c>
      <c r="P355" s="574" t="s">
        <v>699</v>
      </c>
      <c r="Q355" s="574" t="s">
        <v>693</v>
      </c>
      <c r="R355" s="574">
        <v>129.9</v>
      </c>
      <c r="S355" s="574" t="s">
        <v>1807</v>
      </c>
      <c r="T355" s="575">
        <v>8550</v>
      </c>
      <c r="U355" s="574">
        <v>16</v>
      </c>
      <c r="V355" s="574" t="s">
        <v>125</v>
      </c>
      <c r="W355" s="574" t="s">
        <v>122</v>
      </c>
      <c r="X355" s="576">
        <v>37020</v>
      </c>
      <c r="Y355" s="576">
        <v>26620</v>
      </c>
      <c r="Z355" s="577">
        <v>0.01</v>
      </c>
      <c r="AA355" s="570" t="str">
        <f t="shared" si="61"/>
        <v>LPV015-2</v>
      </c>
      <c r="AB355" s="569" t="str">
        <f t="shared" si="62"/>
        <v>FALSE</v>
      </c>
      <c r="AC355" s="578" t="str">
        <f t="shared" si="63"/>
        <v>FALSE</v>
      </c>
      <c r="AD355" s="570" t="str">
        <f t="shared" si="64"/>
        <v>II</v>
      </c>
    </row>
    <row r="356" spans="1:30" ht="30" x14ac:dyDescent="0.25">
      <c r="A356" s="564" t="str">
        <f t="shared" ref="A356:A387" si="65">CONCATENATE(B356, "-", G356, "-", C356)</f>
        <v>LPV016-2017-1</v>
      </c>
      <c r="B356" s="565" t="s">
        <v>700</v>
      </c>
      <c r="C356" s="565">
        <v>1</v>
      </c>
      <c r="D356" s="565" t="s">
        <v>458</v>
      </c>
      <c r="E356" s="565" t="s">
        <v>258</v>
      </c>
      <c r="F356" s="565" t="s">
        <v>68</v>
      </c>
      <c r="G356" s="565">
        <v>2017</v>
      </c>
      <c r="H356" s="565" t="s">
        <v>689</v>
      </c>
      <c r="I356" s="565" t="s">
        <v>690</v>
      </c>
      <c r="J356" s="565" t="s">
        <v>590</v>
      </c>
      <c r="K356" s="565">
        <v>10</v>
      </c>
      <c r="L356" s="565">
        <v>25</v>
      </c>
      <c r="M356" s="565"/>
      <c r="N356" s="565" t="s">
        <v>691</v>
      </c>
      <c r="O356" s="565">
        <v>6</v>
      </c>
      <c r="P356" s="565" t="s">
        <v>699</v>
      </c>
      <c r="Q356" s="565" t="s">
        <v>693</v>
      </c>
      <c r="R356" s="565">
        <v>129.9</v>
      </c>
      <c r="S356" s="565">
        <v>25</v>
      </c>
      <c r="T356" s="566">
        <v>8550</v>
      </c>
      <c r="U356" s="565">
        <v>16</v>
      </c>
      <c r="V356" s="565" t="s">
        <v>125</v>
      </c>
      <c r="W356" s="565" t="s">
        <v>122</v>
      </c>
      <c r="X356" s="567">
        <v>38215</v>
      </c>
      <c r="Y356" s="567">
        <v>28190</v>
      </c>
      <c r="Z356" s="579">
        <v>0.05</v>
      </c>
      <c r="AA356" s="569" t="str">
        <f t="shared" ref="AA356:AA387" si="66">CONCATENATE(B356, "-", C356)</f>
        <v>LPV016-1</v>
      </c>
      <c r="AB356" s="570" t="str">
        <f t="shared" ref="AB356:AB387" si="67">IF(AND($U356&gt;=32, (LEFT($B356, 3)="PAC"), C356=1), "TRUE", "FALSE")</f>
        <v>FALSE</v>
      </c>
      <c r="AC356" s="580" t="str">
        <f t="shared" ref="AC356:AC387" si="68">IF(AND($U356&gt;=22,(LEFT($B356,3)&lt;&gt;"PAC"),C356=1, ISNUMBER($U356)),"TRUE","FALSE")</f>
        <v>FALSE</v>
      </c>
      <c r="AD356" s="569" t="str">
        <f t="shared" ref="AD356:AD387" si="69">IF((LEFT($B356, 3)="PAC"), "I", "II")</f>
        <v>II</v>
      </c>
    </row>
    <row r="357" spans="1:30" ht="30" x14ac:dyDescent="0.25">
      <c r="A357" s="564" t="str">
        <f t="shared" si="65"/>
        <v>LPV016-2017-2</v>
      </c>
      <c r="B357" s="574" t="s">
        <v>700</v>
      </c>
      <c r="C357" s="574">
        <v>2</v>
      </c>
      <c r="D357" s="574" t="s">
        <v>1370</v>
      </c>
      <c r="E357" s="574" t="s">
        <v>258</v>
      </c>
      <c r="F357" s="574" t="s">
        <v>68</v>
      </c>
      <c r="G357" s="574">
        <v>2017</v>
      </c>
      <c r="H357" s="574" t="s">
        <v>689</v>
      </c>
      <c r="I357" s="574" t="s">
        <v>690</v>
      </c>
      <c r="J357" s="574" t="s">
        <v>590</v>
      </c>
      <c r="K357" s="574">
        <v>10</v>
      </c>
      <c r="L357" s="574" t="s">
        <v>1807</v>
      </c>
      <c r="M357" s="574"/>
      <c r="N357" s="574" t="s">
        <v>691</v>
      </c>
      <c r="O357" s="574">
        <v>6</v>
      </c>
      <c r="P357" s="574" t="s">
        <v>699</v>
      </c>
      <c r="Q357" s="574" t="s">
        <v>693</v>
      </c>
      <c r="R357" s="574">
        <v>129.9</v>
      </c>
      <c r="S357" s="574" t="s">
        <v>1807</v>
      </c>
      <c r="T357" s="575">
        <v>8550</v>
      </c>
      <c r="U357" s="574">
        <v>16</v>
      </c>
      <c r="V357" s="574" t="s">
        <v>125</v>
      </c>
      <c r="W357" s="574" t="s">
        <v>122</v>
      </c>
      <c r="X357" s="576">
        <v>38215</v>
      </c>
      <c r="Y357" s="576">
        <v>27650</v>
      </c>
      <c r="Z357" s="577">
        <v>0.01</v>
      </c>
      <c r="AA357" s="570" t="str">
        <f t="shared" si="66"/>
        <v>LPV016-2</v>
      </c>
      <c r="AB357" s="569" t="str">
        <f t="shared" si="67"/>
        <v>FALSE</v>
      </c>
      <c r="AC357" s="578" t="str">
        <f t="shared" si="68"/>
        <v>FALSE</v>
      </c>
      <c r="AD357" s="570" t="str">
        <f t="shared" si="69"/>
        <v>II</v>
      </c>
    </row>
    <row r="358" spans="1:30" ht="30" x14ac:dyDescent="0.25">
      <c r="A358" s="564" t="str">
        <f t="shared" si="65"/>
        <v>LPV017-2017-1</v>
      </c>
      <c r="B358" s="565" t="s">
        <v>701</v>
      </c>
      <c r="C358" s="565">
        <v>1</v>
      </c>
      <c r="D358" s="565" t="s">
        <v>458</v>
      </c>
      <c r="E358" s="565" t="s">
        <v>258</v>
      </c>
      <c r="F358" s="565" t="s">
        <v>68</v>
      </c>
      <c r="G358" s="565">
        <v>2017</v>
      </c>
      <c r="H358" s="565" t="s">
        <v>689</v>
      </c>
      <c r="I358" s="565" t="s">
        <v>690</v>
      </c>
      <c r="J358" s="565" t="s">
        <v>590</v>
      </c>
      <c r="K358" s="565">
        <v>8</v>
      </c>
      <c r="L358" s="565">
        <v>25</v>
      </c>
      <c r="M358" s="565"/>
      <c r="N358" s="565" t="s">
        <v>696</v>
      </c>
      <c r="O358" s="565">
        <v>6</v>
      </c>
      <c r="P358" s="565" t="s">
        <v>699</v>
      </c>
      <c r="Q358" s="565" t="s">
        <v>693</v>
      </c>
      <c r="R358" s="565">
        <v>129.9</v>
      </c>
      <c r="S358" s="565">
        <v>25</v>
      </c>
      <c r="T358" s="566">
        <v>8550</v>
      </c>
      <c r="U358" s="565">
        <v>16</v>
      </c>
      <c r="V358" s="565" t="s">
        <v>122</v>
      </c>
      <c r="W358" s="565" t="s">
        <v>123</v>
      </c>
      <c r="X358" s="567">
        <v>38885</v>
      </c>
      <c r="Y358" s="567">
        <v>28789</v>
      </c>
      <c r="Z358" s="579">
        <v>0.05</v>
      </c>
      <c r="AA358" s="569" t="str">
        <f t="shared" si="66"/>
        <v>LPV017-1</v>
      </c>
      <c r="AB358" s="570" t="str">
        <f t="shared" si="67"/>
        <v>FALSE</v>
      </c>
      <c r="AC358" s="580" t="str">
        <f t="shared" si="68"/>
        <v>FALSE</v>
      </c>
      <c r="AD358" s="569" t="str">
        <f t="shared" si="69"/>
        <v>II</v>
      </c>
    </row>
    <row r="359" spans="1:30" ht="30" x14ac:dyDescent="0.25">
      <c r="A359" s="564" t="str">
        <f t="shared" si="65"/>
        <v>LPV017-2017-2</v>
      </c>
      <c r="B359" s="574" t="s">
        <v>701</v>
      </c>
      <c r="C359" s="574">
        <v>2</v>
      </c>
      <c r="D359" s="574" t="s">
        <v>1370</v>
      </c>
      <c r="E359" s="574" t="s">
        <v>258</v>
      </c>
      <c r="F359" s="574" t="s">
        <v>68</v>
      </c>
      <c r="G359" s="574">
        <v>2017</v>
      </c>
      <c r="H359" s="574" t="s">
        <v>689</v>
      </c>
      <c r="I359" s="574" t="s">
        <v>690</v>
      </c>
      <c r="J359" s="574" t="s">
        <v>590</v>
      </c>
      <c r="K359" s="574">
        <v>8</v>
      </c>
      <c r="L359" s="574" t="s">
        <v>1807</v>
      </c>
      <c r="M359" s="574"/>
      <c r="N359" s="574" t="s">
        <v>696</v>
      </c>
      <c r="O359" s="574">
        <v>6</v>
      </c>
      <c r="P359" s="574" t="s">
        <v>699</v>
      </c>
      <c r="Q359" s="574" t="s">
        <v>693</v>
      </c>
      <c r="R359" s="574">
        <v>129.9</v>
      </c>
      <c r="S359" s="574" t="s">
        <v>1807</v>
      </c>
      <c r="T359" s="575">
        <v>8550</v>
      </c>
      <c r="U359" s="574">
        <v>16</v>
      </c>
      <c r="V359" s="574" t="s">
        <v>122</v>
      </c>
      <c r="W359" s="574" t="s">
        <v>123</v>
      </c>
      <c r="X359" s="576">
        <v>38885</v>
      </c>
      <c r="Y359" s="576">
        <v>28230</v>
      </c>
      <c r="Z359" s="577">
        <v>0.01</v>
      </c>
      <c r="AA359" s="570" t="str">
        <f t="shared" si="66"/>
        <v>LPV017-2</v>
      </c>
      <c r="AB359" s="569" t="str">
        <f t="shared" si="67"/>
        <v>FALSE</v>
      </c>
      <c r="AC359" s="578" t="str">
        <f t="shared" si="68"/>
        <v>FALSE</v>
      </c>
      <c r="AD359" s="570" t="str">
        <f t="shared" si="69"/>
        <v>II</v>
      </c>
    </row>
    <row r="360" spans="1:30" ht="30" x14ac:dyDescent="0.25">
      <c r="A360" s="564" t="str">
        <f t="shared" si="65"/>
        <v>LPV018-2017-1</v>
      </c>
      <c r="B360" s="565" t="s">
        <v>702</v>
      </c>
      <c r="C360" s="565">
        <v>1</v>
      </c>
      <c r="D360" s="565" t="s">
        <v>458</v>
      </c>
      <c r="E360" s="565" t="s">
        <v>258</v>
      </c>
      <c r="F360" s="565" t="s">
        <v>68</v>
      </c>
      <c r="G360" s="565">
        <v>2017</v>
      </c>
      <c r="H360" s="565" t="s">
        <v>689</v>
      </c>
      <c r="I360" s="565" t="s">
        <v>690</v>
      </c>
      <c r="J360" s="565" t="s">
        <v>590</v>
      </c>
      <c r="K360" s="565">
        <v>10</v>
      </c>
      <c r="L360" s="565">
        <v>25</v>
      </c>
      <c r="M360" s="565"/>
      <c r="N360" s="565" t="s">
        <v>696</v>
      </c>
      <c r="O360" s="565">
        <v>6</v>
      </c>
      <c r="P360" s="565" t="s">
        <v>699</v>
      </c>
      <c r="Q360" s="565" t="s">
        <v>693</v>
      </c>
      <c r="R360" s="565">
        <v>129.9</v>
      </c>
      <c r="S360" s="565">
        <v>25</v>
      </c>
      <c r="T360" s="566">
        <v>8550</v>
      </c>
      <c r="U360" s="565">
        <v>16</v>
      </c>
      <c r="V360" s="565" t="s">
        <v>122</v>
      </c>
      <c r="W360" s="565" t="s">
        <v>123</v>
      </c>
      <c r="X360" s="567">
        <v>40080</v>
      </c>
      <c r="Y360" s="567">
        <v>29850</v>
      </c>
      <c r="Z360" s="579">
        <v>0.05</v>
      </c>
      <c r="AA360" s="569" t="str">
        <f t="shared" si="66"/>
        <v>LPV018-1</v>
      </c>
      <c r="AB360" s="570" t="str">
        <f t="shared" si="67"/>
        <v>FALSE</v>
      </c>
      <c r="AC360" s="580" t="str">
        <f t="shared" si="68"/>
        <v>FALSE</v>
      </c>
      <c r="AD360" s="569" t="str">
        <f t="shared" si="69"/>
        <v>II</v>
      </c>
    </row>
    <row r="361" spans="1:30" ht="30" x14ac:dyDescent="0.25">
      <c r="A361" s="564" t="str">
        <f t="shared" si="65"/>
        <v>LPV018-2017-2</v>
      </c>
      <c r="B361" s="574" t="s">
        <v>702</v>
      </c>
      <c r="C361" s="574">
        <v>2</v>
      </c>
      <c r="D361" s="574" t="s">
        <v>1370</v>
      </c>
      <c r="E361" s="574" t="s">
        <v>258</v>
      </c>
      <c r="F361" s="574" t="s">
        <v>68</v>
      </c>
      <c r="G361" s="574">
        <v>2017</v>
      </c>
      <c r="H361" s="574" t="s">
        <v>689</v>
      </c>
      <c r="I361" s="574" t="s">
        <v>690</v>
      </c>
      <c r="J361" s="574" t="s">
        <v>590</v>
      </c>
      <c r="K361" s="574">
        <v>10</v>
      </c>
      <c r="L361" s="574" t="s">
        <v>1807</v>
      </c>
      <c r="M361" s="574"/>
      <c r="N361" s="574" t="s">
        <v>696</v>
      </c>
      <c r="O361" s="574">
        <v>6</v>
      </c>
      <c r="P361" s="574" t="s">
        <v>699</v>
      </c>
      <c r="Q361" s="574" t="s">
        <v>693</v>
      </c>
      <c r="R361" s="574">
        <v>129.9</v>
      </c>
      <c r="S361" s="574" t="s">
        <v>1807</v>
      </c>
      <c r="T361" s="575">
        <v>8550</v>
      </c>
      <c r="U361" s="574">
        <v>16</v>
      </c>
      <c r="V361" s="574" t="s">
        <v>122</v>
      </c>
      <c r="W361" s="574" t="s">
        <v>123</v>
      </c>
      <c r="X361" s="576">
        <v>40080</v>
      </c>
      <c r="Y361" s="576">
        <v>29260</v>
      </c>
      <c r="Z361" s="577">
        <v>0.01</v>
      </c>
      <c r="AA361" s="570" t="str">
        <f t="shared" si="66"/>
        <v>LPV018-2</v>
      </c>
      <c r="AB361" s="569" t="str">
        <f t="shared" si="67"/>
        <v>FALSE</v>
      </c>
      <c r="AC361" s="578" t="str">
        <f t="shared" si="68"/>
        <v>FALSE</v>
      </c>
      <c r="AD361" s="570" t="str">
        <f t="shared" si="69"/>
        <v>II</v>
      </c>
    </row>
    <row r="362" spans="1:30" ht="30" x14ac:dyDescent="0.25">
      <c r="A362" s="564" t="str">
        <f t="shared" si="65"/>
        <v>LPV019-2017-1</v>
      </c>
      <c r="B362" s="565" t="s">
        <v>703</v>
      </c>
      <c r="C362" s="565">
        <v>1</v>
      </c>
      <c r="D362" s="565" t="s">
        <v>458</v>
      </c>
      <c r="E362" s="565" t="s">
        <v>258</v>
      </c>
      <c r="F362" s="565" t="s">
        <v>68</v>
      </c>
      <c r="G362" s="565">
        <v>2017</v>
      </c>
      <c r="H362" s="565" t="s">
        <v>689</v>
      </c>
      <c r="I362" s="565" t="s">
        <v>704</v>
      </c>
      <c r="J362" s="565" t="s">
        <v>590</v>
      </c>
      <c r="K362" s="565">
        <v>12</v>
      </c>
      <c r="L362" s="565">
        <v>25</v>
      </c>
      <c r="M362" s="565"/>
      <c r="N362" s="565" t="s">
        <v>691</v>
      </c>
      <c r="O362" s="565">
        <v>6</v>
      </c>
      <c r="P362" s="565" t="s">
        <v>705</v>
      </c>
      <c r="Q362" s="565" t="s">
        <v>693</v>
      </c>
      <c r="R362" s="565">
        <v>147.6</v>
      </c>
      <c r="S362" s="565">
        <v>25</v>
      </c>
      <c r="T362" s="566">
        <v>9000</v>
      </c>
      <c r="U362" s="565">
        <v>12</v>
      </c>
      <c r="V362" s="565" t="s">
        <v>125</v>
      </c>
      <c r="W362" s="565" t="s">
        <v>122</v>
      </c>
      <c r="X362" s="567">
        <v>39360</v>
      </c>
      <c r="Y362" s="567">
        <v>29268</v>
      </c>
      <c r="Z362" s="579">
        <v>0.05</v>
      </c>
      <c r="AA362" s="569" t="str">
        <f t="shared" si="66"/>
        <v>LPV019-1</v>
      </c>
      <c r="AB362" s="570" t="str">
        <f t="shared" si="67"/>
        <v>FALSE</v>
      </c>
      <c r="AC362" s="580" t="str">
        <f t="shared" si="68"/>
        <v>FALSE</v>
      </c>
      <c r="AD362" s="569" t="str">
        <f t="shared" si="69"/>
        <v>II</v>
      </c>
    </row>
    <row r="363" spans="1:30" ht="30" x14ac:dyDescent="0.25">
      <c r="A363" s="564" t="str">
        <f t="shared" si="65"/>
        <v>LPV019-2017-2</v>
      </c>
      <c r="B363" s="574" t="s">
        <v>703</v>
      </c>
      <c r="C363" s="574">
        <v>2</v>
      </c>
      <c r="D363" s="574" t="s">
        <v>1370</v>
      </c>
      <c r="E363" s="574" t="s">
        <v>258</v>
      </c>
      <c r="F363" s="574" t="s">
        <v>68</v>
      </c>
      <c r="G363" s="574">
        <v>2017</v>
      </c>
      <c r="H363" s="574" t="s">
        <v>689</v>
      </c>
      <c r="I363" s="574" t="s">
        <v>704</v>
      </c>
      <c r="J363" s="574" t="s">
        <v>590</v>
      </c>
      <c r="K363" s="574">
        <v>12</v>
      </c>
      <c r="L363" s="574" t="s">
        <v>1807</v>
      </c>
      <c r="M363" s="574"/>
      <c r="N363" s="574" t="s">
        <v>691</v>
      </c>
      <c r="O363" s="574">
        <v>6</v>
      </c>
      <c r="P363" s="574" t="s">
        <v>705</v>
      </c>
      <c r="Q363" s="574" t="s">
        <v>693</v>
      </c>
      <c r="R363" s="574">
        <v>147.6</v>
      </c>
      <c r="S363" s="574" t="s">
        <v>1807</v>
      </c>
      <c r="T363" s="575">
        <v>9000</v>
      </c>
      <c r="U363" s="574">
        <v>12</v>
      </c>
      <c r="V363" s="574" t="s">
        <v>125</v>
      </c>
      <c r="W363" s="574" t="s">
        <v>122</v>
      </c>
      <c r="X363" s="576">
        <v>39210</v>
      </c>
      <c r="Y363" s="576">
        <v>28566</v>
      </c>
      <c r="Z363" s="577">
        <v>0.01</v>
      </c>
      <c r="AA363" s="570" t="str">
        <f t="shared" si="66"/>
        <v>LPV019-2</v>
      </c>
      <c r="AB363" s="569" t="str">
        <f t="shared" si="67"/>
        <v>FALSE</v>
      </c>
      <c r="AC363" s="578" t="str">
        <f t="shared" si="68"/>
        <v>FALSE</v>
      </c>
      <c r="AD363" s="570" t="str">
        <f t="shared" si="69"/>
        <v>II</v>
      </c>
    </row>
    <row r="364" spans="1:30" ht="30" x14ac:dyDescent="0.25">
      <c r="A364" s="564" t="str">
        <f t="shared" si="65"/>
        <v>LPV020-2017-1</v>
      </c>
      <c r="B364" s="565" t="s">
        <v>706</v>
      </c>
      <c r="C364" s="565">
        <v>1</v>
      </c>
      <c r="D364" s="565" t="s">
        <v>458</v>
      </c>
      <c r="E364" s="565" t="s">
        <v>258</v>
      </c>
      <c r="F364" s="565" t="s">
        <v>68</v>
      </c>
      <c r="G364" s="565">
        <v>2017</v>
      </c>
      <c r="H364" s="565" t="s">
        <v>689</v>
      </c>
      <c r="I364" s="565" t="s">
        <v>704</v>
      </c>
      <c r="J364" s="565" t="s">
        <v>590</v>
      </c>
      <c r="K364" s="565">
        <v>15</v>
      </c>
      <c r="L364" s="565">
        <v>25</v>
      </c>
      <c r="M364" s="565"/>
      <c r="N364" s="565" t="s">
        <v>691</v>
      </c>
      <c r="O364" s="565">
        <v>6</v>
      </c>
      <c r="P364" s="565" t="s">
        <v>705</v>
      </c>
      <c r="Q364" s="565" t="s">
        <v>693</v>
      </c>
      <c r="R364" s="565">
        <v>147.6</v>
      </c>
      <c r="S364" s="565">
        <v>25</v>
      </c>
      <c r="T364" s="566">
        <v>9000</v>
      </c>
      <c r="U364" s="565">
        <v>12</v>
      </c>
      <c r="V364" s="565" t="s">
        <v>125</v>
      </c>
      <c r="W364" s="565" t="s">
        <v>122</v>
      </c>
      <c r="X364" s="567">
        <v>40855</v>
      </c>
      <c r="Y364" s="567">
        <v>30596</v>
      </c>
      <c r="Z364" s="579">
        <v>0.05</v>
      </c>
      <c r="AA364" s="569" t="str">
        <f t="shared" si="66"/>
        <v>LPV020-1</v>
      </c>
      <c r="AB364" s="570" t="str">
        <f t="shared" si="67"/>
        <v>FALSE</v>
      </c>
      <c r="AC364" s="580" t="str">
        <f t="shared" si="68"/>
        <v>FALSE</v>
      </c>
      <c r="AD364" s="569" t="str">
        <f t="shared" si="69"/>
        <v>II</v>
      </c>
    </row>
    <row r="365" spans="1:30" ht="30" x14ac:dyDescent="0.25">
      <c r="A365" s="564" t="str">
        <f t="shared" si="65"/>
        <v>LPV020-2017-2</v>
      </c>
      <c r="B365" s="574" t="s">
        <v>706</v>
      </c>
      <c r="C365" s="574">
        <v>2</v>
      </c>
      <c r="D365" s="574" t="s">
        <v>1370</v>
      </c>
      <c r="E365" s="574" t="s">
        <v>258</v>
      </c>
      <c r="F365" s="574" t="s">
        <v>68</v>
      </c>
      <c r="G365" s="574">
        <v>2017</v>
      </c>
      <c r="H365" s="574" t="s">
        <v>689</v>
      </c>
      <c r="I365" s="574" t="s">
        <v>704</v>
      </c>
      <c r="J365" s="574" t="s">
        <v>590</v>
      </c>
      <c r="K365" s="574">
        <v>15</v>
      </c>
      <c r="L365" s="574" t="s">
        <v>1807</v>
      </c>
      <c r="M365" s="574"/>
      <c r="N365" s="574" t="s">
        <v>691</v>
      </c>
      <c r="O365" s="574">
        <v>6</v>
      </c>
      <c r="P365" s="574" t="s">
        <v>705</v>
      </c>
      <c r="Q365" s="574" t="s">
        <v>693</v>
      </c>
      <c r="R365" s="574">
        <v>147.6</v>
      </c>
      <c r="S365" s="574" t="s">
        <v>1807</v>
      </c>
      <c r="T365" s="575">
        <v>9000</v>
      </c>
      <c r="U365" s="574">
        <v>12</v>
      </c>
      <c r="V365" s="574" t="s">
        <v>125</v>
      </c>
      <c r="W365" s="574" t="s">
        <v>122</v>
      </c>
      <c r="X365" s="576">
        <v>40705</v>
      </c>
      <c r="Y365" s="576">
        <v>29853</v>
      </c>
      <c r="Z365" s="577">
        <v>0.01</v>
      </c>
      <c r="AA365" s="570" t="str">
        <f t="shared" si="66"/>
        <v>LPV020-2</v>
      </c>
      <c r="AB365" s="569" t="str">
        <f t="shared" si="67"/>
        <v>FALSE</v>
      </c>
      <c r="AC365" s="578" t="str">
        <f t="shared" si="68"/>
        <v>FALSE</v>
      </c>
      <c r="AD365" s="570" t="str">
        <f t="shared" si="69"/>
        <v>II</v>
      </c>
    </row>
    <row r="366" spans="1:30" ht="30" x14ac:dyDescent="0.25">
      <c r="A366" s="564" t="str">
        <f t="shared" si="65"/>
        <v>LPV021-2017-1</v>
      </c>
      <c r="B366" s="565" t="s">
        <v>707</v>
      </c>
      <c r="C366" s="565">
        <v>1</v>
      </c>
      <c r="D366" s="565" t="s">
        <v>458</v>
      </c>
      <c r="E366" s="565" t="s">
        <v>258</v>
      </c>
      <c r="F366" s="565" t="s">
        <v>68</v>
      </c>
      <c r="G366" s="565">
        <v>2017</v>
      </c>
      <c r="H366" s="565" t="s">
        <v>689</v>
      </c>
      <c r="I366" s="565" t="s">
        <v>704</v>
      </c>
      <c r="J366" s="565" t="s">
        <v>590</v>
      </c>
      <c r="K366" s="565">
        <v>12</v>
      </c>
      <c r="L366" s="565">
        <v>25</v>
      </c>
      <c r="M366" s="565"/>
      <c r="N366" s="565" t="s">
        <v>696</v>
      </c>
      <c r="O366" s="565">
        <v>6</v>
      </c>
      <c r="P366" s="565" t="s">
        <v>705</v>
      </c>
      <c r="Q366" s="565" t="s">
        <v>693</v>
      </c>
      <c r="R366" s="565">
        <v>147.6</v>
      </c>
      <c r="S366" s="565">
        <v>25</v>
      </c>
      <c r="T366" s="566">
        <v>9000</v>
      </c>
      <c r="U366" s="565">
        <v>12</v>
      </c>
      <c r="V366" s="565" t="s">
        <v>122</v>
      </c>
      <c r="W366" s="565" t="s">
        <v>123</v>
      </c>
      <c r="X366" s="567">
        <v>41075</v>
      </c>
      <c r="Y366" s="567">
        <v>30791</v>
      </c>
      <c r="Z366" s="579">
        <v>0.05</v>
      </c>
      <c r="AA366" s="569" t="str">
        <f t="shared" si="66"/>
        <v>LPV021-1</v>
      </c>
      <c r="AB366" s="570" t="str">
        <f t="shared" si="67"/>
        <v>FALSE</v>
      </c>
      <c r="AC366" s="580" t="str">
        <f t="shared" si="68"/>
        <v>FALSE</v>
      </c>
      <c r="AD366" s="569" t="str">
        <f t="shared" si="69"/>
        <v>II</v>
      </c>
    </row>
    <row r="367" spans="1:30" ht="30" x14ac:dyDescent="0.25">
      <c r="A367" s="564" t="str">
        <f t="shared" si="65"/>
        <v>LPV021-2017-2</v>
      </c>
      <c r="B367" s="574" t="s">
        <v>707</v>
      </c>
      <c r="C367" s="574">
        <v>2</v>
      </c>
      <c r="D367" s="574" t="s">
        <v>1370</v>
      </c>
      <c r="E367" s="574" t="s">
        <v>258</v>
      </c>
      <c r="F367" s="574" t="s">
        <v>68</v>
      </c>
      <c r="G367" s="574">
        <v>2017</v>
      </c>
      <c r="H367" s="574" t="s">
        <v>689</v>
      </c>
      <c r="I367" s="574" t="s">
        <v>704</v>
      </c>
      <c r="J367" s="574" t="s">
        <v>590</v>
      </c>
      <c r="K367" s="574">
        <v>12</v>
      </c>
      <c r="L367" s="574" t="s">
        <v>1807</v>
      </c>
      <c r="M367" s="574"/>
      <c r="N367" s="574" t="s">
        <v>696</v>
      </c>
      <c r="O367" s="574">
        <v>6</v>
      </c>
      <c r="P367" s="574" t="s">
        <v>705</v>
      </c>
      <c r="Q367" s="574" t="s">
        <v>693</v>
      </c>
      <c r="R367" s="574">
        <v>147.6</v>
      </c>
      <c r="S367" s="574" t="s">
        <v>1807</v>
      </c>
      <c r="T367" s="575">
        <v>9000</v>
      </c>
      <c r="U367" s="574">
        <v>12</v>
      </c>
      <c r="V367" s="574" t="s">
        <v>122</v>
      </c>
      <c r="W367" s="574" t="s">
        <v>123</v>
      </c>
      <c r="X367" s="576">
        <v>41075</v>
      </c>
      <c r="Y367" s="576">
        <v>30172</v>
      </c>
      <c r="Z367" s="577">
        <v>0.01</v>
      </c>
      <c r="AA367" s="570" t="str">
        <f t="shared" si="66"/>
        <v>LPV021-2</v>
      </c>
      <c r="AB367" s="569" t="str">
        <f t="shared" si="67"/>
        <v>FALSE</v>
      </c>
      <c r="AC367" s="578" t="str">
        <f t="shared" si="68"/>
        <v>FALSE</v>
      </c>
      <c r="AD367" s="570" t="str">
        <f t="shared" si="69"/>
        <v>II</v>
      </c>
    </row>
    <row r="368" spans="1:30" ht="30" x14ac:dyDescent="0.25">
      <c r="A368" s="564" t="str">
        <f t="shared" si="65"/>
        <v>LPV022-2017-1</v>
      </c>
      <c r="B368" s="565" t="s">
        <v>708</v>
      </c>
      <c r="C368" s="565">
        <v>1</v>
      </c>
      <c r="D368" s="565" t="s">
        <v>458</v>
      </c>
      <c r="E368" s="565" t="s">
        <v>258</v>
      </c>
      <c r="F368" s="565" t="s">
        <v>68</v>
      </c>
      <c r="G368" s="565">
        <v>2017</v>
      </c>
      <c r="H368" s="565" t="s">
        <v>689</v>
      </c>
      <c r="I368" s="565" t="s">
        <v>704</v>
      </c>
      <c r="J368" s="565" t="s">
        <v>590</v>
      </c>
      <c r="K368" s="565">
        <v>15</v>
      </c>
      <c r="L368" s="565">
        <v>25</v>
      </c>
      <c r="M368" s="565"/>
      <c r="N368" s="565" t="s">
        <v>696</v>
      </c>
      <c r="O368" s="565">
        <v>6</v>
      </c>
      <c r="P368" s="565" t="s">
        <v>705</v>
      </c>
      <c r="Q368" s="565" t="s">
        <v>693</v>
      </c>
      <c r="R368" s="565">
        <v>147.6</v>
      </c>
      <c r="S368" s="565">
        <v>25</v>
      </c>
      <c r="T368" s="566">
        <v>9000</v>
      </c>
      <c r="U368" s="565">
        <v>12</v>
      </c>
      <c r="V368" s="565" t="s">
        <v>122</v>
      </c>
      <c r="W368" s="565" t="s">
        <v>123</v>
      </c>
      <c r="X368" s="567">
        <v>42570</v>
      </c>
      <c r="Y368" s="567">
        <v>32119</v>
      </c>
      <c r="Z368" s="579">
        <v>0.05</v>
      </c>
      <c r="AA368" s="569" t="str">
        <f t="shared" si="66"/>
        <v>LPV022-1</v>
      </c>
      <c r="AB368" s="570" t="str">
        <f t="shared" si="67"/>
        <v>FALSE</v>
      </c>
      <c r="AC368" s="580" t="str">
        <f t="shared" si="68"/>
        <v>FALSE</v>
      </c>
      <c r="AD368" s="569" t="str">
        <f t="shared" si="69"/>
        <v>II</v>
      </c>
    </row>
    <row r="369" spans="1:30" ht="30" x14ac:dyDescent="0.25">
      <c r="A369" s="564" t="str">
        <f t="shared" si="65"/>
        <v>LPV022-2017-2</v>
      </c>
      <c r="B369" s="574" t="s">
        <v>708</v>
      </c>
      <c r="C369" s="574">
        <v>2</v>
      </c>
      <c r="D369" s="574" t="s">
        <v>1370</v>
      </c>
      <c r="E369" s="574" t="s">
        <v>258</v>
      </c>
      <c r="F369" s="574" t="s">
        <v>68</v>
      </c>
      <c r="G369" s="574">
        <v>2017</v>
      </c>
      <c r="H369" s="574" t="s">
        <v>689</v>
      </c>
      <c r="I369" s="574" t="s">
        <v>704</v>
      </c>
      <c r="J369" s="574" t="s">
        <v>590</v>
      </c>
      <c r="K369" s="574">
        <v>15</v>
      </c>
      <c r="L369" s="574" t="s">
        <v>1807</v>
      </c>
      <c r="M369" s="574"/>
      <c r="N369" s="574" t="s">
        <v>696</v>
      </c>
      <c r="O369" s="574">
        <v>6</v>
      </c>
      <c r="P369" s="574" t="s">
        <v>705</v>
      </c>
      <c r="Q369" s="574" t="s">
        <v>693</v>
      </c>
      <c r="R369" s="574">
        <v>147.6</v>
      </c>
      <c r="S369" s="574" t="s">
        <v>1807</v>
      </c>
      <c r="T369" s="575">
        <v>9000</v>
      </c>
      <c r="U369" s="574">
        <v>12</v>
      </c>
      <c r="V369" s="574" t="s">
        <v>122</v>
      </c>
      <c r="W369" s="574" t="s">
        <v>123</v>
      </c>
      <c r="X369" s="576">
        <v>42570</v>
      </c>
      <c r="Y369" s="576">
        <v>31460</v>
      </c>
      <c r="Z369" s="577">
        <v>0.01</v>
      </c>
      <c r="AA369" s="570" t="str">
        <f t="shared" si="66"/>
        <v>LPV022-2</v>
      </c>
      <c r="AB369" s="569" t="str">
        <f t="shared" si="67"/>
        <v>FALSE</v>
      </c>
      <c r="AC369" s="578" t="str">
        <f t="shared" si="68"/>
        <v>FALSE</v>
      </c>
      <c r="AD369" s="570" t="str">
        <f t="shared" si="69"/>
        <v>II</v>
      </c>
    </row>
    <row r="370" spans="1:30" ht="30" x14ac:dyDescent="0.25">
      <c r="A370" s="564" t="str">
        <f t="shared" si="65"/>
        <v>LPV023-2017-1</v>
      </c>
      <c r="B370" s="565" t="s">
        <v>709</v>
      </c>
      <c r="C370" s="565">
        <v>1</v>
      </c>
      <c r="D370" s="565" t="s">
        <v>458</v>
      </c>
      <c r="E370" s="565" t="s">
        <v>258</v>
      </c>
      <c r="F370" s="565" t="s">
        <v>68</v>
      </c>
      <c r="G370" s="565">
        <v>2017</v>
      </c>
      <c r="H370" s="565" t="s">
        <v>689</v>
      </c>
      <c r="I370" s="565" t="s">
        <v>704</v>
      </c>
      <c r="J370" s="565" t="s">
        <v>590</v>
      </c>
      <c r="K370" s="565">
        <v>12</v>
      </c>
      <c r="L370" s="565">
        <v>25</v>
      </c>
      <c r="M370" s="565"/>
      <c r="N370" s="565" t="s">
        <v>710</v>
      </c>
      <c r="O370" s="565">
        <v>5</v>
      </c>
      <c r="P370" s="565" t="s">
        <v>705</v>
      </c>
      <c r="Q370" s="565" t="s">
        <v>693</v>
      </c>
      <c r="R370" s="565">
        <v>147.6</v>
      </c>
      <c r="S370" s="565">
        <v>25</v>
      </c>
      <c r="T370" s="566">
        <v>9250</v>
      </c>
      <c r="U370" s="565">
        <v>12</v>
      </c>
      <c r="V370" s="565" t="s">
        <v>255</v>
      </c>
      <c r="W370" s="565" t="s">
        <v>123</v>
      </c>
      <c r="X370" s="567">
        <v>44855</v>
      </c>
      <c r="Y370" s="567">
        <v>34037</v>
      </c>
      <c r="Z370" s="579">
        <v>0.05</v>
      </c>
      <c r="AA370" s="569" t="str">
        <f t="shared" si="66"/>
        <v>LPV023-1</v>
      </c>
      <c r="AB370" s="570" t="str">
        <f t="shared" si="67"/>
        <v>FALSE</v>
      </c>
      <c r="AC370" s="580" t="str">
        <f t="shared" si="68"/>
        <v>FALSE</v>
      </c>
      <c r="AD370" s="569" t="str">
        <f t="shared" si="69"/>
        <v>II</v>
      </c>
    </row>
    <row r="371" spans="1:30" x14ac:dyDescent="0.25">
      <c r="A371" s="564" t="str">
        <f t="shared" si="65"/>
        <v>LPV023-2017-2</v>
      </c>
      <c r="B371" s="574" t="s">
        <v>709</v>
      </c>
      <c r="C371" s="574">
        <v>2</v>
      </c>
      <c r="D371" s="574" t="s">
        <v>1370</v>
      </c>
      <c r="E371" s="574" t="s">
        <v>258</v>
      </c>
      <c r="F371" s="574" t="s">
        <v>68</v>
      </c>
      <c r="G371" s="574">
        <v>2017</v>
      </c>
      <c r="H371" s="574" t="s">
        <v>689</v>
      </c>
      <c r="I371" s="574" t="s">
        <v>704</v>
      </c>
      <c r="J371" s="574" t="s">
        <v>590</v>
      </c>
      <c r="K371" s="574">
        <v>12</v>
      </c>
      <c r="L371" s="574" t="s">
        <v>1807</v>
      </c>
      <c r="M371" s="574"/>
      <c r="N371" s="574" t="s">
        <v>710</v>
      </c>
      <c r="O371" s="574">
        <v>5</v>
      </c>
      <c r="P371" s="574" t="s">
        <v>705</v>
      </c>
      <c r="Q371" s="574" t="s">
        <v>693</v>
      </c>
      <c r="R371" s="574">
        <v>147.6</v>
      </c>
      <c r="S371" s="574" t="s">
        <v>1807</v>
      </c>
      <c r="T371" s="575">
        <v>9250</v>
      </c>
      <c r="U371" s="574">
        <v>12</v>
      </c>
      <c r="V371" s="574" t="s">
        <v>255</v>
      </c>
      <c r="W371" s="574" t="s">
        <v>123</v>
      </c>
      <c r="X371" s="576">
        <v>44855</v>
      </c>
      <c r="Y371" s="576">
        <v>33428</v>
      </c>
      <c r="Z371" s="577">
        <v>0.01</v>
      </c>
      <c r="AA371" s="570" t="str">
        <f t="shared" si="66"/>
        <v>LPV023-2</v>
      </c>
      <c r="AB371" s="569" t="str">
        <f t="shared" si="67"/>
        <v>FALSE</v>
      </c>
      <c r="AC371" s="578" t="str">
        <f t="shared" si="68"/>
        <v>FALSE</v>
      </c>
      <c r="AD371" s="570" t="str">
        <f t="shared" si="69"/>
        <v>II</v>
      </c>
    </row>
    <row r="372" spans="1:30" ht="30" x14ac:dyDescent="0.25">
      <c r="A372" s="564" t="str">
        <f t="shared" si="65"/>
        <v>LPV024-2017-1</v>
      </c>
      <c r="B372" s="565" t="s">
        <v>711</v>
      </c>
      <c r="C372" s="565">
        <v>1</v>
      </c>
      <c r="D372" s="565" t="s">
        <v>458</v>
      </c>
      <c r="E372" s="565" t="s">
        <v>258</v>
      </c>
      <c r="F372" s="565" t="s">
        <v>68</v>
      </c>
      <c r="G372" s="565">
        <v>2017</v>
      </c>
      <c r="H372" s="565" t="s">
        <v>689</v>
      </c>
      <c r="I372" s="565" t="s">
        <v>704</v>
      </c>
      <c r="J372" s="565" t="s">
        <v>590</v>
      </c>
      <c r="K372" s="565">
        <v>15</v>
      </c>
      <c r="L372" s="565">
        <v>25</v>
      </c>
      <c r="M372" s="565"/>
      <c r="N372" s="565" t="s">
        <v>710</v>
      </c>
      <c r="O372" s="565">
        <v>5</v>
      </c>
      <c r="P372" s="565" t="s">
        <v>705</v>
      </c>
      <c r="Q372" s="565" t="s">
        <v>693</v>
      </c>
      <c r="R372" s="565">
        <v>147.6</v>
      </c>
      <c r="S372" s="565">
        <v>25</v>
      </c>
      <c r="T372" s="566">
        <v>9250</v>
      </c>
      <c r="U372" s="565">
        <v>12</v>
      </c>
      <c r="V372" s="565" t="s">
        <v>255</v>
      </c>
      <c r="W372" s="565" t="s">
        <v>123</v>
      </c>
      <c r="X372" s="567">
        <v>46350</v>
      </c>
      <c r="Y372" s="567">
        <v>35357</v>
      </c>
      <c r="Z372" s="579">
        <v>0.05</v>
      </c>
      <c r="AA372" s="569" t="str">
        <f t="shared" si="66"/>
        <v>LPV024-1</v>
      </c>
      <c r="AB372" s="570" t="str">
        <f t="shared" si="67"/>
        <v>FALSE</v>
      </c>
      <c r="AC372" s="580" t="str">
        <f t="shared" si="68"/>
        <v>FALSE</v>
      </c>
      <c r="AD372" s="569" t="str">
        <f t="shared" si="69"/>
        <v>II</v>
      </c>
    </row>
    <row r="373" spans="1:30" x14ac:dyDescent="0.25">
      <c r="A373" s="564" t="str">
        <f t="shared" si="65"/>
        <v>LPV024-2017-2</v>
      </c>
      <c r="B373" s="574" t="s">
        <v>711</v>
      </c>
      <c r="C373" s="574">
        <v>2</v>
      </c>
      <c r="D373" s="574" t="s">
        <v>1370</v>
      </c>
      <c r="E373" s="574" t="s">
        <v>258</v>
      </c>
      <c r="F373" s="574" t="s">
        <v>68</v>
      </c>
      <c r="G373" s="574">
        <v>2017</v>
      </c>
      <c r="H373" s="574" t="s">
        <v>689</v>
      </c>
      <c r="I373" s="574" t="s">
        <v>704</v>
      </c>
      <c r="J373" s="574" t="s">
        <v>590</v>
      </c>
      <c r="K373" s="574">
        <v>15</v>
      </c>
      <c r="L373" s="574" t="s">
        <v>1807</v>
      </c>
      <c r="M373" s="574"/>
      <c r="N373" s="574" t="s">
        <v>710</v>
      </c>
      <c r="O373" s="574">
        <v>5</v>
      </c>
      <c r="P373" s="574" t="s">
        <v>705</v>
      </c>
      <c r="Q373" s="574" t="s">
        <v>693</v>
      </c>
      <c r="R373" s="574">
        <v>147.6</v>
      </c>
      <c r="S373" s="574" t="s">
        <v>1807</v>
      </c>
      <c r="T373" s="575">
        <v>9250</v>
      </c>
      <c r="U373" s="574">
        <v>12</v>
      </c>
      <c r="V373" s="574" t="s">
        <v>255</v>
      </c>
      <c r="W373" s="574" t="s">
        <v>123</v>
      </c>
      <c r="X373" s="576">
        <v>46350</v>
      </c>
      <c r="Y373" s="576">
        <v>34716</v>
      </c>
      <c r="Z373" s="577">
        <v>0.01</v>
      </c>
      <c r="AA373" s="570" t="str">
        <f t="shared" si="66"/>
        <v>LPV024-2</v>
      </c>
      <c r="AB373" s="569" t="str">
        <f t="shared" si="67"/>
        <v>FALSE</v>
      </c>
      <c r="AC373" s="578" t="str">
        <f t="shared" si="68"/>
        <v>FALSE</v>
      </c>
      <c r="AD373" s="570" t="str">
        <f t="shared" si="69"/>
        <v>II</v>
      </c>
    </row>
    <row r="374" spans="1:30" ht="30" x14ac:dyDescent="0.25">
      <c r="A374" s="564" t="str">
        <f t="shared" si="65"/>
        <v>LPV025-2017-1</v>
      </c>
      <c r="B374" s="565" t="s">
        <v>712</v>
      </c>
      <c r="C374" s="565">
        <v>1</v>
      </c>
      <c r="D374" s="565" t="s">
        <v>458</v>
      </c>
      <c r="E374" s="565" t="s">
        <v>258</v>
      </c>
      <c r="F374" s="565" t="s">
        <v>68</v>
      </c>
      <c r="G374" s="565">
        <v>2017</v>
      </c>
      <c r="H374" s="565" t="s">
        <v>689</v>
      </c>
      <c r="I374" s="565" t="s">
        <v>704</v>
      </c>
      <c r="J374" s="565" t="s">
        <v>590</v>
      </c>
      <c r="K374" s="565">
        <v>12</v>
      </c>
      <c r="L374" s="565">
        <v>25</v>
      </c>
      <c r="M374" s="565"/>
      <c r="N374" s="565" t="s">
        <v>691</v>
      </c>
      <c r="O374" s="565">
        <v>6</v>
      </c>
      <c r="P374" s="565" t="s">
        <v>713</v>
      </c>
      <c r="Q374" s="565" t="s">
        <v>693</v>
      </c>
      <c r="R374" s="565">
        <v>147.6</v>
      </c>
      <c r="S374" s="565">
        <v>25</v>
      </c>
      <c r="T374" s="566">
        <v>9000</v>
      </c>
      <c r="U374" s="565">
        <v>12</v>
      </c>
      <c r="V374" s="565" t="s">
        <v>125</v>
      </c>
      <c r="W374" s="565" t="s">
        <v>122</v>
      </c>
      <c r="X374" s="567">
        <v>40820</v>
      </c>
      <c r="Y374" s="567">
        <v>30601</v>
      </c>
      <c r="Z374" s="579">
        <v>0.05</v>
      </c>
      <c r="AA374" s="569" t="str">
        <f t="shared" si="66"/>
        <v>LPV025-1</v>
      </c>
      <c r="AB374" s="570" t="str">
        <f t="shared" si="67"/>
        <v>FALSE</v>
      </c>
      <c r="AC374" s="580" t="str">
        <f t="shared" si="68"/>
        <v>FALSE</v>
      </c>
      <c r="AD374" s="569" t="str">
        <f t="shared" si="69"/>
        <v>II</v>
      </c>
    </row>
    <row r="375" spans="1:30" ht="30" x14ac:dyDescent="0.25">
      <c r="A375" s="564" t="str">
        <f t="shared" si="65"/>
        <v>LPV025-2017-2</v>
      </c>
      <c r="B375" s="574" t="s">
        <v>712</v>
      </c>
      <c r="C375" s="574">
        <v>2</v>
      </c>
      <c r="D375" s="574" t="s">
        <v>1370</v>
      </c>
      <c r="E375" s="574" t="s">
        <v>258</v>
      </c>
      <c r="F375" s="574" t="s">
        <v>68</v>
      </c>
      <c r="G375" s="574">
        <v>2017</v>
      </c>
      <c r="H375" s="574" t="s">
        <v>689</v>
      </c>
      <c r="I375" s="574" t="s">
        <v>704</v>
      </c>
      <c r="J375" s="574" t="s">
        <v>590</v>
      </c>
      <c r="K375" s="574">
        <v>12</v>
      </c>
      <c r="L375" s="574" t="s">
        <v>1807</v>
      </c>
      <c r="M375" s="574"/>
      <c r="N375" s="574" t="s">
        <v>691</v>
      </c>
      <c r="O375" s="574">
        <v>6</v>
      </c>
      <c r="P375" s="574" t="s">
        <v>713</v>
      </c>
      <c r="Q375" s="574" t="s">
        <v>693</v>
      </c>
      <c r="R375" s="574">
        <v>147.6</v>
      </c>
      <c r="S375" s="574" t="s">
        <v>1807</v>
      </c>
      <c r="T375" s="575">
        <v>9000</v>
      </c>
      <c r="U375" s="574">
        <v>12</v>
      </c>
      <c r="V375" s="574" t="s">
        <v>125</v>
      </c>
      <c r="W375" s="574" t="s">
        <v>122</v>
      </c>
      <c r="X375" s="576">
        <v>40670</v>
      </c>
      <c r="Y375" s="576">
        <v>29859</v>
      </c>
      <c r="Z375" s="577">
        <v>0.01</v>
      </c>
      <c r="AA375" s="570" t="str">
        <f t="shared" si="66"/>
        <v>LPV025-2</v>
      </c>
      <c r="AB375" s="569" t="str">
        <f t="shared" si="67"/>
        <v>FALSE</v>
      </c>
      <c r="AC375" s="578" t="str">
        <f t="shared" si="68"/>
        <v>FALSE</v>
      </c>
      <c r="AD375" s="570" t="str">
        <f t="shared" si="69"/>
        <v>II</v>
      </c>
    </row>
    <row r="376" spans="1:30" ht="30" x14ac:dyDescent="0.25">
      <c r="A376" s="564" t="str">
        <f t="shared" si="65"/>
        <v>LPV026-2017-1</v>
      </c>
      <c r="B376" s="565" t="s">
        <v>714</v>
      </c>
      <c r="C376" s="565">
        <v>1</v>
      </c>
      <c r="D376" s="565" t="s">
        <v>458</v>
      </c>
      <c r="E376" s="565" t="s">
        <v>258</v>
      </c>
      <c r="F376" s="565" t="s">
        <v>68</v>
      </c>
      <c r="G376" s="565">
        <v>2017</v>
      </c>
      <c r="H376" s="565" t="s">
        <v>689</v>
      </c>
      <c r="I376" s="565" t="s">
        <v>704</v>
      </c>
      <c r="J376" s="565" t="s">
        <v>590</v>
      </c>
      <c r="K376" s="565">
        <v>15</v>
      </c>
      <c r="L376" s="565">
        <v>25</v>
      </c>
      <c r="M376" s="565"/>
      <c r="N376" s="565" t="s">
        <v>691</v>
      </c>
      <c r="O376" s="565">
        <v>6</v>
      </c>
      <c r="P376" s="565" t="s">
        <v>713</v>
      </c>
      <c r="Q376" s="565" t="s">
        <v>693</v>
      </c>
      <c r="R376" s="565">
        <v>147.6</v>
      </c>
      <c r="S376" s="565">
        <v>25</v>
      </c>
      <c r="T376" s="566">
        <v>9150</v>
      </c>
      <c r="U376" s="565">
        <v>12</v>
      </c>
      <c r="V376" s="565" t="s">
        <v>125</v>
      </c>
      <c r="W376" s="565" t="s">
        <v>122</v>
      </c>
      <c r="X376" s="567">
        <v>42315</v>
      </c>
      <c r="Y376" s="567">
        <v>31929</v>
      </c>
      <c r="Z376" s="579">
        <v>0.05</v>
      </c>
      <c r="AA376" s="569" t="str">
        <f t="shared" si="66"/>
        <v>LPV026-1</v>
      </c>
      <c r="AB376" s="570" t="str">
        <f t="shared" si="67"/>
        <v>FALSE</v>
      </c>
      <c r="AC376" s="580" t="str">
        <f t="shared" si="68"/>
        <v>FALSE</v>
      </c>
      <c r="AD376" s="569" t="str">
        <f t="shared" si="69"/>
        <v>II</v>
      </c>
    </row>
    <row r="377" spans="1:30" ht="30" x14ac:dyDescent="0.25">
      <c r="A377" s="564" t="str">
        <f t="shared" si="65"/>
        <v>LPV026-2017-2</v>
      </c>
      <c r="B377" s="574" t="s">
        <v>714</v>
      </c>
      <c r="C377" s="574">
        <v>2</v>
      </c>
      <c r="D377" s="574" t="s">
        <v>1370</v>
      </c>
      <c r="E377" s="574" t="s">
        <v>258</v>
      </c>
      <c r="F377" s="574" t="s">
        <v>68</v>
      </c>
      <c r="G377" s="574">
        <v>2017</v>
      </c>
      <c r="H377" s="574" t="s">
        <v>689</v>
      </c>
      <c r="I377" s="574" t="s">
        <v>704</v>
      </c>
      <c r="J377" s="574" t="s">
        <v>590</v>
      </c>
      <c r="K377" s="574">
        <v>15</v>
      </c>
      <c r="L377" s="574" t="s">
        <v>1807</v>
      </c>
      <c r="M377" s="574"/>
      <c r="N377" s="574" t="s">
        <v>691</v>
      </c>
      <c r="O377" s="574">
        <v>6</v>
      </c>
      <c r="P377" s="574" t="s">
        <v>713</v>
      </c>
      <c r="Q377" s="574" t="s">
        <v>693</v>
      </c>
      <c r="R377" s="574">
        <v>147.6</v>
      </c>
      <c r="S377" s="574" t="s">
        <v>1807</v>
      </c>
      <c r="T377" s="575">
        <v>9150</v>
      </c>
      <c r="U377" s="574">
        <v>12</v>
      </c>
      <c r="V377" s="574" t="s">
        <v>125</v>
      </c>
      <c r="W377" s="574" t="s">
        <v>122</v>
      </c>
      <c r="X377" s="576">
        <v>42165</v>
      </c>
      <c r="Y377" s="576">
        <v>31147</v>
      </c>
      <c r="Z377" s="577">
        <v>0.01</v>
      </c>
      <c r="AA377" s="570" t="str">
        <f t="shared" si="66"/>
        <v>LPV026-2</v>
      </c>
      <c r="AB377" s="569" t="str">
        <f t="shared" si="67"/>
        <v>FALSE</v>
      </c>
      <c r="AC377" s="578" t="str">
        <f t="shared" si="68"/>
        <v>FALSE</v>
      </c>
      <c r="AD377" s="570" t="str">
        <f t="shared" si="69"/>
        <v>II</v>
      </c>
    </row>
    <row r="378" spans="1:30" ht="30" x14ac:dyDescent="0.25">
      <c r="A378" s="564" t="str">
        <f t="shared" si="65"/>
        <v>LPV027-2017-1</v>
      </c>
      <c r="B378" s="565" t="s">
        <v>715</v>
      </c>
      <c r="C378" s="565">
        <v>1</v>
      </c>
      <c r="D378" s="565" t="s">
        <v>458</v>
      </c>
      <c r="E378" s="565" t="s">
        <v>258</v>
      </c>
      <c r="F378" s="565" t="s">
        <v>68</v>
      </c>
      <c r="G378" s="565">
        <v>2017</v>
      </c>
      <c r="H378" s="565" t="s">
        <v>689</v>
      </c>
      <c r="I378" s="565" t="s">
        <v>704</v>
      </c>
      <c r="J378" s="565" t="s">
        <v>590</v>
      </c>
      <c r="K378" s="565">
        <v>12</v>
      </c>
      <c r="L378" s="565">
        <v>25</v>
      </c>
      <c r="M378" s="565"/>
      <c r="N378" s="565" t="s">
        <v>696</v>
      </c>
      <c r="O378" s="565">
        <v>6</v>
      </c>
      <c r="P378" s="565" t="s">
        <v>713</v>
      </c>
      <c r="Q378" s="565" t="s">
        <v>693</v>
      </c>
      <c r="R378" s="565">
        <v>147.6</v>
      </c>
      <c r="S378" s="565">
        <v>25</v>
      </c>
      <c r="T378" s="566">
        <v>9000</v>
      </c>
      <c r="U378" s="565">
        <v>12</v>
      </c>
      <c r="V378" s="565" t="s">
        <v>122</v>
      </c>
      <c r="W378" s="565" t="s">
        <v>123</v>
      </c>
      <c r="X378" s="567">
        <v>42535</v>
      </c>
      <c r="Y378" s="567">
        <v>32124</v>
      </c>
      <c r="Z378" s="579">
        <v>0.05</v>
      </c>
      <c r="AA378" s="569" t="str">
        <f t="shared" si="66"/>
        <v>LPV027-1</v>
      </c>
      <c r="AB378" s="570" t="str">
        <f t="shared" si="67"/>
        <v>FALSE</v>
      </c>
      <c r="AC378" s="580" t="str">
        <f t="shared" si="68"/>
        <v>FALSE</v>
      </c>
      <c r="AD378" s="569" t="str">
        <f t="shared" si="69"/>
        <v>II</v>
      </c>
    </row>
    <row r="379" spans="1:30" ht="30" x14ac:dyDescent="0.25">
      <c r="A379" s="564" t="str">
        <f t="shared" si="65"/>
        <v>LPV027-2017-2</v>
      </c>
      <c r="B379" s="574" t="s">
        <v>715</v>
      </c>
      <c r="C379" s="574">
        <v>2</v>
      </c>
      <c r="D379" s="574" t="s">
        <v>1370</v>
      </c>
      <c r="E379" s="574" t="s">
        <v>258</v>
      </c>
      <c r="F379" s="574" t="s">
        <v>68</v>
      </c>
      <c r="G379" s="574">
        <v>2017</v>
      </c>
      <c r="H379" s="574" t="s">
        <v>689</v>
      </c>
      <c r="I379" s="574" t="s">
        <v>704</v>
      </c>
      <c r="J379" s="574" t="s">
        <v>590</v>
      </c>
      <c r="K379" s="574">
        <v>12</v>
      </c>
      <c r="L379" s="574" t="s">
        <v>1807</v>
      </c>
      <c r="M379" s="574"/>
      <c r="N379" s="574" t="s">
        <v>696</v>
      </c>
      <c r="O379" s="574">
        <v>6</v>
      </c>
      <c r="P379" s="574" t="s">
        <v>713</v>
      </c>
      <c r="Q379" s="574" t="s">
        <v>693</v>
      </c>
      <c r="R379" s="574">
        <v>147.6</v>
      </c>
      <c r="S379" s="574" t="s">
        <v>1807</v>
      </c>
      <c r="T379" s="575">
        <v>9000</v>
      </c>
      <c r="U379" s="574">
        <v>12</v>
      </c>
      <c r="V379" s="574" t="s">
        <v>122</v>
      </c>
      <c r="W379" s="574" t="s">
        <v>123</v>
      </c>
      <c r="X379" s="576">
        <v>42535</v>
      </c>
      <c r="Y379" s="576">
        <v>31465</v>
      </c>
      <c r="Z379" s="577">
        <v>0.01</v>
      </c>
      <c r="AA379" s="570" t="str">
        <f t="shared" si="66"/>
        <v>LPV027-2</v>
      </c>
      <c r="AB379" s="569" t="str">
        <f t="shared" si="67"/>
        <v>FALSE</v>
      </c>
      <c r="AC379" s="578" t="str">
        <f t="shared" si="68"/>
        <v>FALSE</v>
      </c>
      <c r="AD379" s="570" t="str">
        <f t="shared" si="69"/>
        <v>II</v>
      </c>
    </row>
    <row r="380" spans="1:30" ht="30" x14ac:dyDescent="0.25">
      <c r="A380" s="564" t="str">
        <f t="shared" si="65"/>
        <v>LPV028-2017-1</v>
      </c>
      <c r="B380" s="565" t="s">
        <v>716</v>
      </c>
      <c r="C380" s="565">
        <v>1</v>
      </c>
      <c r="D380" s="565" t="s">
        <v>458</v>
      </c>
      <c r="E380" s="565" t="s">
        <v>258</v>
      </c>
      <c r="F380" s="565" t="s">
        <v>68</v>
      </c>
      <c r="G380" s="565">
        <v>2017</v>
      </c>
      <c r="H380" s="565" t="s">
        <v>689</v>
      </c>
      <c r="I380" s="565" t="s">
        <v>704</v>
      </c>
      <c r="J380" s="565" t="s">
        <v>590</v>
      </c>
      <c r="K380" s="565">
        <v>15</v>
      </c>
      <c r="L380" s="565">
        <v>25</v>
      </c>
      <c r="M380" s="565"/>
      <c r="N380" s="565" t="s">
        <v>696</v>
      </c>
      <c r="O380" s="565">
        <v>6</v>
      </c>
      <c r="P380" s="565" t="s">
        <v>713</v>
      </c>
      <c r="Q380" s="565" t="s">
        <v>693</v>
      </c>
      <c r="R380" s="565">
        <v>147.6</v>
      </c>
      <c r="S380" s="565">
        <v>25</v>
      </c>
      <c r="T380" s="566">
        <v>9150</v>
      </c>
      <c r="U380" s="565">
        <v>12</v>
      </c>
      <c r="V380" s="565" t="s">
        <v>122</v>
      </c>
      <c r="W380" s="565" t="s">
        <v>123</v>
      </c>
      <c r="X380" s="567">
        <v>44030</v>
      </c>
      <c r="Y380" s="567">
        <v>33357</v>
      </c>
      <c r="Z380" s="579">
        <v>0.05</v>
      </c>
      <c r="AA380" s="569" t="str">
        <f t="shared" si="66"/>
        <v>LPV028-1</v>
      </c>
      <c r="AB380" s="570" t="str">
        <f t="shared" si="67"/>
        <v>FALSE</v>
      </c>
      <c r="AC380" s="580" t="str">
        <f t="shared" si="68"/>
        <v>FALSE</v>
      </c>
      <c r="AD380" s="569" t="str">
        <f t="shared" si="69"/>
        <v>II</v>
      </c>
    </row>
    <row r="381" spans="1:30" ht="30" x14ac:dyDescent="0.25">
      <c r="A381" s="564" t="str">
        <f t="shared" si="65"/>
        <v>LPV028-2017-2</v>
      </c>
      <c r="B381" s="574" t="s">
        <v>716</v>
      </c>
      <c r="C381" s="574">
        <v>2</v>
      </c>
      <c r="D381" s="574" t="s">
        <v>1370</v>
      </c>
      <c r="E381" s="574" t="s">
        <v>258</v>
      </c>
      <c r="F381" s="574" t="s">
        <v>68</v>
      </c>
      <c r="G381" s="574">
        <v>2017</v>
      </c>
      <c r="H381" s="574" t="s">
        <v>689</v>
      </c>
      <c r="I381" s="574" t="s">
        <v>704</v>
      </c>
      <c r="J381" s="574" t="s">
        <v>590</v>
      </c>
      <c r="K381" s="574">
        <v>15</v>
      </c>
      <c r="L381" s="574" t="s">
        <v>1807</v>
      </c>
      <c r="M381" s="574"/>
      <c r="N381" s="574" t="s">
        <v>696</v>
      </c>
      <c r="O381" s="574">
        <v>6</v>
      </c>
      <c r="P381" s="574" t="s">
        <v>713</v>
      </c>
      <c r="Q381" s="574" t="s">
        <v>693</v>
      </c>
      <c r="R381" s="574">
        <v>147.6</v>
      </c>
      <c r="S381" s="574" t="s">
        <v>1807</v>
      </c>
      <c r="T381" s="575">
        <v>9150</v>
      </c>
      <c r="U381" s="574">
        <v>12</v>
      </c>
      <c r="V381" s="574" t="s">
        <v>122</v>
      </c>
      <c r="W381" s="574" t="s">
        <v>123</v>
      </c>
      <c r="X381" s="576">
        <v>44030</v>
      </c>
      <c r="Y381" s="576">
        <v>32753</v>
      </c>
      <c r="Z381" s="577">
        <v>0.01</v>
      </c>
      <c r="AA381" s="570" t="str">
        <f t="shared" si="66"/>
        <v>LPV028-2</v>
      </c>
      <c r="AB381" s="569" t="str">
        <f t="shared" si="67"/>
        <v>FALSE</v>
      </c>
      <c r="AC381" s="578" t="str">
        <f t="shared" si="68"/>
        <v>FALSE</v>
      </c>
      <c r="AD381" s="570" t="str">
        <f t="shared" si="69"/>
        <v>II</v>
      </c>
    </row>
    <row r="382" spans="1:30" ht="30" x14ac:dyDescent="0.25">
      <c r="A382" s="564" t="str">
        <f t="shared" si="65"/>
        <v>LPV029-2017-1</v>
      </c>
      <c r="B382" s="565" t="s">
        <v>717</v>
      </c>
      <c r="C382" s="565">
        <v>1</v>
      </c>
      <c r="D382" s="565" t="s">
        <v>458</v>
      </c>
      <c r="E382" s="565" t="s">
        <v>258</v>
      </c>
      <c r="F382" s="565" t="s">
        <v>68</v>
      </c>
      <c r="G382" s="565">
        <v>2017</v>
      </c>
      <c r="H382" s="565" t="s">
        <v>689</v>
      </c>
      <c r="I382" s="565" t="s">
        <v>704</v>
      </c>
      <c r="J382" s="565" t="s">
        <v>590</v>
      </c>
      <c r="K382" s="565">
        <v>12</v>
      </c>
      <c r="L382" s="565">
        <v>25</v>
      </c>
      <c r="M382" s="565"/>
      <c r="N382" s="565" t="s">
        <v>710</v>
      </c>
      <c r="O382" s="565">
        <v>5</v>
      </c>
      <c r="P382" s="565" t="s">
        <v>713</v>
      </c>
      <c r="Q382" s="565" t="s">
        <v>693</v>
      </c>
      <c r="R382" s="565">
        <v>147.6</v>
      </c>
      <c r="S382" s="565">
        <v>25</v>
      </c>
      <c r="T382" s="566">
        <v>9250</v>
      </c>
      <c r="U382" s="565">
        <v>12</v>
      </c>
      <c r="V382" s="565" t="s">
        <v>255</v>
      </c>
      <c r="W382" s="565" t="s">
        <v>123</v>
      </c>
      <c r="X382" s="567">
        <v>46315</v>
      </c>
      <c r="Y382" s="567">
        <v>35367</v>
      </c>
      <c r="Z382" s="579">
        <v>0.05</v>
      </c>
      <c r="AA382" s="569" t="str">
        <f t="shared" si="66"/>
        <v>LPV029-1</v>
      </c>
      <c r="AB382" s="570" t="str">
        <f t="shared" si="67"/>
        <v>FALSE</v>
      </c>
      <c r="AC382" s="580" t="str">
        <f t="shared" si="68"/>
        <v>FALSE</v>
      </c>
      <c r="AD382" s="569" t="str">
        <f t="shared" si="69"/>
        <v>II</v>
      </c>
    </row>
    <row r="383" spans="1:30" x14ac:dyDescent="0.25">
      <c r="A383" s="564" t="str">
        <f t="shared" si="65"/>
        <v>LPV029-2017-2</v>
      </c>
      <c r="B383" s="574" t="s">
        <v>717</v>
      </c>
      <c r="C383" s="574">
        <v>2</v>
      </c>
      <c r="D383" s="574" t="s">
        <v>1370</v>
      </c>
      <c r="E383" s="574" t="s">
        <v>258</v>
      </c>
      <c r="F383" s="574" t="s">
        <v>68</v>
      </c>
      <c r="G383" s="574">
        <v>2017</v>
      </c>
      <c r="H383" s="574" t="s">
        <v>689</v>
      </c>
      <c r="I383" s="574" t="s">
        <v>704</v>
      </c>
      <c r="J383" s="574" t="s">
        <v>590</v>
      </c>
      <c r="K383" s="574">
        <v>12</v>
      </c>
      <c r="L383" s="574" t="s">
        <v>1807</v>
      </c>
      <c r="M383" s="574"/>
      <c r="N383" s="574" t="s">
        <v>710</v>
      </c>
      <c r="O383" s="574">
        <v>5</v>
      </c>
      <c r="P383" s="574" t="s">
        <v>713</v>
      </c>
      <c r="Q383" s="574" t="s">
        <v>693</v>
      </c>
      <c r="R383" s="574">
        <v>147.6</v>
      </c>
      <c r="S383" s="574" t="s">
        <v>1807</v>
      </c>
      <c r="T383" s="575">
        <v>9250</v>
      </c>
      <c r="U383" s="574">
        <v>12</v>
      </c>
      <c r="V383" s="574" t="s">
        <v>255</v>
      </c>
      <c r="W383" s="574" t="s">
        <v>123</v>
      </c>
      <c r="X383" s="576">
        <v>46315</v>
      </c>
      <c r="Y383" s="576">
        <v>34721</v>
      </c>
      <c r="Z383" s="577">
        <v>0.01</v>
      </c>
      <c r="AA383" s="570" t="str">
        <f t="shared" si="66"/>
        <v>LPV029-2</v>
      </c>
      <c r="AB383" s="569" t="str">
        <f t="shared" si="67"/>
        <v>FALSE</v>
      </c>
      <c r="AC383" s="578" t="str">
        <f t="shared" si="68"/>
        <v>FALSE</v>
      </c>
      <c r="AD383" s="570" t="str">
        <f t="shared" si="69"/>
        <v>II</v>
      </c>
    </row>
    <row r="384" spans="1:30" ht="30" x14ac:dyDescent="0.25">
      <c r="A384" s="564" t="str">
        <f t="shared" si="65"/>
        <v>LPV030-2017-1</v>
      </c>
      <c r="B384" s="565" t="s">
        <v>718</v>
      </c>
      <c r="C384" s="565">
        <v>1</v>
      </c>
      <c r="D384" s="565" t="s">
        <v>458</v>
      </c>
      <c r="E384" s="565" t="s">
        <v>258</v>
      </c>
      <c r="F384" s="565" t="s">
        <v>68</v>
      </c>
      <c r="G384" s="565">
        <v>2017</v>
      </c>
      <c r="H384" s="565" t="s">
        <v>689</v>
      </c>
      <c r="I384" s="565" t="s">
        <v>704</v>
      </c>
      <c r="J384" s="565" t="s">
        <v>590</v>
      </c>
      <c r="K384" s="565">
        <v>15</v>
      </c>
      <c r="L384" s="565">
        <v>25</v>
      </c>
      <c r="M384" s="565"/>
      <c r="N384" s="565" t="s">
        <v>710</v>
      </c>
      <c r="O384" s="565">
        <v>5</v>
      </c>
      <c r="P384" s="565" t="s">
        <v>713</v>
      </c>
      <c r="Q384" s="565" t="s">
        <v>693</v>
      </c>
      <c r="R384" s="565">
        <v>147.6</v>
      </c>
      <c r="S384" s="565">
        <v>25</v>
      </c>
      <c r="T384" s="566">
        <v>9400</v>
      </c>
      <c r="U384" s="565">
        <v>12</v>
      </c>
      <c r="V384" s="565" t="s">
        <v>255</v>
      </c>
      <c r="W384" s="565" t="s">
        <v>123</v>
      </c>
      <c r="X384" s="567">
        <v>47810</v>
      </c>
      <c r="Y384" s="567">
        <v>36617</v>
      </c>
      <c r="Z384" s="579">
        <v>0.05</v>
      </c>
      <c r="AA384" s="569" t="str">
        <f t="shared" si="66"/>
        <v>LPV030-1</v>
      </c>
      <c r="AB384" s="570" t="str">
        <f t="shared" si="67"/>
        <v>FALSE</v>
      </c>
      <c r="AC384" s="580" t="str">
        <f t="shared" si="68"/>
        <v>FALSE</v>
      </c>
      <c r="AD384" s="569" t="str">
        <f t="shared" si="69"/>
        <v>II</v>
      </c>
    </row>
    <row r="385" spans="1:30" x14ac:dyDescent="0.25">
      <c r="A385" s="564" t="str">
        <f t="shared" si="65"/>
        <v>LPV030-2017-2</v>
      </c>
      <c r="B385" s="574" t="s">
        <v>718</v>
      </c>
      <c r="C385" s="574">
        <v>2</v>
      </c>
      <c r="D385" s="574" t="s">
        <v>1370</v>
      </c>
      <c r="E385" s="574" t="s">
        <v>258</v>
      </c>
      <c r="F385" s="574" t="s">
        <v>68</v>
      </c>
      <c r="G385" s="574">
        <v>2017</v>
      </c>
      <c r="H385" s="574" t="s">
        <v>689</v>
      </c>
      <c r="I385" s="574" t="s">
        <v>704</v>
      </c>
      <c r="J385" s="574" t="s">
        <v>590</v>
      </c>
      <c r="K385" s="574">
        <v>15</v>
      </c>
      <c r="L385" s="574" t="s">
        <v>1807</v>
      </c>
      <c r="M385" s="574"/>
      <c r="N385" s="574" t="s">
        <v>710</v>
      </c>
      <c r="O385" s="574">
        <v>5</v>
      </c>
      <c r="P385" s="574" t="s">
        <v>713</v>
      </c>
      <c r="Q385" s="574" t="s">
        <v>693</v>
      </c>
      <c r="R385" s="574">
        <v>147.6</v>
      </c>
      <c r="S385" s="574" t="s">
        <v>1807</v>
      </c>
      <c r="T385" s="575">
        <v>9400</v>
      </c>
      <c r="U385" s="574">
        <v>12</v>
      </c>
      <c r="V385" s="574" t="s">
        <v>255</v>
      </c>
      <c r="W385" s="574" t="s">
        <v>123</v>
      </c>
      <c r="X385" s="576">
        <v>47810</v>
      </c>
      <c r="Y385" s="576">
        <v>36009</v>
      </c>
      <c r="Z385" s="577">
        <v>0.01</v>
      </c>
      <c r="AA385" s="570" t="str">
        <f t="shared" si="66"/>
        <v>LPV030-2</v>
      </c>
      <c r="AB385" s="569" t="str">
        <f t="shared" si="67"/>
        <v>FALSE</v>
      </c>
      <c r="AC385" s="578" t="str">
        <f t="shared" si="68"/>
        <v>FALSE</v>
      </c>
      <c r="AD385" s="570" t="str">
        <f t="shared" si="69"/>
        <v>II</v>
      </c>
    </row>
    <row r="386" spans="1:30" ht="30" x14ac:dyDescent="0.25">
      <c r="A386" s="564" t="str">
        <f t="shared" si="65"/>
        <v>LPV031-2017-1</v>
      </c>
      <c r="B386" s="565" t="s">
        <v>719</v>
      </c>
      <c r="C386" s="565">
        <v>1</v>
      </c>
      <c r="D386" s="565" t="s">
        <v>458</v>
      </c>
      <c r="E386" s="565" t="s">
        <v>258</v>
      </c>
      <c r="F386" s="565" t="s">
        <v>68</v>
      </c>
      <c r="G386" s="565">
        <v>2017</v>
      </c>
      <c r="H386" s="565" t="s">
        <v>689</v>
      </c>
      <c r="I386" s="565" t="s">
        <v>704</v>
      </c>
      <c r="J386" s="565" t="s">
        <v>590</v>
      </c>
      <c r="K386" s="565">
        <v>12</v>
      </c>
      <c r="L386" s="565">
        <v>25</v>
      </c>
      <c r="M386" s="565"/>
      <c r="N386" s="565" t="s">
        <v>691</v>
      </c>
      <c r="O386" s="565">
        <v>6</v>
      </c>
      <c r="P386" s="565" t="s">
        <v>720</v>
      </c>
      <c r="Q386" s="565" t="s">
        <v>693</v>
      </c>
      <c r="R386" s="565">
        <v>147.6</v>
      </c>
      <c r="S386" s="565">
        <v>25</v>
      </c>
      <c r="T386" s="566">
        <v>9000</v>
      </c>
      <c r="U386" s="565">
        <v>12</v>
      </c>
      <c r="V386" s="565" t="s">
        <v>125</v>
      </c>
      <c r="W386" s="565" t="s">
        <v>122</v>
      </c>
      <c r="X386" s="567">
        <v>42270</v>
      </c>
      <c r="Y386" s="567">
        <v>31927</v>
      </c>
      <c r="Z386" s="579">
        <v>0.05</v>
      </c>
      <c r="AA386" s="569" t="str">
        <f t="shared" si="66"/>
        <v>LPV031-1</v>
      </c>
      <c r="AB386" s="570" t="str">
        <f t="shared" si="67"/>
        <v>FALSE</v>
      </c>
      <c r="AC386" s="580" t="str">
        <f t="shared" si="68"/>
        <v>FALSE</v>
      </c>
      <c r="AD386" s="569" t="str">
        <f t="shared" si="69"/>
        <v>II</v>
      </c>
    </row>
    <row r="387" spans="1:30" ht="30" x14ac:dyDescent="0.25">
      <c r="A387" s="564" t="str">
        <f t="shared" si="65"/>
        <v>LPV031-2017-2</v>
      </c>
      <c r="B387" s="574" t="s">
        <v>719</v>
      </c>
      <c r="C387" s="574">
        <v>2</v>
      </c>
      <c r="D387" s="574" t="s">
        <v>1370</v>
      </c>
      <c r="E387" s="574" t="s">
        <v>258</v>
      </c>
      <c r="F387" s="574" t="s">
        <v>68</v>
      </c>
      <c r="G387" s="574">
        <v>2017</v>
      </c>
      <c r="H387" s="574" t="s">
        <v>689</v>
      </c>
      <c r="I387" s="574" t="s">
        <v>704</v>
      </c>
      <c r="J387" s="574" t="s">
        <v>590</v>
      </c>
      <c r="K387" s="574">
        <v>12</v>
      </c>
      <c r="L387" s="574" t="s">
        <v>1807</v>
      </c>
      <c r="M387" s="574"/>
      <c r="N387" s="574" t="s">
        <v>691</v>
      </c>
      <c r="O387" s="574">
        <v>6</v>
      </c>
      <c r="P387" s="574" t="s">
        <v>720</v>
      </c>
      <c r="Q387" s="574" t="s">
        <v>693</v>
      </c>
      <c r="R387" s="574">
        <v>147.6</v>
      </c>
      <c r="S387" s="574" t="s">
        <v>1807</v>
      </c>
      <c r="T387" s="575">
        <v>9000</v>
      </c>
      <c r="U387" s="574">
        <v>12</v>
      </c>
      <c r="V387" s="574" t="s">
        <v>125</v>
      </c>
      <c r="W387" s="574" t="s">
        <v>122</v>
      </c>
      <c r="X387" s="576">
        <v>42120</v>
      </c>
      <c r="Y387" s="576">
        <v>31145</v>
      </c>
      <c r="Z387" s="577">
        <v>0.01</v>
      </c>
      <c r="AA387" s="570" t="str">
        <f t="shared" si="66"/>
        <v>LPV031-2</v>
      </c>
      <c r="AB387" s="569" t="str">
        <f t="shared" si="67"/>
        <v>FALSE</v>
      </c>
      <c r="AC387" s="578" t="str">
        <f t="shared" si="68"/>
        <v>FALSE</v>
      </c>
      <c r="AD387" s="570" t="str">
        <f t="shared" si="69"/>
        <v>II</v>
      </c>
    </row>
    <row r="388" spans="1:30" ht="30" x14ac:dyDescent="0.25">
      <c r="A388" s="564" t="str">
        <f t="shared" ref="A388:A419" si="70">CONCATENATE(B388, "-", G388, "-", C388)</f>
        <v>LPV032-2017-1</v>
      </c>
      <c r="B388" s="565" t="s">
        <v>721</v>
      </c>
      <c r="C388" s="565">
        <v>1</v>
      </c>
      <c r="D388" s="565" t="s">
        <v>458</v>
      </c>
      <c r="E388" s="565" t="s">
        <v>258</v>
      </c>
      <c r="F388" s="565" t="s">
        <v>68</v>
      </c>
      <c r="G388" s="565">
        <v>2017</v>
      </c>
      <c r="H388" s="565" t="s">
        <v>689</v>
      </c>
      <c r="I388" s="565" t="s">
        <v>704</v>
      </c>
      <c r="J388" s="565" t="s">
        <v>590</v>
      </c>
      <c r="K388" s="565">
        <v>15</v>
      </c>
      <c r="L388" s="565">
        <v>25</v>
      </c>
      <c r="M388" s="565"/>
      <c r="N388" s="565" t="s">
        <v>691</v>
      </c>
      <c r="O388" s="565">
        <v>6</v>
      </c>
      <c r="P388" s="565" t="s">
        <v>720</v>
      </c>
      <c r="Q388" s="565" t="s">
        <v>693</v>
      </c>
      <c r="R388" s="565">
        <v>147.6</v>
      </c>
      <c r="S388" s="565">
        <v>25</v>
      </c>
      <c r="T388" s="566">
        <v>9150</v>
      </c>
      <c r="U388" s="565">
        <v>12</v>
      </c>
      <c r="V388" s="565" t="s">
        <v>125</v>
      </c>
      <c r="W388" s="565" t="s">
        <v>122</v>
      </c>
      <c r="X388" s="567">
        <v>43765</v>
      </c>
      <c r="Y388" s="567">
        <v>33256</v>
      </c>
      <c r="Z388" s="579">
        <v>0.05</v>
      </c>
      <c r="AA388" s="569" t="str">
        <f t="shared" ref="AA388:AA419" si="71">CONCATENATE(B388, "-", C388)</f>
        <v>LPV032-1</v>
      </c>
      <c r="AB388" s="570" t="str">
        <f t="shared" ref="AB388:AB419" si="72">IF(AND($U388&gt;=32, (LEFT($B388, 3)="PAC"), C388=1), "TRUE", "FALSE")</f>
        <v>FALSE</v>
      </c>
      <c r="AC388" s="580" t="str">
        <f t="shared" ref="AC388:AC419" si="73">IF(AND($U388&gt;=22,(LEFT($B388,3)&lt;&gt;"PAC"),C388=1, ISNUMBER($U388)),"TRUE","FALSE")</f>
        <v>FALSE</v>
      </c>
      <c r="AD388" s="569" t="str">
        <f t="shared" ref="AD388:AD419" si="74">IF((LEFT($B388, 3)="PAC"), "I", "II")</f>
        <v>II</v>
      </c>
    </row>
    <row r="389" spans="1:30" ht="30" x14ac:dyDescent="0.25">
      <c r="A389" s="564" t="str">
        <f t="shared" si="70"/>
        <v>LPV032-2017-2</v>
      </c>
      <c r="B389" s="574" t="s">
        <v>721</v>
      </c>
      <c r="C389" s="574">
        <v>2</v>
      </c>
      <c r="D389" s="574" t="s">
        <v>1370</v>
      </c>
      <c r="E389" s="574" t="s">
        <v>258</v>
      </c>
      <c r="F389" s="574" t="s">
        <v>68</v>
      </c>
      <c r="G389" s="574">
        <v>2017</v>
      </c>
      <c r="H389" s="574" t="s">
        <v>689</v>
      </c>
      <c r="I389" s="574" t="s">
        <v>704</v>
      </c>
      <c r="J389" s="574" t="s">
        <v>590</v>
      </c>
      <c r="K389" s="574">
        <v>15</v>
      </c>
      <c r="L389" s="574" t="s">
        <v>1807</v>
      </c>
      <c r="M389" s="574"/>
      <c r="N389" s="574" t="s">
        <v>691</v>
      </c>
      <c r="O389" s="574">
        <v>6</v>
      </c>
      <c r="P389" s="574" t="s">
        <v>720</v>
      </c>
      <c r="Q389" s="574" t="s">
        <v>693</v>
      </c>
      <c r="R389" s="574">
        <v>147.6</v>
      </c>
      <c r="S389" s="574" t="s">
        <v>1807</v>
      </c>
      <c r="T389" s="575">
        <v>9150</v>
      </c>
      <c r="U389" s="574">
        <v>12</v>
      </c>
      <c r="V389" s="574" t="s">
        <v>125</v>
      </c>
      <c r="W389" s="574" t="s">
        <v>122</v>
      </c>
      <c r="X389" s="576">
        <v>43615</v>
      </c>
      <c r="Y389" s="576">
        <v>32432</v>
      </c>
      <c r="Z389" s="577">
        <v>0.01</v>
      </c>
      <c r="AA389" s="570" t="str">
        <f t="shared" si="71"/>
        <v>LPV032-2</v>
      </c>
      <c r="AB389" s="569" t="str">
        <f t="shared" si="72"/>
        <v>FALSE</v>
      </c>
      <c r="AC389" s="578" t="str">
        <f t="shared" si="73"/>
        <v>FALSE</v>
      </c>
      <c r="AD389" s="570" t="str">
        <f t="shared" si="74"/>
        <v>II</v>
      </c>
    </row>
    <row r="390" spans="1:30" ht="30" x14ac:dyDescent="0.25">
      <c r="A390" s="564" t="str">
        <f t="shared" si="70"/>
        <v>LPV033-2017-1</v>
      </c>
      <c r="B390" s="565" t="s">
        <v>722</v>
      </c>
      <c r="C390" s="565">
        <v>1</v>
      </c>
      <c r="D390" s="565" t="s">
        <v>458</v>
      </c>
      <c r="E390" s="565" t="s">
        <v>258</v>
      </c>
      <c r="F390" s="565" t="s">
        <v>68</v>
      </c>
      <c r="G390" s="565">
        <v>2017</v>
      </c>
      <c r="H390" s="565" t="s">
        <v>689</v>
      </c>
      <c r="I390" s="565" t="s">
        <v>704</v>
      </c>
      <c r="J390" s="565" t="s">
        <v>590</v>
      </c>
      <c r="K390" s="565">
        <v>12</v>
      </c>
      <c r="L390" s="565">
        <v>25</v>
      </c>
      <c r="M390" s="565"/>
      <c r="N390" s="565" t="s">
        <v>696</v>
      </c>
      <c r="O390" s="565">
        <v>6</v>
      </c>
      <c r="P390" s="565" t="s">
        <v>720</v>
      </c>
      <c r="Q390" s="565" t="s">
        <v>693</v>
      </c>
      <c r="R390" s="565">
        <v>147.6</v>
      </c>
      <c r="S390" s="565">
        <v>25</v>
      </c>
      <c r="T390" s="566">
        <v>9000</v>
      </c>
      <c r="U390" s="565">
        <v>12</v>
      </c>
      <c r="V390" s="565" t="s">
        <v>122</v>
      </c>
      <c r="W390" s="565" t="s">
        <v>123</v>
      </c>
      <c r="X390" s="567">
        <v>43985</v>
      </c>
      <c r="Y390" s="567">
        <v>33257</v>
      </c>
      <c r="Z390" s="579">
        <v>0.05</v>
      </c>
      <c r="AA390" s="569" t="str">
        <f t="shared" si="71"/>
        <v>LPV033-1</v>
      </c>
      <c r="AB390" s="570" t="str">
        <f t="shared" si="72"/>
        <v>FALSE</v>
      </c>
      <c r="AC390" s="580" t="str">
        <f t="shared" si="73"/>
        <v>FALSE</v>
      </c>
      <c r="AD390" s="569" t="str">
        <f t="shared" si="74"/>
        <v>II</v>
      </c>
    </row>
    <row r="391" spans="1:30" ht="30" x14ac:dyDescent="0.25">
      <c r="A391" s="564" t="str">
        <f t="shared" si="70"/>
        <v>LPV033-2017-2</v>
      </c>
      <c r="B391" s="574" t="s">
        <v>722</v>
      </c>
      <c r="C391" s="574">
        <v>2</v>
      </c>
      <c r="D391" s="574" t="s">
        <v>1370</v>
      </c>
      <c r="E391" s="574" t="s">
        <v>258</v>
      </c>
      <c r="F391" s="574" t="s">
        <v>68</v>
      </c>
      <c r="G391" s="574">
        <v>2017</v>
      </c>
      <c r="H391" s="574" t="s">
        <v>689</v>
      </c>
      <c r="I391" s="574" t="s">
        <v>704</v>
      </c>
      <c r="J391" s="574" t="s">
        <v>590</v>
      </c>
      <c r="K391" s="574">
        <v>12</v>
      </c>
      <c r="L391" s="574" t="s">
        <v>1807</v>
      </c>
      <c r="M391" s="574"/>
      <c r="N391" s="574" t="s">
        <v>696</v>
      </c>
      <c r="O391" s="574">
        <v>6</v>
      </c>
      <c r="P391" s="574" t="s">
        <v>720</v>
      </c>
      <c r="Q391" s="574" t="s">
        <v>693</v>
      </c>
      <c r="R391" s="574">
        <v>147.6</v>
      </c>
      <c r="S391" s="574" t="s">
        <v>1807</v>
      </c>
      <c r="T391" s="575">
        <v>9000</v>
      </c>
      <c r="U391" s="574">
        <v>12</v>
      </c>
      <c r="V391" s="574" t="s">
        <v>122</v>
      </c>
      <c r="W391" s="574" t="s">
        <v>123</v>
      </c>
      <c r="X391" s="576">
        <v>43985</v>
      </c>
      <c r="Y391" s="576">
        <v>32650</v>
      </c>
      <c r="Z391" s="577">
        <v>0.01</v>
      </c>
      <c r="AA391" s="570" t="str">
        <f t="shared" si="71"/>
        <v>LPV033-2</v>
      </c>
      <c r="AB391" s="569" t="str">
        <f t="shared" si="72"/>
        <v>FALSE</v>
      </c>
      <c r="AC391" s="578" t="str">
        <f t="shared" si="73"/>
        <v>FALSE</v>
      </c>
      <c r="AD391" s="570" t="str">
        <f t="shared" si="74"/>
        <v>II</v>
      </c>
    </row>
    <row r="392" spans="1:30" ht="30" x14ac:dyDescent="0.25">
      <c r="A392" s="564" t="str">
        <f t="shared" si="70"/>
        <v>LPV034-2017-1</v>
      </c>
      <c r="B392" s="565" t="s">
        <v>723</v>
      </c>
      <c r="C392" s="565">
        <v>1</v>
      </c>
      <c r="D392" s="565" t="s">
        <v>458</v>
      </c>
      <c r="E392" s="565" t="s">
        <v>258</v>
      </c>
      <c r="F392" s="565" t="s">
        <v>68</v>
      </c>
      <c r="G392" s="565">
        <v>2017</v>
      </c>
      <c r="H392" s="565" t="s">
        <v>689</v>
      </c>
      <c r="I392" s="565" t="s">
        <v>704</v>
      </c>
      <c r="J392" s="565" t="s">
        <v>590</v>
      </c>
      <c r="K392" s="565">
        <v>15</v>
      </c>
      <c r="L392" s="565">
        <v>25</v>
      </c>
      <c r="M392" s="565"/>
      <c r="N392" s="565" t="s">
        <v>696</v>
      </c>
      <c r="O392" s="565">
        <v>6</v>
      </c>
      <c r="P392" s="565" t="s">
        <v>720</v>
      </c>
      <c r="Q392" s="565" t="s">
        <v>693</v>
      </c>
      <c r="R392" s="565">
        <v>147.6</v>
      </c>
      <c r="S392" s="565">
        <v>25</v>
      </c>
      <c r="T392" s="566">
        <v>9150</v>
      </c>
      <c r="U392" s="565">
        <v>12</v>
      </c>
      <c r="V392" s="565" t="s">
        <v>122</v>
      </c>
      <c r="W392" s="565" t="s">
        <v>123</v>
      </c>
      <c r="X392" s="567">
        <v>45480</v>
      </c>
      <c r="Y392" s="567">
        <v>34587</v>
      </c>
      <c r="Z392" s="579">
        <v>0.05</v>
      </c>
      <c r="AA392" s="569" t="str">
        <f t="shared" si="71"/>
        <v>LPV034-1</v>
      </c>
      <c r="AB392" s="570" t="str">
        <f t="shared" si="72"/>
        <v>FALSE</v>
      </c>
      <c r="AC392" s="580" t="str">
        <f t="shared" si="73"/>
        <v>FALSE</v>
      </c>
      <c r="AD392" s="569" t="str">
        <f t="shared" si="74"/>
        <v>II</v>
      </c>
    </row>
    <row r="393" spans="1:30" ht="30" x14ac:dyDescent="0.25">
      <c r="A393" s="564" t="str">
        <f t="shared" si="70"/>
        <v>LPV034-2017-2</v>
      </c>
      <c r="B393" s="574" t="s">
        <v>723</v>
      </c>
      <c r="C393" s="574">
        <v>2</v>
      </c>
      <c r="D393" s="574" t="s">
        <v>1370</v>
      </c>
      <c r="E393" s="574" t="s">
        <v>258</v>
      </c>
      <c r="F393" s="574" t="s">
        <v>68</v>
      </c>
      <c r="G393" s="574">
        <v>2017</v>
      </c>
      <c r="H393" s="574" t="s">
        <v>689</v>
      </c>
      <c r="I393" s="574" t="s">
        <v>704</v>
      </c>
      <c r="J393" s="574" t="s">
        <v>590</v>
      </c>
      <c r="K393" s="574">
        <v>15</v>
      </c>
      <c r="L393" s="574" t="s">
        <v>1807</v>
      </c>
      <c r="M393" s="574"/>
      <c r="N393" s="574" t="s">
        <v>696</v>
      </c>
      <c r="O393" s="574">
        <v>6</v>
      </c>
      <c r="P393" s="574" t="s">
        <v>720</v>
      </c>
      <c r="Q393" s="574" t="s">
        <v>693</v>
      </c>
      <c r="R393" s="574">
        <v>147.6</v>
      </c>
      <c r="S393" s="574" t="s">
        <v>1807</v>
      </c>
      <c r="T393" s="575">
        <v>9150</v>
      </c>
      <c r="U393" s="574">
        <v>12</v>
      </c>
      <c r="V393" s="574" t="s">
        <v>122</v>
      </c>
      <c r="W393" s="574" t="s">
        <v>123</v>
      </c>
      <c r="X393" s="576">
        <v>45480</v>
      </c>
      <c r="Y393" s="576">
        <v>34038</v>
      </c>
      <c r="Z393" s="577">
        <v>0.01</v>
      </c>
      <c r="AA393" s="570" t="str">
        <f t="shared" si="71"/>
        <v>LPV034-2</v>
      </c>
      <c r="AB393" s="569" t="str">
        <f t="shared" si="72"/>
        <v>FALSE</v>
      </c>
      <c r="AC393" s="578" t="str">
        <f t="shared" si="73"/>
        <v>FALSE</v>
      </c>
      <c r="AD393" s="570" t="str">
        <f t="shared" si="74"/>
        <v>II</v>
      </c>
    </row>
    <row r="394" spans="1:30" ht="30" x14ac:dyDescent="0.25">
      <c r="A394" s="564" t="str">
        <f t="shared" si="70"/>
        <v>LPV035-2017-1</v>
      </c>
      <c r="B394" s="565" t="s">
        <v>724</v>
      </c>
      <c r="C394" s="565">
        <v>1</v>
      </c>
      <c r="D394" s="565" t="s">
        <v>458</v>
      </c>
      <c r="E394" s="565" t="s">
        <v>258</v>
      </c>
      <c r="F394" s="565" t="s">
        <v>68</v>
      </c>
      <c r="G394" s="565">
        <v>2017</v>
      </c>
      <c r="H394" s="565" t="s">
        <v>689</v>
      </c>
      <c r="I394" s="565" t="s">
        <v>704</v>
      </c>
      <c r="J394" s="565" t="s">
        <v>590</v>
      </c>
      <c r="K394" s="565">
        <v>12</v>
      </c>
      <c r="L394" s="565">
        <v>25</v>
      </c>
      <c r="M394" s="565"/>
      <c r="N394" s="565" t="s">
        <v>710</v>
      </c>
      <c r="O394" s="565">
        <v>5</v>
      </c>
      <c r="P394" s="565" t="s">
        <v>720</v>
      </c>
      <c r="Q394" s="565" t="s">
        <v>693</v>
      </c>
      <c r="R394" s="565">
        <v>147.6</v>
      </c>
      <c r="S394" s="565">
        <v>25</v>
      </c>
      <c r="T394" s="566">
        <v>9250</v>
      </c>
      <c r="U394" s="565">
        <v>12</v>
      </c>
      <c r="V394" s="565" t="s">
        <v>255</v>
      </c>
      <c r="W394" s="565" t="s">
        <v>123</v>
      </c>
      <c r="X394" s="567">
        <v>47765</v>
      </c>
      <c r="Y394" s="567">
        <v>36657</v>
      </c>
      <c r="Z394" s="579">
        <v>0.05</v>
      </c>
      <c r="AA394" s="569" t="str">
        <f t="shared" si="71"/>
        <v>LPV035-1</v>
      </c>
      <c r="AB394" s="570" t="str">
        <f t="shared" si="72"/>
        <v>FALSE</v>
      </c>
      <c r="AC394" s="580" t="str">
        <f t="shared" si="73"/>
        <v>FALSE</v>
      </c>
      <c r="AD394" s="569" t="str">
        <f t="shared" si="74"/>
        <v>II</v>
      </c>
    </row>
    <row r="395" spans="1:30" x14ac:dyDescent="0.25">
      <c r="A395" s="564" t="str">
        <f t="shared" si="70"/>
        <v>LPV035-2017-2</v>
      </c>
      <c r="B395" s="574" t="s">
        <v>724</v>
      </c>
      <c r="C395" s="574">
        <v>2</v>
      </c>
      <c r="D395" s="574" t="s">
        <v>1370</v>
      </c>
      <c r="E395" s="574" t="s">
        <v>258</v>
      </c>
      <c r="F395" s="574" t="s">
        <v>68</v>
      </c>
      <c r="G395" s="574">
        <v>2017</v>
      </c>
      <c r="H395" s="574" t="s">
        <v>689</v>
      </c>
      <c r="I395" s="574" t="s">
        <v>704</v>
      </c>
      <c r="J395" s="574" t="s">
        <v>590</v>
      </c>
      <c r="K395" s="574">
        <v>12</v>
      </c>
      <c r="L395" s="574" t="s">
        <v>1807</v>
      </c>
      <c r="M395" s="574"/>
      <c r="N395" s="574" t="s">
        <v>710</v>
      </c>
      <c r="O395" s="574">
        <v>5</v>
      </c>
      <c r="P395" s="574" t="s">
        <v>720</v>
      </c>
      <c r="Q395" s="574" t="s">
        <v>693</v>
      </c>
      <c r="R395" s="574">
        <v>147.6</v>
      </c>
      <c r="S395" s="574" t="s">
        <v>1807</v>
      </c>
      <c r="T395" s="575">
        <v>9250</v>
      </c>
      <c r="U395" s="574">
        <v>12</v>
      </c>
      <c r="V395" s="574" t="s">
        <v>255</v>
      </c>
      <c r="W395" s="574" t="s">
        <v>123</v>
      </c>
      <c r="X395" s="576">
        <v>47765</v>
      </c>
      <c r="Y395" s="576">
        <v>36008</v>
      </c>
      <c r="Z395" s="577">
        <v>0.01</v>
      </c>
      <c r="AA395" s="570" t="str">
        <f t="shared" si="71"/>
        <v>LPV035-2</v>
      </c>
      <c r="AB395" s="569" t="str">
        <f t="shared" si="72"/>
        <v>FALSE</v>
      </c>
      <c r="AC395" s="578" t="str">
        <f t="shared" si="73"/>
        <v>FALSE</v>
      </c>
      <c r="AD395" s="570" t="str">
        <f t="shared" si="74"/>
        <v>II</v>
      </c>
    </row>
    <row r="396" spans="1:30" ht="30" x14ac:dyDescent="0.25">
      <c r="A396" s="564" t="str">
        <f t="shared" si="70"/>
        <v>LPV036-2017-1</v>
      </c>
      <c r="B396" s="565" t="s">
        <v>725</v>
      </c>
      <c r="C396" s="565">
        <v>1</v>
      </c>
      <c r="D396" s="565" t="s">
        <v>458</v>
      </c>
      <c r="E396" s="565" t="s">
        <v>258</v>
      </c>
      <c r="F396" s="565" t="s">
        <v>68</v>
      </c>
      <c r="G396" s="565">
        <v>2017</v>
      </c>
      <c r="H396" s="565" t="s">
        <v>689</v>
      </c>
      <c r="I396" s="565" t="s">
        <v>704</v>
      </c>
      <c r="J396" s="565" t="s">
        <v>590</v>
      </c>
      <c r="K396" s="565">
        <v>15</v>
      </c>
      <c r="L396" s="565">
        <v>25</v>
      </c>
      <c r="M396" s="565"/>
      <c r="N396" s="565" t="s">
        <v>710</v>
      </c>
      <c r="O396" s="565">
        <v>5</v>
      </c>
      <c r="P396" s="565" t="s">
        <v>720</v>
      </c>
      <c r="Q396" s="565" t="s">
        <v>693</v>
      </c>
      <c r="R396" s="565">
        <v>147.6</v>
      </c>
      <c r="S396" s="565">
        <v>25</v>
      </c>
      <c r="T396" s="566">
        <v>9400</v>
      </c>
      <c r="U396" s="565">
        <v>12</v>
      </c>
      <c r="V396" s="565" t="s">
        <v>255</v>
      </c>
      <c r="W396" s="565" t="s">
        <v>123</v>
      </c>
      <c r="X396" s="567">
        <v>49260</v>
      </c>
      <c r="Y396" s="567">
        <v>37957</v>
      </c>
      <c r="Z396" s="579">
        <v>0.05</v>
      </c>
      <c r="AA396" s="569" t="str">
        <f t="shared" si="71"/>
        <v>LPV036-1</v>
      </c>
      <c r="AB396" s="570" t="str">
        <f t="shared" si="72"/>
        <v>FALSE</v>
      </c>
      <c r="AC396" s="580" t="str">
        <f t="shared" si="73"/>
        <v>FALSE</v>
      </c>
      <c r="AD396" s="569" t="str">
        <f t="shared" si="74"/>
        <v>II</v>
      </c>
    </row>
    <row r="397" spans="1:30" x14ac:dyDescent="0.25">
      <c r="A397" s="564" t="str">
        <f t="shared" si="70"/>
        <v>LPV036-2017-2</v>
      </c>
      <c r="B397" s="574" t="s">
        <v>725</v>
      </c>
      <c r="C397" s="574">
        <v>2</v>
      </c>
      <c r="D397" s="574" t="s">
        <v>1370</v>
      </c>
      <c r="E397" s="574" t="s">
        <v>258</v>
      </c>
      <c r="F397" s="574" t="s">
        <v>68</v>
      </c>
      <c r="G397" s="574">
        <v>2017</v>
      </c>
      <c r="H397" s="574" t="s">
        <v>689</v>
      </c>
      <c r="I397" s="574" t="s">
        <v>704</v>
      </c>
      <c r="J397" s="574" t="s">
        <v>590</v>
      </c>
      <c r="K397" s="574">
        <v>15</v>
      </c>
      <c r="L397" s="574" t="s">
        <v>1807</v>
      </c>
      <c r="M397" s="574"/>
      <c r="N397" s="574" t="s">
        <v>710</v>
      </c>
      <c r="O397" s="574">
        <v>5</v>
      </c>
      <c r="P397" s="574" t="s">
        <v>720</v>
      </c>
      <c r="Q397" s="574" t="s">
        <v>693</v>
      </c>
      <c r="R397" s="574">
        <v>147.6</v>
      </c>
      <c r="S397" s="574" t="s">
        <v>1807</v>
      </c>
      <c r="T397" s="575">
        <v>9400</v>
      </c>
      <c r="U397" s="574">
        <v>12</v>
      </c>
      <c r="V397" s="574" t="s">
        <v>255</v>
      </c>
      <c r="W397" s="574" t="s">
        <v>123</v>
      </c>
      <c r="X397" s="576">
        <v>49260</v>
      </c>
      <c r="Y397" s="576">
        <v>37295</v>
      </c>
      <c r="Z397" s="577">
        <v>0.01</v>
      </c>
      <c r="AA397" s="570" t="str">
        <f t="shared" si="71"/>
        <v>LPV036-2</v>
      </c>
      <c r="AB397" s="569" t="str">
        <f t="shared" si="72"/>
        <v>FALSE</v>
      </c>
      <c r="AC397" s="578" t="str">
        <f t="shared" si="73"/>
        <v>FALSE</v>
      </c>
      <c r="AD397" s="570" t="str">
        <f t="shared" si="74"/>
        <v>II</v>
      </c>
    </row>
    <row r="398" spans="1:30" ht="30" x14ac:dyDescent="0.25">
      <c r="A398" s="564" t="str">
        <f t="shared" si="70"/>
        <v>LPV037-2017-1</v>
      </c>
      <c r="B398" s="565" t="s">
        <v>726</v>
      </c>
      <c r="C398" s="565">
        <v>1</v>
      </c>
      <c r="D398" s="565" t="s">
        <v>458</v>
      </c>
      <c r="E398" s="565" t="s">
        <v>258</v>
      </c>
      <c r="F398" s="565" t="s">
        <v>68</v>
      </c>
      <c r="G398" s="565">
        <v>2017</v>
      </c>
      <c r="H398" s="565" t="s">
        <v>689</v>
      </c>
      <c r="I398" s="565" t="s">
        <v>727</v>
      </c>
      <c r="J398" s="565" t="s">
        <v>590</v>
      </c>
      <c r="K398" s="565">
        <v>8</v>
      </c>
      <c r="L398" s="565">
        <v>25</v>
      </c>
      <c r="M398" s="565"/>
      <c r="N398" s="565" t="s">
        <v>691</v>
      </c>
      <c r="O398" s="565">
        <v>6</v>
      </c>
      <c r="P398" s="565" t="s">
        <v>692</v>
      </c>
      <c r="Q398" s="565" t="s">
        <v>728</v>
      </c>
      <c r="R398" s="565">
        <v>129.9</v>
      </c>
      <c r="S398" s="565">
        <v>25</v>
      </c>
      <c r="T398" s="566">
        <v>8550</v>
      </c>
      <c r="U398" s="565">
        <v>16</v>
      </c>
      <c r="V398" s="565" t="s">
        <v>125</v>
      </c>
      <c r="W398" s="565" t="s">
        <v>122</v>
      </c>
      <c r="X398" s="567">
        <v>36855</v>
      </c>
      <c r="Y398" s="567">
        <v>26976</v>
      </c>
      <c r="Z398" s="579">
        <v>0.05</v>
      </c>
      <c r="AA398" s="569" t="str">
        <f t="shared" si="71"/>
        <v>LPV037-1</v>
      </c>
      <c r="AB398" s="570" t="str">
        <f t="shared" si="72"/>
        <v>FALSE</v>
      </c>
      <c r="AC398" s="580" t="str">
        <f t="shared" si="73"/>
        <v>FALSE</v>
      </c>
      <c r="AD398" s="569" t="str">
        <f t="shared" si="74"/>
        <v>II</v>
      </c>
    </row>
    <row r="399" spans="1:30" ht="30" x14ac:dyDescent="0.25">
      <c r="A399" s="564" t="str">
        <f t="shared" si="70"/>
        <v>LPV037-2017-2</v>
      </c>
      <c r="B399" s="574" t="s">
        <v>726</v>
      </c>
      <c r="C399" s="574">
        <v>2</v>
      </c>
      <c r="D399" s="574" t="s">
        <v>1370</v>
      </c>
      <c r="E399" s="574" t="s">
        <v>258</v>
      </c>
      <c r="F399" s="574" t="s">
        <v>68</v>
      </c>
      <c r="G399" s="574">
        <v>2017</v>
      </c>
      <c r="H399" s="574" t="s">
        <v>689</v>
      </c>
      <c r="I399" s="574" t="s">
        <v>727</v>
      </c>
      <c r="J399" s="574" t="s">
        <v>590</v>
      </c>
      <c r="K399" s="574">
        <v>8</v>
      </c>
      <c r="L399" s="574" t="s">
        <v>1807</v>
      </c>
      <c r="M399" s="574"/>
      <c r="N399" s="574" t="s">
        <v>691</v>
      </c>
      <c r="O399" s="574">
        <v>6</v>
      </c>
      <c r="P399" s="574" t="s">
        <v>692</v>
      </c>
      <c r="Q399" s="574" t="s">
        <v>728</v>
      </c>
      <c r="R399" s="574">
        <v>129.9</v>
      </c>
      <c r="S399" s="574" t="s">
        <v>1807</v>
      </c>
      <c r="T399" s="575">
        <v>8550</v>
      </c>
      <c r="U399" s="574">
        <v>16</v>
      </c>
      <c r="V399" s="574" t="s">
        <v>125</v>
      </c>
      <c r="W399" s="574" t="s">
        <v>122</v>
      </c>
      <c r="X399" s="576">
        <v>36855</v>
      </c>
      <c r="Y399" s="576">
        <v>26473</v>
      </c>
      <c r="Z399" s="577">
        <v>0.01</v>
      </c>
      <c r="AA399" s="570" t="str">
        <f t="shared" si="71"/>
        <v>LPV037-2</v>
      </c>
      <c r="AB399" s="569" t="str">
        <f t="shared" si="72"/>
        <v>FALSE</v>
      </c>
      <c r="AC399" s="578" t="str">
        <f t="shared" si="73"/>
        <v>FALSE</v>
      </c>
      <c r="AD399" s="570" t="str">
        <f t="shared" si="74"/>
        <v>II</v>
      </c>
    </row>
    <row r="400" spans="1:30" ht="30" x14ac:dyDescent="0.25">
      <c r="A400" s="564" t="str">
        <f t="shared" si="70"/>
        <v>LPV038-2017-1</v>
      </c>
      <c r="B400" s="565" t="s">
        <v>729</v>
      </c>
      <c r="C400" s="565">
        <v>1</v>
      </c>
      <c r="D400" s="565" t="s">
        <v>458</v>
      </c>
      <c r="E400" s="565" t="s">
        <v>258</v>
      </c>
      <c r="F400" s="565" t="s">
        <v>68</v>
      </c>
      <c r="G400" s="565">
        <v>2017</v>
      </c>
      <c r="H400" s="565" t="s">
        <v>689</v>
      </c>
      <c r="I400" s="565" t="s">
        <v>727</v>
      </c>
      <c r="J400" s="565" t="s">
        <v>590</v>
      </c>
      <c r="K400" s="565">
        <v>10</v>
      </c>
      <c r="L400" s="565">
        <v>25</v>
      </c>
      <c r="M400" s="565"/>
      <c r="N400" s="565" t="s">
        <v>691</v>
      </c>
      <c r="O400" s="565">
        <v>6</v>
      </c>
      <c r="P400" s="565" t="s">
        <v>692</v>
      </c>
      <c r="Q400" s="565" t="s">
        <v>728</v>
      </c>
      <c r="R400" s="565">
        <v>129.9</v>
      </c>
      <c r="S400" s="565">
        <v>25</v>
      </c>
      <c r="T400" s="566">
        <v>8550</v>
      </c>
      <c r="U400" s="565">
        <v>16</v>
      </c>
      <c r="V400" s="565" t="s">
        <v>125</v>
      </c>
      <c r="W400" s="565" t="s">
        <v>122</v>
      </c>
      <c r="X400" s="567">
        <v>38050</v>
      </c>
      <c r="Y400" s="567">
        <v>28038</v>
      </c>
      <c r="Z400" s="579">
        <v>0.05</v>
      </c>
      <c r="AA400" s="569" t="str">
        <f t="shared" si="71"/>
        <v>LPV038-1</v>
      </c>
      <c r="AB400" s="570" t="str">
        <f t="shared" si="72"/>
        <v>FALSE</v>
      </c>
      <c r="AC400" s="580" t="str">
        <f t="shared" si="73"/>
        <v>FALSE</v>
      </c>
      <c r="AD400" s="569" t="str">
        <f t="shared" si="74"/>
        <v>II</v>
      </c>
    </row>
    <row r="401" spans="1:30" ht="30" x14ac:dyDescent="0.25">
      <c r="A401" s="564" t="str">
        <f t="shared" si="70"/>
        <v>LPV038-2017-2</v>
      </c>
      <c r="B401" s="574" t="s">
        <v>729</v>
      </c>
      <c r="C401" s="574">
        <v>2</v>
      </c>
      <c r="D401" s="574" t="s">
        <v>1370</v>
      </c>
      <c r="E401" s="574" t="s">
        <v>258</v>
      </c>
      <c r="F401" s="574" t="s">
        <v>68</v>
      </c>
      <c r="G401" s="574">
        <v>2017</v>
      </c>
      <c r="H401" s="574" t="s">
        <v>689</v>
      </c>
      <c r="I401" s="574" t="s">
        <v>727</v>
      </c>
      <c r="J401" s="574" t="s">
        <v>590</v>
      </c>
      <c r="K401" s="574">
        <v>10</v>
      </c>
      <c r="L401" s="574" t="s">
        <v>1807</v>
      </c>
      <c r="M401" s="574"/>
      <c r="N401" s="574" t="s">
        <v>691</v>
      </c>
      <c r="O401" s="574">
        <v>6</v>
      </c>
      <c r="P401" s="574" t="s">
        <v>692</v>
      </c>
      <c r="Q401" s="574" t="s">
        <v>728</v>
      </c>
      <c r="R401" s="574">
        <v>129.9</v>
      </c>
      <c r="S401" s="574" t="s">
        <v>1807</v>
      </c>
      <c r="T401" s="575">
        <v>8550</v>
      </c>
      <c r="U401" s="574">
        <v>16</v>
      </c>
      <c r="V401" s="574" t="s">
        <v>125</v>
      </c>
      <c r="W401" s="574" t="s">
        <v>122</v>
      </c>
      <c r="X401" s="576">
        <v>38050</v>
      </c>
      <c r="Y401" s="576">
        <v>27502</v>
      </c>
      <c r="Z401" s="577">
        <v>0.01</v>
      </c>
      <c r="AA401" s="570" t="str">
        <f t="shared" si="71"/>
        <v>LPV038-2</v>
      </c>
      <c r="AB401" s="569" t="str">
        <f t="shared" si="72"/>
        <v>FALSE</v>
      </c>
      <c r="AC401" s="578" t="str">
        <f t="shared" si="73"/>
        <v>FALSE</v>
      </c>
      <c r="AD401" s="570" t="str">
        <f t="shared" si="74"/>
        <v>II</v>
      </c>
    </row>
    <row r="402" spans="1:30" ht="30" x14ac:dyDescent="0.25">
      <c r="A402" s="564" t="str">
        <f t="shared" si="70"/>
        <v>LPV039-2017-1</v>
      </c>
      <c r="B402" s="565" t="s">
        <v>730</v>
      </c>
      <c r="C402" s="565">
        <v>1</v>
      </c>
      <c r="D402" s="565" t="s">
        <v>458</v>
      </c>
      <c r="E402" s="565" t="s">
        <v>258</v>
      </c>
      <c r="F402" s="565" t="s">
        <v>68</v>
      </c>
      <c r="G402" s="565">
        <v>2017</v>
      </c>
      <c r="H402" s="565" t="s">
        <v>689</v>
      </c>
      <c r="I402" s="565" t="s">
        <v>727</v>
      </c>
      <c r="J402" s="565" t="s">
        <v>590</v>
      </c>
      <c r="K402" s="565">
        <v>8</v>
      </c>
      <c r="L402" s="565">
        <v>25</v>
      </c>
      <c r="M402" s="565"/>
      <c r="N402" s="565" t="s">
        <v>696</v>
      </c>
      <c r="O402" s="565">
        <v>6</v>
      </c>
      <c r="P402" s="565" t="s">
        <v>692</v>
      </c>
      <c r="Q402" s="565" t="s">
        <v>728</v>
      </c>
      <c r="R402" s="565">
        <v>129.9</v>
      </c>
      <c r="S402" s="565">
        <v>25</v>
      </c>
      <c r="T402" s="566">
        <v>8550</v>
      </c>
      <c r="U402" s="565">
        <v>16</v>
      </c>
      <c r="V402" s="565" t="s">
        <v>122</v>
      </c>
      <c r="W402" s="565" t="s">
        <v>123</v>
      </c>
      <c r="X402" s="567">
        <v>38720</v>
      </c>
      <c r="Y402" s="567">
        <v>28637</v>
      </c>
      <c r="Z402" s="579">
        <v>0.05</v>
      </c>
      <c r="AA402" s="569" t="str">
        <f t="shared" si="71"/>
        <v>LPV039-1</v>
      </c>
      <c r="AB402" s="570" t="str">
        <f t="shared" si="72"/>
        <v>FALSE</v>
      </c>
      <c r="AC402" s="580" t="str">
        <f t="shared" si="73"/>
        <v>FALSE</v>
      </c>
      <c r="AD402" s="569" t="str">
        <f t="shared" si="74"/>
        <v>II</v>
      </c>
    </row>
    <row r="403" spans="1:30" ht="30" x14ac:dyDescent="0.25">
      <c r="A403" s="564" t="str">
        <f t="shared" si="70"/>
        <v>LPV039-2017-2</v>
      </c>
      <c r="B403" s="574" t="s">
        <v>730</v>
      </c>
      <c r="C403" s="574">
        <v>2</v>
      </c>
      <c r="D403" s="574" t="s">
        <v>1370</v>
      </c>
      <c r="E403" s="574" t="s">
        <v>258</v>
      </c>
      <c r="F403" s="574" t="s">
        <v>68</v>
      </c>
      <c r="G403" s="574">
        <v>2017</v>
      </c>
      <c r="H403" s="574" t="s">
        <v>689</v>
      </c>
      <c r="I403" s="574" t="s">
        <v>727</v>
      </c>
      <c r="J403" s="574" t="s">
        <v>590</v>
      </c>
      <c r="K403" s="574">
        <v>8</v>
      </c>
      <c r="L403" s="574" t="s">
        <v>1807</v>
      </c>
      <c r="M403" s="574"/>
      <c r="N403" s="574" t="s">
        <v>696</v>
      </c>
      <c r="O403" s="574">
        <v>6</v>
      </c>
      <c r="P403" s="574" t="s">
        <v>692</v>
      </c>
      <c r="Q403" s="574" t="s">
        <v>728</v>
      </c>
      <c r="R403" s="574">
        <v>129.9</v>
      </c>
      <c r="S403" s="574" t="s">
        <v>1807</v>
      </c>
      <c r="T403" s="575">
        <v>8550</v>
      </c>
      <c r="U403" s="574">
        <v>16</v>
      </c>
      <c r="V403" s="574" t="s">
        <v>122</v>
      </c>
      <c r="W403" s="574" t="s">
        <v>123</v>
      </c>
      <c r="X403" s="576">
        <v>38720</v>
      </c>
      <c r="Y403" s="576">
        <v>28083</v>
      </c>
      <c r="Z403" s="577">
        <v>0.01</v>
      </c>
      <c r="AA403" s="570" t="str">
        <f t="shared" si="71"/>
        <v>LPV039-2</v>
      </c>
      <c r="AB403" s="569" t="str">
        <f t="shared" si="72"/>
        <v>FALSE</v>
      </c>
      <c r="AC403" s="578" t="str">
        <f t="shared" si="73"/>
        <v>FALSE</v>
      </c>
      <c r="AD403" s="570" t="str">
        <f t="shared" si="74"/>
        <v>II</v>
      </c>
    </row>
    <row r="404" spans="1:30" ht="30" x14ac:dyDescent="0.25">
      <c r="A404" s="564" t="str">
        <f t="shared" si="70"/>
        <v>LPV040-2017-1</v>
      </c>
      <c r="B404" s="565" t="s">
        <v>731</v>
      </c>
      <c r="C404" s="565">
        <v>1</v>
      </c>
      <c r="D404" s="565" t="s">
        <v>458</v>
      </c>
      <c r="E404" s="565" t="s">
        <v>258</v>
      </c>
      <c r="F404" s="565" t="s">
        <v>68</v>
      </c>
      <c r="G404" s="565">
        <v>2017</v>
      </c>
      <c r="H404" s="565" t="s">
        <v>689</v>
      </c>
      <c r="I404" s="565" t="s">
        <v>727</v>
      </c>
      <c r="J404" s="565" t="s">
        <v>590</v>
      </c>
      <c r="K404" s="565">
        <v>10</v>
      </c>
      <c r="L404" s="565">
        <v>25</v>
      </c>
      <c r="M404" s="565"/>
      <c r="N404" s="565" t="s">
        <v>696</v>
      </c>
      <c r="O404" s="565">
        <v>6</v>
      </c>
      <c r="P404" s="565" t="s">
        <v>692</v>
      </c>
      <c r="Q404" s="565" t="s">
        <v>728</v>
      </c>
      <c r="R404" s="565">
        <v>129.9</v>
      </c>
      <c r="S404" s="565">
        <v>25</v>
      </c>
      <c r="T404" s="566">
        <v>8550</v>
      </c>
      <c r="U404" s="565">
        <v>16</v>
      </c>
      <c r="V404" s="565" t="s">
        <v>122</v>
      </c>
      <c r="W404" s="565" t="s">
        <v>123</v>
      </c>
      <c r="X404" s="567">
        <v>39915</v>
      </c>
      <c r="Y404" s="567">
        <v>29698</v>
      </c>
      <c r="Z404" s="579">
        <v>0.05</v>
      </c>
      <c r="AA404" s="569" t="str">
        <f t="shared" si="71"/>
        <v>LPV040-1</v>
      </c>
      <c r="AB404" s="570" t="str">
        <f t="shared" si="72"/>
        <v>FALSE</v>
      </c>
      <c r="AC404" s="580" t="str">
        <f t="shared" si="73"/>
        <v>FALSE</v>
      </c>
      <c r="AD404" s="569" t="str">
        <f t="shared" si="74"/>
        <v>II</v>
      </c>
    </row>
    <row r="405" spans="1:30" ht="30" x14ac:dyDescent="0.25">
      <c r="A405" s="564" t="str">
        <f t="shared" si="70"/>
        <v>LPV040-2017-2</v>
      </c>
      <c r="B405" s="574" t="s">
        <v>731</v>
      </c>
      <c r="C405" s="574">
        <v>2</v>
      </c>
      <c r="D405" s="574" t="s">
        <v>1370</v>
      </c>
      <c r="E405" s="574" t="s">
        <v>258</v>
      </c>
      <c r="F405" s="574" t="s">
        <v>68</v>
      </c>
      <c r="G405" s="574">
        <v>2017</v>
      </c>
      <c r="H405" s="574" t="s">
        <v>689</v>
      </c>
      <c r="I405" s="574" t="s">
        <v>727</v>
      </c>
      <c r="J405" s="574" t="s">
        <v>590</v>
      </c>
      <c r="K405" s="574">
        <v>10</v>
      </c>
      <c r="L405" s="574" t="s">
        <v>1807</v>
      </c>
      <c r="M405" s="574"/>
      <c r="N405" s="574" t="s">
        <v>696</v>
      </c>
      <c r="O405" s="574">
        <v>6</v>
      </c>
      <c r="P405" s="574" t="s">
        <v>692</v>
      </c>
      <c r="Q405" s="574" t="s">
        <v>728</v>
      </c>
      <c r="R405" s="574">
        <v>129.9</v>
      </c>
      <c r="S405" s="574" t="s">
        <v>1807</v>
      </c>
      <c r="T405" s="575">
        <v>8550</v>
      </c>
      <c r="U405" s="574">
        <v>16</v>
      </c>
      <c r="V405" s="574" t="s">
        <v>122</v>
      </c>
      <c r="W405" s="574" t="s">
        <v>123</v>
      </c>
      <c r="X405" s="576">
        <v>39915</v>
      </c>
      <c r="Y405" s="576">
        <v>29112</v>
      </c>
      <c r="Z405" s="577">
        <v>0.01</v>
      </c>
      <c r="AA405" s="570" t="str">
        <f t="shared" si="71"/>
        <v>LPV040-2</v>
      </c>
      <c r="AB405" s="569" t="str">
        <f t="shared" si="72"/>
        <v>FALSE</v>
      </c>
      <c r="AC405" s="578" t="str">
        <f t="shared" si="73"/>
        <v>FALSE</v>
      </c>
      <c r="AD405" s="570" t="str">
        <f t="shared" si="74"/>
        <v>II</v>
      </c>
    </row>
    <row r="406" spans="1:30" ht="30" x14ac:dyDescent="0.25">
      <c r="A406" s="564" t="str">
        <f t="shared" si="70"/>
        <v>LPV041-2017-1</v>
      </c>
      <c r="B406" s="565" t="s">
        <v>732</v>
      </c>
      <c r="C406" s="565">
        <v>1</v>
      </c>
      <c r="D406" s="565" t="s">
        <v>458</v>
      </c>
      <c r="E406" s="565" t="s">
        <v>258</v>
      </c>
      <c r="F406" s="565" t="s">
        <v>68</v>
      </c>
      <c r="G406" s="565">
        <v>2017</v>
      </c>
      <c r="H406" s="565" t="s">
        <v>689</v>
      </c>
      <c r="I406" s="565" t="s">
        <v>727</v>
      </c>
      <c r="J406" s="565" t="s">
        <v>590</v>
      </c>
      <c r="K406" s="565">
        <v>8</v>
      </c>
      <c r="L406" s="565">
        <v>25</v>
      </c>
      <c r="M406" s="565"/>
      <c r="N406" s="565" t="s">
        <v>691</v>
      </c>
      <c r="O406" s="565">
        <v>6</v>
      </c>
      <c r="P406" s="565" t="s">
        <v>699</v>
      </c>
      <c r="Q406" s="565" t="s">
        <v>728</v>
      </c>
      <c r="R406" s="565">
        <v>129.9</v>
      </c>
      <c r="S406" s="565">
        <v>25</v>
      </c>
      <c r="T406" s="566">
        <v>8550</v>
      </c>
      <c r="U406" s="565">
        <v>16</v>
      </c>
      <c r="V406" s="565" t="s">
        <v>125</v>
      </c>
      <c r="W406" s="565" t="s">
        <v>122</v>
      </c>
      <c r="X406" s="567">
        <v>38315</v>
      </c>
      <c r="Y406" s="567">
        <v>28312</v>
      </c>
      <c r="Z406" s="579">
        <v>0.05</v>
      </c>
      <c r="AA406" s="569" t="str">
        <f t="shared" si="71"/>
        <v>LPV041-1</v>
      </c>
      <c r="AB406" s="570" t="str">
        <f t="shared" si="72"/>
        <v>FALSE</v>
      </c>
      <c r="AC406" s="580" t="str">
        <f t="shared" si="73"/>
        <v>FALSE</v>
      </c>
      <c r="AD406" s="569" t="str">
        <f t="shared" si="74"/>
        <v>II</v>
      </c>
    </row>
    <row r="407" spans="1:30" ht="30" x14ac:dyDescent="0.25">
      <c r="A407" s="564" t="str">
        <f t="shared" si="70"/>
        <v>LPV041-2017-2</v>
      </c>
      <c r="B407" s="574" t="s">
        <v>732</v>
      </c>
      <c r="C407" s="574">
        <v>2</v>
      </c>
      <c r="D407" s="574" t="s">
        <v>1370</v>
      </c>
      <c r="E407" s="574" t="s">
        <v>258</v>
      </c>
      <c r="F407" s="574" t="s">
        <v>68</v>
      </c>
      <c r="G407" s="574">
        <v>2017</v>
      </c>
      <c r="H407" s="574" t="s">
        <v>689</v>
      </c>
      <c r="I407" s="574" t="s">
        <v>727</v>
      </c>
      <c r="J407" s="574" t="s">
        <v>590</v>
      </c>
      <c r="K407" s="574">
        <v>8</v>
      </c>
      <c r="L407" s="574" t="s">
        <v>1807</v>
      </c>
      <c r="M407" s="574"/>
      <c r="N407" s="574" t="s">
        <v>691</v>
      </c>
      <c r="O407" s="574">
        <v>6</v>
      </c>
      <c r="P407" s="574" t="s">
        <v>699</v>
      </c>
      <c r="Q407" s="574" t="s">
        <v>728</v>
      </c>
      <c r="R407" s="574">
        <v>129.9</v>
      </c>
      <c r="S407" s="574" t="s">
        <v>1807</v>
      </c>
      <c r="T407" s="575">
        <v>8550</v>
      </c>
      <c r="U407" s="574">
        <v>16</v>
      </c>
      <c r="V407" s="574" t="s">
        <v>125</v>
      </c>
      <c r="W407" s="574" t="s">
        <v>122</v>
      </c>
      <c r="X407" s="576">
        <v>38315</v>
      </c>
      <c r="Y407" s="576">
        <v>27768</v>
      </c>
      <c r="Z407" s="577">
        <v>0.01</v>
      </c>
      <c r="AA407" s="570" t="str">
        <f t="shared" si="71"/>
        <v>LPV041-2</v>
      </c>
      <c r="AB407" s="569" t="str">
        <f t="shared" si="72"/>
        <v>FALSE</v>
      </c>
      <c r="AC407" s="578" t="str">
        <f t="shared" si="73"/>
        <v>FALSE</v>
      </c>
      <c r="AD407" s="570" t="str">
        <f t="shared" si="74"/>
        <v>II</v>
      </c>
    </row>
    <row r="408" spans="1:30" ht="30" x14ac:dyDescent="0.25">
      <c r="A408" s="564" t="str">
        <f t="shared" si="70"/>
        <v>LPV042-2017-1</v>
      </c>
      <c r="B408" s="565" t="s">
        <v>733</v>
      </c>
      <c r="C408" s="565">
        <v>1</v>
      </c>
      <c r="D408" s="565" t="s">
        <v>458</v>
      </c>
      <c r="E408" s="565" t="s">
        <v>258</v>
      </c>
      <c r="F408" s="565" t="s">
        <v>68</v>
      </c>
      <c r="G408" s="565">
        <v>2017</v>
      </c>
      <c r="H408" s="565" t="s">
        <v>689</v>
      </c>
      <c r="I408" s="565" t="s">
        <v>727</v>
      </c>
      <c r="J408" s="565" t="s">
        <v>590</v>
      </c>
      <c r="K408" s="565">
        <v>10</v>
      </c>
      <c r="L408" s="565">
        <v>25</v>
      </c>
      <c r="M408" s="565"/>
      <c r="N408" s="565" t="s">
        <v>691</v>
      </c>
      <c r="O408" s="565">
        <v>6</v>
      </c>
      <c r="P408" s="565" t="s">
        <v>699</v>
      </c>
      <c r="Q408" s="565" t="s">
        <v>728</v>
      </c>
      <c r="R408" s="565">
        <v>129.9</v>
      </c>
      <c r="S408" s="565">
        <v>25</v>
      </c>
      <c r="T408" s="566">
        <v>8550</v>
      </c>
      <c r="U408" s="565">
        <v>16</v>
      </c>
      <c r="V408" s="565" t="s">
        <v>125</v>
      </c>
      <c r="W408" s="565" t="s">
        <v>122</v>
      </c>
      <c r="X408" s="567">
        <v>39510</v>
      </c>
      <c r="Y408" s="567">
        <v>29373</v>
      </c>
      <c r="Z408" s="579">
        <v>0.05</v>
      </c>
      <c r="AA408" s="569" t="str">
        <f t="shared" si="71"/>
        <v>LPV042-1</v>
      </c>
      <c r="AB408" s="570" t="str">
        <f t="shared" si="72"/>
        <v>FALSE</v>
      </c>
      <c r="AC408" s="580" t="str">
        <f t="shared" si="73"/>
        <v>FALSE</v>
      </c>
      <c r="AD408" s="569" t="str">
        <f t="shared" si="74"/>
        <v>II</v>
      </c>
    </row>
    <row r="409" spans="1:30" ht="30" x14ac:dyDescent="0.25">
      <c r="A409" s="564" t="str">
        <f t="shared" si="70"/>
        <v>LPV042-2017-2</v>
      </c>
      <c r="B409" s="574" t="s">
        <v>733</v>
      </c>
      <c r="C409" s="574">
        <v>2</v>
      </c>
      <c r="D409" s="574" t="s">
        <v>1370</v>
      </c>
      <c r="E409" s="574" t="s">
        <v>258</v>
      </c>
      <c r="F409" s="574" t="s">
        <v>68</v>
      </c>
      <c r="G409" s="574">
        <v>2017</v>
      </c>
      <c r="H409" s="574" t="s">
        <v>689</v>
      </c>
      <c r="I409" s="574" t="s">
        <v>727</v>
      </c>
      <c r="J409" s="574" t="s">
        <v>590</v>
      </c>
      <c r="K409" s="574">
        <v>10</v>
      </c>
      <c r="L409" s="574" t="s">
        <v>1807</v>
      </c>
      <c r="M409" s="574"/>
      <c r="N409" s="574" t="s">
        <v>691</v>
      </c>
      <c r="O409" s="574">
        <v>6</v>
      </c>
      <c r="P409" s="574" t="s">
        <v>699</v>
      </c>
      <c r="Q409" s="574" t="s">
        <v>728</v>
      </c>
      <c r="R409" s="574">
        <v>129.9</v>
      </c>
      <c r="S409" s="574" t="s">
        <v>1807</v>
      </c>
      <c r="T409" s="575">
        <v>8550</v>
      </c>
      <c r="U409" s="574">
        <v>16</v>
      </c>
      <c r="V409" s="574" t="s">
        <v>125</v>
      </c>
      <c r="W409" s="574" t="s">
        <v>122</v>
      </c>
      <c r="X409" s="576">
        <v>39510</v>
      </c>
      <c r="Y409" s="576">
        <v>28797</v>
      </c>
      <c r="Z409" s="577">
        <v>0.01</v>
      </c>
      <c r="AA409" s="570" t="str">
        <f t="shared" si="71"/>
        <v>LPV042-2</v>
      </c>
      <c r="AB409" s="569" t="str">
        <f t="shared" si="72"/>
        <v>FALSE</v>
      </c>
      <c r="AC409" s="578" t="str">
        <f t="shared" si="73"/>
        <v>FALSE</v>
      </c>
      <c r="AD409" s="570" t="str">
        <f t="shared" si="74"/>
        <v>II</v>
      </c>
    </row>
    <row r="410" spans="1:30" ht="30" x14ac:dyDescent="0.25">
      <c r="A410" s="564" t="str">
        <f t="shared" si="70"/>
        <v>LPV043-2017-1</v>
      </c>
      <c r="B410" s="565" t="s">
        <v>734</v>
      </c>
      <c r="C410" s="565">
        <v>1</v>
      </c>
      <c r="D410" s="565" t="s">
        <v>458</v>
      </c>
      <c r="E410" s="565" t="s">
        <v>258</v>
      </c>
      <c r="F410" s="565" t="s">
        <v>68</v>
      </c>
      <c r="G410" s="565">
        <v>2017</v>
      </c>
      <c r="H410" s="565" t="s">
        <v>689</v>
      </c>
      <c r="I410" s="565" t="s">
        <v>727</v>
      </c>
      <c r="J410" s="565" t="s">
        <v>590</v>
      </c>
      <c r="K410" s="565">
        <v>8</v>
      </c>
      <c r="L410" s="565">
        <v>25</v>
      </c>
      <c r="M410" s="565"/>
      <c r="N410" s="565" t="s">
        <v>696</v>
      </c>
      <c r="O410" s="565">
        <v>6</v>
      </c>
      <c r="P410" s="565" t="s">
        <v>699</v>
      </c>
      <c r="Q410" s="565" t="s">
        <v>728</v>
      </c>
      <c r="R410" s="565">
        <v>129.9</v>
      </c>
      <c r="S410" s="565">
        <v>25</v>
      </c>
      <c r="T410" s="566">
        <v>8550</v>
      </c>
      <c r="U410" s="565">
        <v>16</v>
      </c>
      <c r="V410" s="565" t="s">
        <v>122</v>
      </c>
      <c r="W410" s="565" t="s">
        <v>123</v>
      </c>
      <c r="X410" s="567">
        <v>40180</v>
      </c>
      <c r="Y410" s="567">
        <v>29972</v>
      </c>
      <c r="Z410" s="579">
        <v>0.05</v>
      </c>
      <c r="AA410" s="569" t="str">
        <f t="shared" si="71"/>
        <v>LPV043-1</v>
      </c>
      <c r="AB410" s="570" t="str">
        <f t="shared" si="72"/>
        <v>FALSE</v>
      </c>
      <c r="AC410" s="580" t="str">
        <f t="shared" si="73"/>
        <v>FALSE</v>
      </c>
      <c r="AD410" s="569" t="str">
        <f t="shared" si="74"/>
        <v>II</v>
      </c>
    </row>
    <row r="411" spans="1:30" ht="30" x14ac:dyDescent="0.25">
      <c r="A411" s="564" t="str">
        <f t="shared" si="70"/>
        <v>LPV043-2017-2</v>
      </c>
      <c r="B411" s="574" t="s">
        <v>734</v>
      </c>
      <c r="C411" s="574">
        <v>2</v>
      </c>
      <c r="D411" s="574" t="s">
        <v>1370</v>
      </c>
      <c r="E411" s="574" t="s">
        <v>258</v>
      </c>
      <c r="F411" s="574" t="s">
        <v>68</v>
      </c>
      <c r="G411" s="574">
        <v>2017</v>
      </c>
      <c r="H411" s="574" t="s">
        <v>689</v>
      </c>
      <c r="I411" s="574" t="s">
        <v>727</v>
      </c>
      <c r="J411" s="574" t="s">
        <v>590</v>
      </c>
      <c r="K411" s="574">
        <v>8</v>
      </c>
      <c r="L411" s="574" t="s">
        <v>1807</v>
      </c>
      <c r="M411" s="574"/>
      <c r="N411" s="574" t="s">
        <v>696</v>
      </c>
      <c r="O411" s="574">
        <v>6</v>
      </c>
      <c r="P411" s="574" t="s">
        <v>699</v>
      </c>
      <c r="Q411" s="574" t="s">
        <v>728</v>
      </c>
      <c r="R411" s="574">
        <v>129.9</v>
      </c>
      <c r="S411" s="574" t="s">
        <v>1807</v>
      </c>
      <c r="T411" s="575">
        <v>8550</v>
      </c>
      <c r="U411" s="574">
        <v>16</v>
      </c>
      <c r="V411" s="574" t="s">
        <v>122</v>
      </c>
      <c r="W411" s="574" t="s">
        <v>123</v>
      </c>
      <c r="X411" s="576">
        <v>40180</v>
      </c>
      <c r="Y411" s="576">
        <v>29378</v>
      </c>
      <c r="Z411" s="577">
        <v>0.01</v>
      </c>
      <c r="AA411" s="570" t="str">
        <f t="shared" si="71"/>
        <v>LPV043-2</v>
      </c>
      <c r="AB411" s="569" t="str">
        <f t="shared" si="72"/>
        <v>FALSE</v>
      </c>
      <c r="AC411" s="578" t="str">
        <f t="shared" si="73"/>
        <v>FALSE</v>
      </c>
      <c r="AD411" s="570" t="str">
        <f t="shared" si="74"/>
        <v>II</v>
      </c>
    </row>
    <row r="412" spans="1:30" ht="30" x14ac:dyDescent="0.25">
      <c r="A412" s="564" t="str">
        <f t="shared" si="70"/>
        <v>LPV044-2017-1</v>
      </c>
      <c r="B412" s="565" t="s">
        <v>735</v>
      </c>
      <c r="C412" s="565">
        <v>1</v>
      </c>
      <c r="D412" s="565" t="s">
        <v>458</v>
      </c>
      <c r="E412" s="565" t="s">
        <v>258</v>
      </c>
      <c r="F412" s="565" t="s">
        <v>68</v>
      </c>
      <c r="G412" s="565">
        <v>2017</v>
      </c>
      <c r="H412" s="565" t="s">
        <v>689</v>
      </c>
      <c r="I412" s="565" t="s">
        <v>727</v>
      </c>
      <c r="J412" s="565" t="s">
        <v>590</v>
      </c>
      <c r="K412" s="565">
        <v>10</v>
      </c>
      <c r="L412" s="565">
        <v>25</v>
      </c>
      <c r="M412" s="565"/>
      <c r="N412" s="565" t="s">
        <v>696</v>
      </c>
      <c r="O412" s="565">
        <v>6</v>
      </c>
      <c r="P412" s="565" t="s">
        <v>699</v>
      </c>
      <c r="Q412" s="565" t="s">
        <v>728</v>
      </c>
      <c r="R412" s="565">
        <v>129.9</v>
      </c>
      <c r="S412" s="565">
        <v>25</v>
      </c>
      <c r="T412" s="566">
        <v>8550</v>
      </c>
      <c r="U412" s="565">
        <v>16</v>
      </c>
      <c r="V412" s="565" t="s">
        <v>122</v>
      </c>
      <c r="W412" s="565" t="s">
        <v>123</v>
      </c>
      <c r="X412" s="567">
        <v>41375</v>
      </c>
      <c r="Y412" s="567">
        <v>31034</v>
      </c>
      <c r="Z412" s="579">
        <v>0.05</v>
      </c>
      <c r="AA412" s="569" t="str">
        <f t="shared" si="71"/>
        <v>LPV044-1</v>
      </c>
      <c r="AB412" s="570" t="str">
        <f t="shared" si="72"/>
        <v>FALSE</v>
      </c>
      <c r="AC412" s="580" t="str">
        <f t="shared" si="73"/>
        <v>FALSE</v>
      </c>
      <c r="AD412" s="569" t="str">
        <f t="shared" si="74"/>
        <v>II</v>
      </c>
    </row>
    <row r="413" spans="1:30" ht="30" x14ac:dyDescent="0.25">
      <c r="A413" s="564" t="str">
        <f t="shared" si="70"/>
        <v>LPV044-2017-2</v>
      </c>
      <c r="B413" s="574" t="s">
        <v>735</v>
      </c>
      <c r="C413" s="574">
        <v>2</v>
      </c>
      <c r="D413" s="574" t="s">
        <v>1370</v>
      </c>
      <c r="E413" s="574" t="s">
        <v>258</v>
      </c>
      <c r="F413" s="574" t="s">
        <v>68</v>
      </c>
      <c r="G413" s="574">
        <v>2017</v>
      </c>
      <c r="H413" s="574" t="s">
        <v>689</v>
      </c>
      <c r="I413" s="574" t="s">
        <v>727</v>
      </c>
      <c r="J413" s="574" t="s">
        <v>590</v>
      </c>
      <c r="K413" s="574">
        <v>10</v>
      </c>
      <c r="L413" s="574" t="s">
        <v>1807</v>
      </c>
      <c r="M413" s="574"/>
      <c r="N413" s="574" t="s">
        <v>696</v>
      </c>
      <c r="O413" s="574">
        <v>6</v>
      </c>
      <c r="P413" s="574" t="s">
        <v>699</v>
      </c>
      <c r="Q413" s="574" t="s">
        <v>728</v>
      </c>
      <c r="R413" s="574">
        <v>129.9</v>
      </c>
      <c r="S413" s="574" t="s">
        <v>1807</v>
      </c>
      <c r="T413" s="575">
        <v>8550</v>
      </c>
      <c r="U413" s="574">
        <v>16</v>
      </c>
      <c r="V413" s="574" t="s">
        <v>122</v>
      </c>
      <c r="W413" s="574" t="s">
        <v>123</v>
      </c>
      <c r="X413" s="576">
        <v>41375</v>
      </c>
      <c r="Y413" s="576">
        <v>30407</v>
      </c>
      <c r="Z413" s="577">
        <v>0.01</v>
      </c>
      <c r="AA413" s="570" t="str">
        <f t="shared" si="71"/>
        <v>LPV044-2</v>
      </c>
      <c r="AB413" s="569" t="str">
        <f t="shared" si="72"/>
        <v>FALSE</v>
      </c>
      <c r="AC413" s="578" t="str">
        <f t="shared" si="73"/>
        <v>FALSE</v>
      </c>
      <c r="AD413" s="570" t="str">
        <f t="shared" si="74"/>
        <v>II</v>
      </c>
    </row>
    <row r="414" spans="1:30" ht="30" x14ac:dyDescent="0.25">
      <c r="A414" s="564" t="str">
        <f t="shared" si="70"/>
        <v>LPV045-2017-1</v>
      </c>
      <c r="B414" s="565" t="s">
        <v>736</v>
      </c>
      <c r="C414" s="565">
        <v>1</v>
      </c>
      <c r="D414" s="565" t="s">
        <v>458</v>
      </c>
      <c r="E414" s="565" t="s">
        <v>258</v>
      </c>
      <c r="F414" s="565" t="s">
        <v>68</v>
      </c>
      <c r="G414" s="565">
        <v>2017</v>
      </c>
      <c r="H414" s="565" t="s">
        <v>689</v>
      </c>
      <c r="I414" s="565" t="s">
        <v>737</v>
      </c>
      <c r="J414" s="565" t="s">
        <v>590</v>
      </c>
      <c r="K414" s="565">
        <v>12</v>
      </c>
      <c r="L414" s="565">
        <v>25</v>
      </c>
      <c r="M414" s="565"/>
      <c r="N414" s="565" t="s">
        <v>691</v>
      </c>
      <c r="O414" s="565">
        <v>6</v>
      </c>
      <c r="P414" s="565" t="s">
        <v>705</v>
      </c>
      <c r="Q414" s="565" t="s">
        <v>728</v>
      </c>
      <c r="R414" s="565">
        <v>147.6</v>
      </c>
      <c r="S414" s="565">
        <v>25</v>
      </c>
      <c r="T414" s="566">
        <v>9000</v>
      </c>
      <c r="U414" s="565">
        <v>12</v>
      </c>
      <c r="V414" s="565" t="s">
        <v>125</v>
      </c>
      <c r="W414" s="565" t="s">
        <v>122</v>
      </c>
      <c r="X414" s="567">
        <v>40655</v>
      </c>
      <c r="Y414" s="567">
        <v>30451</v>
      </c>
      <c r="Z414" s="579">
        <v>0.05</v>
      </c>
      <c r="AA414" s="569" t="str">
        <f t="shared" si="71"/>
        <v>LPV045-1</v>
      </c>
      <c r="AB414" s="570" t="str">
        <f t="shared" si="72"/>
        <v>FALSE</v>
      </c>
      <c r="AC414" s="580" t="str">
        <f t="shared" si="73"/>
        <v>FALSE</v>
      </c>
      <c r="AD414" s="569" t="str">
        <f t="shared" si="74"/>
        <v>II</v>
      </c>
    </row>
    <row r="415" spans="1:30" ht="30" x14ac:dyDescent="0.25">
      <c r="A415" s="564" t="str">
        <f t="shared" si="70"/>
        <v>LPV045-2017-2</v>
      </c>
      <c r="B415" s="574" t="s">
        <v>736</v>
      </c>
      <c r="C415" s="574">
        <v>2</v>
      </c>
      <c r="D415" s="574" t="s">
        <v>1370</v>
      </c>
      <c r="E415" s="574" t="s">
        <v>258</v>
      </c>
      <c r="F415" s="574" t="s">
        <v>68</v>
      </c>
      <c r="G415" s="574">
        <v>2017</v>
      </c>
      <c r="H415" s="574" t="s">
        <v>689</v>
      </c>
      <c r="I415" s="574" t="s">
        <v>737</v>
      </c>
      <c r="J415" s="574" t="s">
        <v>590</v>
      </c>
      <c r="K415" s="574">
        <v>12</v>
      </c>
      <c r="L415" s="574" t="s">
        <v>1807</v>
      </c>
      <c r="M415" s="574"/>
      <c r="N415" s="574" t="s">
        <v>691</v>
      </c>
      <c r="O415" s="574">
        <v>6</v>
      </c>
      <c r="P415" s="574" t="s">
        <v>705</v>
      </c>
      <c r="Q415" s="574" t="s">
        <v>728</v>
      </c>
      <c r="R415" s="574">
        <v>147.6</v>
      </c>
      <c r="S415" s="574" t="s">
        <v>1807</v>
      </c>
      <c r="T415" s="575">
        <v>9000</v>
      </c>
      <c r="U415" s="574">
        <v>12</v>
      </c>
      <c r="V415" s="574" t="s">
        <v>125</v>
      </c>
      <c r="W415" s="574" t="s">
        <v>122</v>
      </c>
      <c r="X415" s="576">
        <v>40505</v>
      </c>
      <c r="Y415" s="576">
        <v>29713</v>
      </c>
      <c r="Z415" s="577">
        <v>0.01</v>
      </c>
      <c r="AA415" s="570" t="str">
        <f t="shared" si="71"/>
        <v>LPV045-2</v>
      </c>
      <c r="AB415" s="569" t="str">
        <f t="shared" si="72"/>
        <v>FALSE</v>
      </c>
      <c r="AC415" s="578" t="str">
        <f t="shared" si="73"/>
        <v>FALSE</v>
      </c>
      <c r="AD415" s="570" t="str">
        <f t="shared" si="74"/>
        <v>II</v>
      </c>
    </row>
    <row r="416" spans="1:30" ht="30" x14ac:dyDescent="0.25">
      <c r="A416" s="564" t="str">
        <f t="shared" si="70"/>
        <v>LPV046-2017-1</v>
      </c>
      <c r="B416" s="565" t="s">
        <v>738</v>
      </c>
      <c r="C416" s="565">
        <v>1</v>
      </c>
      <c r="D416" s="565" t="s">
        <v>458</v>
      </c>
      <c r="E416" s="565" t="s">
        <v>258</v>
      </c>
      <c r="F416" s="565" t="s">
        <v>68</v>
      </c>
      <c r="G416" s="565">
        <v>2017</v>
      </c>
      <c r="H416" s="565" t="s">
        <v>689</v>
      </c>
      <c r="I416" s="565" t="s">
        <v>737</v>
      </c>
      <c r="J416" s="565" t="s">
        <v>590</v>
      </c>
      <c r="K416" s="565">
        <v>15</v>
      </c>
      <c r="L416" s="565">
        <v>25</v>
      </c>
      <c r="M416" s="565"/>
      <c r="N416" s="565" t="s">
        <v>691</v>
      </c>
      <c r="O416" s="565">
        <v>6</v>
      </c>
      <c r="P416" s="565" t="s">
        <v>705</v>
      </c>
      <c r="Q416" s="565" t="s">
        <v>728</v>
      </c>
      <c r="R416" s="565">
        <v>147.6</v>
      </c>
      <c r="S416" s="565">
        <v>25</v>
      </c>
      <c r="T416" s="566">
        <v>9000</v>
      </c>
      <c r="U416" s="565">
        <v>12</v>
      </c>
      <c r="V416" s="565" t="s">
        <v>125</v>
      </c>
      <c r="W416" s="565" t="s">
        <v>122</v>
      </c>
      <c r="X416" s="567">
        <v>42150</v>
      </c>
      <c r="Y416" s="567">
        <v>31779</v>
      </c>
      <c r="Z416" s="579">
        <v>0.05</v>
      </c>
      <c r="AA416" s="569" t="str">
        <f t="shared" si="71"/>
        <v>LPV046-1</v>
      </c>
      <c r="AB416" s="570" t="str">
        <f t="shared" si="72"/>
        <v>FALSE</v>
      </c>
      <c r="AC416" s="580" t="str">
        <f t="shared" si="73"/>
        <v>FALSE</v>
      </c>
      <c r="AD416" s="569" t="str">
        <f t="shared" si="74"/>
        <v>II</v>
      </c>
    </row>
    <row r="417" spans="1:30" ht="30" x14ac:dyDescent="0.25">
      <c r="A417" s="564" t="str">
        <f t="shared" si="70"/>
        <v>LPV046-2017-2</v>
      </c>
      <c r="B417" s="574" t="s">
        <v>738</v>
      </c>
      <c r="C417" s="574">
        <v>2</v>
      </c>
      <c r="D417" s="574" t="s">
        <v>1370</v>
      </c>
      <c r="E417" s="574" t="s">
        <v>258</v>
      </c>
      <c r="F417" s="574" t="s">
        <v>68</v>
      </c>
      <c r="G417" s="574">
        <v>2017</v>
      </c>
      <c r="H417" s="574" t="s">
        <v>689</v>
      </c>
      <c r="I417" s="574" t="s">
        <v>737</v>
      </c>
      <c r="J417" s="574" t="s">
        <v>590</v>
      </c>
      <c r="K417" s="574">
        <v>15</v>
      </c>
      <c r="L417" s="574" t="s">
        <v>1807</v>
      </c>
      <c r="M417" s="574"/>
      <c r="N417" s="574" t="s">
        <v>691</v>
      </c>
      <c r="O417" s="574">
        <v>6</v>
      </c>
      <c r="P417" s="574" t="s">
        <v>705</v>
      </c>
      <c r="Q417" s="574" t="s">
        <v>728</v>
      </c>
      <c r="R417" s="574">
        <v>147.6</v>
      </c>
      <c r="S417" s="574" t="s">
        <v>1807</v>
      </c>
      <c r="T417" s="575">
        <v>9000</v>
      </c>
      <c r="U417" s="574">
        <v>12</v>
      </c>
      <c r="V417" s="574" t="s">
        <v>125</v>
      </c>
      <c r="W417" s="574" t="s">
        <v>122</v>
      </c>
      <c r="X417" s="576">
        <v>42000</v>
      </c>
      <c r="Y417" s="576">
        <v>31003</v>
      </c>
      <c r="Z417" s="577">
        <v>0.01</v>
      </c>
      <c r="AA417" s="570" t="str">
        <f t="shared" si="71"/>
        <v>LPV046-2</v>
      </c>
      <c r="AB417" s="569" t="str">
        <f t="shared" si="72"/>
        <v>FALSE</v>
      </c>
      <c r="AC417" s="578" t="str">
        <f t="shared" si="73"/>
        <v>FALSE</v>
      </c>
      <c r="AD417" s="570" t="str">
        <f t="shared" si="74"/>
        <v>II</v>
      </c>
    </row>
    <row r="418" spans="1:30" ht="30" x14ac:dyDescent="0.25">
      <c r="A418" s="564" t="str">
        <f t="shared" si="70"/>
        <v>LPV047-2017-1</v>
      </c>
      <c r="B418" s="565" t="s">
        <v>739</v>
      </c>
      <c r="C418" s="565">
        <v>1</v>
      </c>
      <c r="D418" s="565" t="s">
        <v>458</v>
      </c>
      <c r="E418" s="565" t="s">
        <v>258</v>
      </c>
      <c r="F418" s="565" t="s">
        <v>68</v>
      </c>
      <c r="G418" s="565">
        <v>2017</v>
      </c>
      <c r="H418" s="565" t="s">
        <v>689</v>
      </c>
      <c r="I418" s="565" t="s">
        <v>737</v>
      </c>
      <c r="J418" s="565" t="s">
        <v>590</v>
      </c>
      <c r="K418" s="565">
        <v>12</v>
      </c>
      <c r="L418" s="565">
        <v>25</v>
      </c>
      <c r="M418" s="565"/>
      <c r="N418" s="565" t="s">
        <v>696</v>
      </c>
      <c r="O418" s="565">
        <v>6</v>
      </c>
      <c r="P418" s="565" t="s">
        <v>705</v>
      </c>
      <c r="Q418" s="565" t="s">
        <v>728</v>
      </c>
      <c r="R418" s="565">
        <v>147.6</v>
      </c>
      <c r="S418" s="565">
        <v>25</v>
      </c>
      <c r="T418" s="566">
        <v>9000</v>
      </c>
      <c r="U418" s="565">
        <v>12</v>
      </c>
      <c r="V418" s="565" t="s">
        <v>122</v>
      </c>
      <c r="W418" s="565" t="s">
        <v>123</v>
      </c>
      <c r="X418" s="567">
        <v>42370</v>
      </c>
      <c r="Y418" s="567">
        <v>31974</v>
      </c>
      <c r="Z418" s="579">
        <v>0.05</v>
      </c>
      <c r="AA418" s="569" t="str">
        <f t="shared" si="71"/>
        <v>LPV047-1</v>
      </c>
      <c r="AB418" s="570" t="str">
        <f t="shared" si="72"/>
        <v>FALSE</v>
      </c>
      <c r="AC418" s="580" t="str">
        <f t="shared" si="73"/>
        <v>FALSE</v>
      </c>
      <c r="AD418" s="569" t="str">
        <f t="shared" si="74"/>
        <v>II</v>
      </c>
    </row>
    <row r="419" spans="1:30" ht="30" x14ac:dyDescent="0.25">
      <c r="A419" s="564" t="str">
        <f t="shared" si="70"/>
        <v>LPV047-2017-2</v>
      </c>
      <c r="B419" s="574" t="s">
        <v>739</v>
      </c>
      <c r="C419" s="574">
        <v>2</v>
      </c>
      <c r="D419" s="574" t="s">
        <v>1370</v>
      </c>
      <c r="E419" s="574" t="s">
        <v>258</v>
      </c>
      <c r="F419" s="574" t="s">
        <v>68</v>
      </c>
      <c r="G419" s="574">
        <v>2017</v>
      </c>
      <c r="H419" s="574" t="s">
        <v>689</v>
      </c>
      <c r="I419" s="574" t="s">
        <v>737</v>
      </c>
      <c r="J419" s="574" t="s">
        <v>590</v>
      </c>
      <c r="K419" s="574">
        <v>12</v>
      </c>
      <c r="L419" s="574" t="s">
        <v>1807</v>
      </c>
      <c r="M419" s="574"/>
      <c r="N419" s="574" t="s">
        <v>696</v>
      </c>
      <c r="O419" s="574">
        <v>6</v>
      </c>
      <c r="P419" s="574" t="s">
        <v>705</v>
      </c>
      <c r="Q419" s="574" t="s">
        <v>728</v>
      </c>
      <c r="R419" s="574">
        <v>147.6</v>
      </c>
      <c r="S419" s="574" t="s">
        <v>1807</v>
      </c>
      <c r="T419" s="575">
        <v>9000</v>
      </c>
      <c r="U419" s="574">
        <v>12</v>
      </c>
      <c r="V419" s="574" t="s">
        <v>122</v>
      </c>
      <c r="W419" s="574" t="s">
        <v>123</v>
      </c>
      <c r="X419" s="576">
        <v>42370</v>
      </c>
      <c r="Y419" s="576">
        <v>31319</v>
      </c>
      <c r="Z419" s="577">
        <v>0.01</v>
      </c>
      <c r="AA419" s="570" t="str">
        <f t="shared" si="71"/>
        <v>LPV047-2</v>
      </c>
      <c r="AB419" s="569" t="str">
        <f t="shared" si="72"/>
        <v>FALSE</v>
      </c>
      <c r="AC419" s="578" t="str">
        <f t="shared" si="73"/>
        <v>FALSE</v>
      </c>
      <c r="AD419" s="570" t="str">
        <f t="shared" si="74"/>
        <v>II</v>
      </c>
    </row>
    <row r="420" spans="1:30" ht="30" x14ac:dyDescent="0.25">
      <c r="A420" s="564" t="str">
        <f t="shared" ref="A420:A443" si="75">CONCATENATE(B420, "-", G420, "-", C420)</f>
        <v>LPV048-2017-1</v>
      </c>
      <c r="B420" s="565" t="s">
        <v>740</v>
      </c>
      <c r="C420" s="565">
        <v>1</v>
      </c>
      <c r="D420" s="565" t="s">
        <v>458</v>
      </c>
      <c r="E420" s="565" t="s">
        <v>258</v>
      </c>
      <c r="F420" s="565" t="s">
        <v>68</v>
      </c>
      <c r="G420" s="565">
        <v>2017</v>
      </c>
      <c r="H420" s="565" t="s">
        <v>689</v>
      </c>
      <c r="I420" s="565" t="s">
        <v>737</v>
      </c>
      <c r="J420" s="565" t="s">
        <v>590</v>
      </c>
      <c r="K420" s="565">
        <v>15</v>
      </c>
      <c r="L420" s="565">
        <v>25</v>
      </c>
      <c r="M420" s="565"/>
      <c r="N420" s="565" t="s">
        <v>696</v>
      </c>
      <c r="O420" s="565">
        <v>6</v>
      </c>
      <c r="P420" s="565" t="s">
        <v>705</v>
      </c>
      <c r="Q420" s="565" t="s">
        <v>728</v>
      </c>
      <c r="R420" s="565">
        <v>147.6</v>
      </c>
      <c r="S420" s="565">
        <v>25</v>
      </c>
      <c r="T420" s="566">
        <v>9000</v>
      </c>
      <c r="U420" s="565">
        <v>12</v>
      </c>
      <c r="V420" s="565" t="s">
        <v>122</v>
      </c>
      <c r="W420" s="565" t="s">
        <v>123</v>
      </c>
      <c r="X420" s="567">
        <v>43865</v>
      </c>
      <c r="Y420" s="567">
        <v>33302</v>
      </c>
      <c r="Z420" s="579">
        <v>0.05</v>
      </c>
      <c r="AA420" s="569" t="str">
        <f t="shared" ref="AA420:AA442" si="76">CONCATENATE(B420, "-", C420)</f>
        <v>LPV048-1</v>
      </c>
      <c r="AB420" s="570" t="str">
        <f t="shared" ref="AB420:AB442" si="77">IF(AND($U420&gt;=32, (LEFT($B420, 3)="PAC"), C420=1), "TRUE", "FALSE")</f>
        <v>FALSE</v>
      </c>
      <c r="AC420" s="580" t="str">
        <f t="shared" ref="AC420:AC442" si="78">IF(AND($U420&gt;=22,(LEFT($B420,3)&lt;&gt;"PAC"),C420=1, ISNUMBER($U420)),"TRUE","FALSE")</f>
        <v>FALSE</v>
      </c>
      <c r="AD420" s="569" t="str">
        <f t="shared" ref="AD420:AD442" si="79">IF((LEFT($B420, 3)="PAC"), "I", "II")</f>
        <v>II</v>
      </c>
    </row>
    <row r="421" spans="1:30" ht="30" x14ac:dyDescent="0.25">
      <c r="A421" s="564" t="str">
        <f t="shared" si="75"/>
        <v>LPV048-2017-2</v>
      </c>
      <c r="B421" s="574" t="s">
        <v>740</v>
      </c>
      <c r="C421" s="574">
        <v>2</v>
      </c>
      <c r="D421" s="574" t="s">
        <v>1370</v>
      </c>
      <c r="E421" s="574" t="s">
        <v>258</v>
      </c>
      <c r="F421" s="574" t="s">
        <v>68</v>
      </c>
      <c r="G421" s="574">
        <v>2017</v>
      </c>
      <c r="H421" s="574" t="s">
        <v>689</v>
      </c>
      <c r="I421" s="574" t="s">
        <v>737</v>
      </c>
      <c r="J421" s="574" t="s">
        <v>590</v>
      </c>
      <c r="K421" s="574">
        <v>15</v>
      </c>
      <c r="L421" s="574" t="s">
        <v>1807</v>
      </c>
      <c r="M421" s="574"/>
      <c r="N421" s="574" t="s">
        <v>696</v>
      </c>
      <c r="O421" s="574">
        <v>6</v>
      </c>
      <c r="P421" s="574" t="s">
        <v>705</v>
      </c>
      <c r="Q421" s="574" t="s">
        <v>728</v>
      </c>
      <c r="R421" s="574">
        <v>147.6</v>
      </c>
      <c r="S421" s="574" t="s">
        <v>1807</v>
      </c>
      <c r="T421" s="575">
        <v>9000</v>
      </c>
      <c r="U421" s="574">
        <v>12</v>
      </c>
      <c r="V421" s="574" t="s">
        <v>122</v>
      </c>
      <c r="W421" s="574" t="s">
        <v>123</v>
      </c>
      <c r="X421" s="576">
        <v>43865</v>
      </c>
      <c r="Y421" s="576">
        <v>32607</v>
      </c>
      <c r="Z421" s="577">
        <v>0.01</v>
      </c>
      <c r="AA421" s="570" t="str">
        <f t="shared" si="76"/>
        <v>LPV048-2</v>
      </c>
      <c r="AB421" s="569" t="str">
        <f t="shared" si="77"/>
        <v>FALSE</v>
      </c>
      <c r="AC421" s="578" t="str">
        <f t="shared" si="78"/>
        <v>FALSE</v>
      </c>
      <c r="AD421" s="570" t="str">
        <f t="shared" si="79"/>
        <v>II</v>
      </c>
    </row>
    <row r="422" spans="1:30" ht="30" x14ac:dyDescent="0.25">
      <c r="A422" s="564" t="str">
        <f t="shared" si="75"/>
        <v>LPV049-2017-1</v>
      </c>
      <c r="B422" s="565" t="s">
        <v>741</v>
      </c>
      <c r="C422" s="565">
        <v>1</v>
      </c>
      <c r="D422" s="565" t="s">
        <v>458</v>
      </c>
      <c r="E422" s="565" t="s">
        <v>258</v>
      </c>
      <c r="F422" s="565" t="s">
        <v>68</v>
      </c>
      <c r="G422" s="565">
        <v>2017</v>
      </c>
      <c r="H422" s="565" t="s">
        <v>689</v>
      </c>
      <c r="I422" s="565" t="s">
        <v>737</v>
      </c>
      <c r="J422" s="565" t="s">
        <v>590</v>
      </c>
      <c r="K422" s="565">
        <v>12</v>
      </c>
      <c r="L422" s="565">
        <v>25</v>
      </c>
      <c r="M422" s="565"/>
      <c r="N422" s="565" t="s">
        <v>710</v>
      </c>
      <c r="O422" s="565">
        <v>5</v>
      </c>
      <c r="P422" s="565" t="s">
        <v>705</v>
      </c>
      <c r="Q422" s="565" t="s">
        <v>728</v>
      </c>
      <c r="R422" s="565">
        <v>147.6</v>
      </c>
      <c r="S422" s="565">
        <v>25</v>
      </c>
      <c r="T422" s="566">
        <v>9250</v>
      </c>
      <c r="U422" s="565">
        <v>12</v>
      </c>
      <c r="V422" s="565" t="s">
        <v>255</v>
      </c>
      <c r="W422" s="565" t="s">
        <v>123</v>
      </c>
      <c r="X422" s="567">
        <v>46150</v>
      </c>
      <c r="Y422" s="567">
        <v>35207</v>
      </c>
      <c r="Z422" s="579">
        <v>0.05</v>
      </c>
      <c r="AA422" s="569" t="str">
        <f t="shared" si="76"/>
        <v>LPV049-1</v>
      </c>
      <c r="AB422" s="570" t="str">
        <f t="shared" si="77"/>
        <v>FALSE</v>
      </c>
      <c r="AC422" s="580" t="str">
        <f t="shared" si="78"/>
        <v>FALSE</v>
      </c>
      <c r="AD422" s="569" t="str">
        <f t="shared" si="79"/>
        <v>II</v>
      </c>
    </row>
    <row r="423" spans="1:30" x14ac:dyDescent="0.25">
      <c r="A423" s="564" t="str">
        <f t="shared" si="75"/>
        <v>LPV049-2017-2</v>
      </c>
      <c r="B423" s="574" t="s">
        <v>741</v>
      </c>
      <c r="C423" s="574">
        <v>2</v>
      </c>
      <c r="D423" s="574" t="s">
        <v>1370</v>
      </c>
      <c r="E423" s="574" t="s">
        <v>258</v>
      </c>
      <c r="F423" s="574" t="s">
        <v>68</v>
      </c>
      <c r="G423" s="574">
        <v>2017</v>
      </c>
      <c r="H423" s="574" t="s">
        <v>689</v>
      </c>
      <c r="I423" s="574" t="s">
        <v>737</v>
      </c>
      <c r="J423" s="574" t="s">
        <v>590</v>
      </c>
      <c r="K423" s="574">
        <v>12</v>
      </c>
      <c r="L423" s="574" t="s">
        <v>1807</v>
      </c>
      <c r="M423" s="574"/>
      <c r="N423" s="574" t="s">
        <v>710</v>
      </c>
      <c r="O423" s="574">
        <v>5</v>
      </c>
      <c r="P423" s="574" t="s">
        <v>705</v>
      </c>
      <c r="Q423" s="574" t="s">
        <v>728</v>
      </c>
      <c r="R423" s="574">
        <v>147.6</v>
      </c>
      <c r="S423" s="574" t="s">
        <v>1807</v>
      </c>
      <c r="T423" s="575">
        <v>9250</v>
      </c>
      <c r="U423" s="574">
        <v>12</v>
      </c>
      <c r="V423" s="574" t="s">
        <v>255</v>
      </c>
      <c r="W423" s="574" t="s">
        <v>123</v>
      </c>
      <c r="X423" s="576">
        <v>46150</v>
      </c>
      <c r="Y423" s="576">
        <v>34576</v>
      </c>
      <c r="Z423" s="577">
        <v>0.01</v>
      </c>
      <c r="AA423" s="570" t="str">
        <f t="shared" si="76"/>
        <v>LPV049-2</v>
      </c>
      <c r="AB423" s="569" t="str">
        <f t="shared" si="77"/>
        <v>FALSE</v>
      </c>
      <c r="AC423" s="578" t="str">
        <f t="shared" si="78"/>
        <v>FALSE</v>
      </c>
      <c r="AD423" s="570" t="str">
        <f t="shared" si="79"/>
        <v>II</v>
      </c>
    </row>
    <row r="424" spans="1:30" ht="30" x14ac:dyDescent="0.25">
      <c r="A424" s="564" t="str">
        <f t="shared" si="75"/>
        <v>LPV050-2017-1</v>
      </c>
      <c r="B424" s="565" t="s">
        <v>742</v>
      </c>
      <c r="C424" s="565">
        <v>1</v>
      </c>
      <c r="D424" s="565" t="s">
        <v>458</v>
      </c>
      <c r="E424" s="565" t="s">
        <v>258</v>
      </c>
      <c r="F424" s="565" t="s">
        <v>68</v>
      </c>
      <c r="G424" s="565">
        <v>2017</v>
      </c>
      <c r="H424" s="565" t="s">
        <v>689</v>
      </c>
      <c r="I424" s="565" t="s">
        <v>737</v>
      </c>
      <c r="J424" s="565" t="s">
        <v>590</v>
      </c>
      <c r="K424" s="565">
        <v>15</v>
      </c>
      <c r="L424" s="565">
        <v>25</v>
      </c>
      <c r="M424" s="565"/>
      <c r="N424" s="565" t="s">
        <v>710</v>
      </c>
      <c r="O424" s="565">
        <v>5</v>
      </c>
      <c r="P424" s="565" t="s">
        <v>705</v>
      </c>
      <c r="Q424" s="565" t="s">
        <v>728</v>
      </c>
      <c r="R424" s="565">
        <v>147.6</v>
      </c>
      <c r="S424" s="565">
        <v>25</v>
      </c>
      <c r="T424" s="566">
        <v>9250</v>
      </c>
      <c r="U424" s="565">
        <v>12</v>
      </c>
      <c r="V424" s="565" t="s">
        <v>255</v>
      </c>
      <c r="W424" s="565" t="s">
        <v>123</v>
      </c>
      <c r="X424" s="567">
        <v>47645</v>
      </c>
      <c r="Y424" s="567">
        <v>36487</v>
      </c>
      <c r="Z424" s="579">
        <v>0.05</v>
      </c>
      <c r="AA424" s="569" t="str">
        <f t="shared" si="76"/>
        <v>LPV050-1</v>
      </c>
      <c r="AB424" s="570" t="str">
        <f t="shared" si="77"/>
        <v>FALSE</v>
      </c>
      <c r="AC424" s="580" t="str">
        <f t="shared" si="78"/>
        <v>FALSE</v>
      </c>
      <c r="AD424" s="569" t="str">
        <f t="shared" si="79"/>
        <v>II</v>
      </c>
    </row>
    <row r="425" spans="1:30" x14ac:dyDescent="0.25">
      <c r="A425" s="564" t="str">
        <f t="shared" si="75"/>
        <v>LPV050-2017-2</v>
      </c>
      <c r="B425" s="574" t="s">
        <v>742</v>
      </c>
      <c r="C425" s="574">
        <v>2</v>
      </c>
      <c r="D425" s="574" t="s">
        <v>1370</v>
      </c>
      <c r="E425" s="574" t="s">
        <v>258</v>
      </c>
      <c r="F425" s="574" t="s">
        <v>68</v>
      </c>
      <c r="G425" s="574">
        <v>2017</v>
      </c>
      <c r="H425" s="574" t="s">
        <v>689</v>
      </c>
      <c r="I425" s="574" t="s">
        <v>737</v>
      </c>
      <c r="J425" s="574" t="s">
        <v>590</v>
      </c>
      <c r="K425" s="574">
        <v>15</v>
      </c>
      <c r="L425" s="574" t="s">
        <v>1807</v>
      </c>
      <c r="M425" s="574"/>
      <c r="N425" s="574" t="s">
        <v>710</v>
      </c>
      <c r="O425" s="574">
        <v>5</v>
      </c>
      <c r="P425" s="574" t="s">
        <v>705</v>
      </c>
      <c r="Q425" s="574" t="s">
        <v>728</v>
      </c>
      <c r="R425" s="574">
        <v>147.6</v>
      </c>
      <c r="S425" s="574" t="s">
        <v>1807</v>
      </c>
      <c r="T425" s="575">
        <v>9250</v>
      </c>
      <c r="U425" s="574">
        <v>12</v>
      </c>
      <c r="V425" s="574" t="s">
        <v>255</v>
      </c>
      <c r="W425" s="574" t="s">
        <v>123</v>
      </c>
      <c r="X425" s="576">
        <v>47645</v>
      </c>
      <c r="Y425" s="576">
        <v>35863</v>
      </c>
      <c r="Z425" s="577">
        <v>0.01</v>
      </c>
      <c r="AA425" s="570" t="str">
        <f t="shared" si="76"/>
        <v>LPV050-2</v>
      </c>
      <c r="AB425" s="569" t="str">
        <f t="shared" si="77"/>
        <v>FALSE</v>
      </c>
      <c r="AC425" s="578" t="str">
        <f t="shared" si="78"/>
        <v>FALSE</v>
      </c>
      <c r="AD425" s="570" t="str">
        <f t="shared" si="79"/>
        <v>II</v>
      </c>
    </row>
    <row r="426" spans="1:30" ht="30" x14ac:dyDescent="0.25">
      <c r="A426" s="564" t="str">
        <f t="shared" si="75"/>
        <v>LPV051-2017-1</v>
      </c>
      <c r="B426" s="565" t="s">
        <v>743</v>
      </c>
      <c r="C426" s="565">
        <v>1</v>
      </c>
      <c r="D426" s="565" t="s">
        <v>458</v>
      </c>
      <c r="E426" s="565" t="s">
        <v>258</v>
      </c>
      <c r="F426" s="565" t="s">
        <v>68</v>
      </c>
      <c r="G426" s="565">
        <v>2017</v>
      </c>
      <c r="H426" s="565" t="s">
        <v>689</v>
      </c>
      <c r="I426" s="565" t="s">
        <v>737</v>
      </c>
      <c r="J426" s="565" t="s">
        <v>590</v>
      </c>
      <c r="K426" s="565">
        <v>12</v>
      </c>
      <c r="L426" s="565">
        <v>25</v>
      </c>
      <c r="M426" s="565"/>
      <c r="N426" s="565" t="s">
        <v>691</v>
      </c>
      <c r="O426" s="565">
        <v>6</v>
      </c>
      <c r="P426" s="565" t="s">
        <v>713</v>
      </c>
      <c r="Q426" s="565" t="s">
        <v>728</v>
      </c>
      <c r="R426" s="565">
        <v>147.6</v>
      </c>
      <c r="S426" s="565">
        <v>25</v>
      </c>
      <c r="T426" s="566">
        <v>9000</v>
      </c>
      <c r="U426" s="565">
        <v>12</v>
      </c>
      <c r="V426" s="565" t="s">
        <v>125</v>
      </c>
      <c r="W426" s="565" t="s">
        <v>122</v>
      </c>
      <c r="X426" s="567">
        <v>42115</v>
      </c>
      <c r="Y426" s="567">
        <v>31786</v>
      </c>
      <c r="Z426" s="579">
        <v>0.05</v>
      </c>
      <c r="AA426" s="569" t="str">
        <f t="shared" si="76"/>
        <v>LPV051-1</v>
      </c>
      <c r="AB426" s="570" t="str">
        <f t="shared" si="77"/>
        <v>FALSE</v>
      </c>
      <c r="AC426" s="580" t="str">
        <f t="shared" si="78"/>
        <v>FALSE</v>
      </c>
      <c r="AD426" s="569" t="str">
        <f t="shared" si="79"/>
        <v>II</v>
      </c>
    </row>
    <row r="427" spans="1:30" ht="30" x14ac:dyDescent="0.25">
      <c r="A427" s="564" t="str">
        <f t="shared" si="75"/>
        <v>LPV051-2017-2</v>
      </c>
      <c r="B427" s="574" t="s">
        <v>743</v>
      </c>
      <c r="C427" s="574">
        <v>2</v>
      </c>
      <c r="D427" s="574" t="s">
        <v>1370</v>
      </c>
      <c r="E427" s="574" t="s">
        <v>258</v>
      </c>
      <c r="F427" s="574" t="s">
        <v>68</v>
      </c>
      <c r="G427" s="574">
        <v>2017</v>
      </c>
      <c r="H427" s="574" t="s">
        <v>689</v>
      </c>
      <c r="I427" s="574" t="s">
        <v>737</v>
      </c>
      <c r="J427" s="574" t="s">
        <v>590</v>
      </c>
      <c r="K427" s="574">
        <v>12</v>
      </c>
      <c r="L427" s="574" t="s">
        <v>1807</v>
      </c>
      <c r="M427" s="574"/>
      <c r="N427" s="574" t="s">
        <v>691</v>
      </c>
      <c r="O427" s="574">
        <v>6</v>
      </c>
      <c r="P427" s="574" t="s">
        <v>713</v>
      </c>
      <c r="Q427" s="574" t="s">
        <v>728</v>
      </c>
      <c r="R427" s="574">
        <v>147.6</v>
      </c>
      <c r="S427" s="574" t="s">
        <v>1807</v>
      </c>
      <c r="T427" s="575">
        <v>9000</v>
      </c>
      <c r="U427" s="574">
        <v>12</v>
      </c>
      <c r="V427" s="574" t="s">
        <v>125</v>
      </c>
      <c r="W427" s="574" t="s">
        <v>122</v>
      </c>
      <c r="X427" s="576">
        <v>41965</v>
      </c>
      <c r="Y427" s="576">
        <v>31007</v>
      </c>
      <c r="Z427" s="577">
        <v>0.01</v>
      </c>
      <c r="AA427" s="570" t="str">
        <f t="shared" si="76"/>
        <v>LPV051-2</v>
      </c>
      <c r="AB427" s="569" t="str">
        <f t="shared" si="77"/>
        <v>FALSE</v>
      </c>
      <c r="AC427" s="578" t="str">
        <f t="shared" si="78"/>
        <v>FALSE</v>
      </c>
      <c r="AD427" s="570" t="str">
        <f t="shared" si="79"/>
        <v>II</v>
      </c>
    </row>
    <row r="428" spans="1:30" ht="30" x14ac:dyDescent="0.25">
      <c r="A428" s="564" t="str">
        <f t="shared" si="75"/>
        <v>LPV052-2017-1</v>
      </c>
      <c r="B428" s="565" t="s">
        <v>744</v>
      </c>
      <c r="C428" s="565">
        <v>1</v>
      </c>
      <c r="D428" s="565" t="s">
        <v>458</v>
      </c>
      <c r="E428" s="565" t="s">
        <v>258</v>
      </c>
      <c r="F428" s="565" t="s">
        <v>68</v>
      </c>
      <c r="G428" s="565">
        <v>2017</v>
      </c>
      <c r="H428" s="565" t="s">
        <v>689</v>
      </c>
      <c r="I428" s="565" t="s">
        <v>737</v>
      </c>
      <c r="J428" s="565" t="s">
        <v>590</v>
      </c>
      <c r="K428" s="565">
        <v>15</v>
      </c>
      <c r="L428" s="565">
        <v>25</v>
      </c>
      <c r="M428" s="565"/>
      <c r="N428" s="565" t="s">
        <v>691</v>
      </c>
      <c r="O428" s="565">
        <v>6</v>
      </c>
      <c r="P428" s="565" t="s">
        <v>713</v>
      </c>
      <c r="Q428" s="565" t="s">
        <v>728</v>
      </c>
      <c r="R428" s="565">
        <v>147.6</v>
      </c>
      <c r="S428" s="565">
        <v>25</v>
      </c>
      <c r="T428" s="566">
        <v>9150</v>
      </c>
      <c r="U428" s="565">
        <v>12</v>
      </c>
      <c r="V428" s="565" t="s">
        <v>125</v>
      </c>
      <c r="W428" s="565" t="s">
        <v>122</v>
      </c>
      <c r="X428" s="567">
        <v>43610</v>
      </c>
      <c r="Y428" s="567">
        <v>33114</v>
      </c>
      <c r="Z428" s="579">
        <v>0.05</v>
      </c>
      <c r="AA428" s="569" t="str">
        <f t="shared" si="76"/>
        <v>LPV052-1</v>
      </c>
      <c r="AB428" s="570" t="str">
        <f t="shared" si="77"/>
        <v>FALSE</v>
      </c>
      <c r="AC428" s="580" t="str">
        <f t="shared" si="78"/>
        <v>FALSE</v>
      </c>
      <c r="AD428" s="569" t="str">
        <f t="shared" si="79"/>
        <v>II</v>
      </c>
    </row>
    <row r="429" spans="1:30" ht="30" x14ac:dyDescent="0.25">
      <c r="A429" s="564" t="str">
        <f t="shared" si="75"/>
        <v>LPV052-2017-2</v>
      </c>
      <c r="B429" s="574" t="s">
        <v>744</v>
      </c>
      <c r="C429" s="574">
        <v>2</v>
      </c>
      <c r="D429" s="574" t="s">
        <v>1370</v>
      </c>
      <c r="E429" s="574" t="s">
        <v>258</v>
      </c>
      <c r="F429" s="574" t="s">
        <v>68</v>
      </c>
      <c r="G429" s="574">
        <v>2017</v>
      </c>
      <c r="H429" s="574" t="s">
        <v>689</v>
      </c>
      <c r="I429" s="574" t="s">
        <v>737</v>
      </c>
      <c r="J429" s="574" t="s">
        <v>590</v>
      </c>
      <c r="K429" s="574">
        <v>15</v>
      </c>
      <c r="L429" s="574" t="s">
        <v>1807</v>
      </c>
      <c r="M429" s="574"/>
      <c r="N429" s="574" t="s">
        <v>691</v>
      </c>
      <c r="O429" s="574">
        <v>6</v>
      </c>
      <c r="P429" s="574" t="s">
        <v>713</v>
      </c>
      <c r="Q429" s="574" t="s">
        <v>728</v>
      </c>
      <c r="R429" s="574">
        <v>147.6</v>
      </c>
      <c r="S429" s="574" t="s">
        <v>1807</v>
      </c>
      <c r="T429" s="575">
        <v>9150</v>
      </c>
      <c r="U429" s="574">
        <v>12</v>
      </c>
      <c r="V429" s="574" t="s">
        <v>125</v>
      </c>
      <c r="W429" s="574" t="s">
        <v>122</v>
      </c>
      <c r="X429" s="576">
        <v>43460</v>
      </c>
      <c r="Y429" s="576">
        <v>32295</v>
      </c>
      <c r="Z429" s="577">
        <v>0.01</v>
      </c>
      <c r="AA429" s="570" t="str">
        <f t="shared" si="76"/>
        <v>LPV052-2</v>
      </c>
      <c r="AB429" s="569" t="str">
        <f t="shared" si="77"/>
        <v>FALSE</v>
      </c>
      <c r="AC429" s="578" t="str">
        <f t="shared" si="78"/>
        <v>FALSE</v>
      </c>
      <c r="AD429" s="570" t="str">
        <f t="shared" si="79"/>
        <v>II</v>
      </c>
    </row>
    <row r="430" spans="1:30" ht="30" x14ac:dyDescent="0.25">
      <c r="A430" s="564" t="str">
        <f t="shared" si="75"/>
        <v>LPV053-2017-1</v>
      </c>
      <c r="B430" s="565" t="s">
        <v>745</v>
      </c>
      <c r="C430" s="565">
        <v>1</v>
      </c>
      <c r="D430" s="565" t="s">
        <v>458</v>
      </c>
      <c r="E430" s="565" t="s">
        <v>258</v>
      </c>
      <c r="F430" s="565" t="s">
        <v>68</v>
      </c>
      <c r="G430" s="565">
        <v>2017</v>
      </c>
      <c r="H430" s="565" t="s">
        <v>689</v>
      </c>
      <c r="I430" s="565" t="s">
        <v>737</v>
      </c>
      <c r="J430" s="565" t="s">
        <v>590</v>
      </c>
      <c r="K430" s="565">
        <v>12</v>
      </c>
      <c r="L430" s="565">
        <v>25</v>
      </c>
      <c r="M430" s="565"/>
      <c r="N430" s="565" t="s">
        <v>696</v>
      </c>
      <c r="O430" s="565">
        <v>6</v>
      </c>
      <c r="P430" s="565" t="s">
        <v>713</v>
      </c>
      <c r="Q430" s="565" t="s">
        <v>728</v>
      </c>
      <c r="R430" s="565">
        <v>147.6</v>
      </c>
      <c r="S430" s="565">
        <v>25</v>
      </c>
      <c r="T430" s="566">
        <v>9000</v>
      </c>
      <c r="U430" s="565">
        <v>12</v>
      </c>
      <c r="V430" s="565" t="s">
        <v>122</v>
      </c>
      <c r="W430" s="565" t="s">
        <v>123</v>
      </c>
      <c r="X430" s="567">
        <v>43830</v>
      </c>
      <c r="Y430" s="567">
        <v>33309</v>
      </c>
      <c r="Z430" s="579">
        <v>0.05</v>
      </c>
      <c r="AA430" s="569" t="str">
        <f t="shared" si="76"/>
        <v>LPV053-1</v>
      </c>
      <c r="AB430" s="570" t="str">
        <f t="shared" si="77"/>
        <v>FALSE</v>
      </c>
      <c r="AC430" s="580" t="str">
        <f t="shared" si="78"/>
        <v>FALSE</v>
      </c>
      <c r="AD430" s="569" t="str">
        <f t="shared" si="79"/>
        <v>II</v>
      </c>
    </row>
    <row r="431" spans="1:30" ht="30" x14ac:dyDescent="0.25">
      <c r="A431" s="564" t="str">
        <f t="shared" si="75"/>
        <v>LPV053-2017-2</v>
      </c>
      <c r="B431" s="574" t="s">
        <v>745</v>
      </c>
      <c r="C431" s="574">
        <v>2</v>
      </c>
      <c r="D431" s="574" t="s">
        <v>1370</v>
      </c>
      <c r="E431" s="574" t="s">
        <v>258</v>
      </c>
      <c r="F431" s="574" t="s">
        <v>68</v>
      </c>
      <c r="G431" s="574">
        <v>2017</v>
      </c>
      <c r="H431" s="574" t="s">
        <v>689</v>
      </c>
      <c r="I431" s="574" t="s">
        <v>737</v>
      </c>
      <c r="J431" s="574" t="s">
        <v>590</v>
      </c>
      <c r="K431" s="574">
        <v>12</v>
      </c>
      <c r="L431" s="574" t="s">
        <v>1807</v>
      </c>
      <c r="M431" s="574"/>
      <c r="N431" s="574" t="s">
        <v>696</v>
      </c>
      <c r="O431" s="574">
        <v>6</v>
      </c>
      <c r="P431" s="574" t="s">
        <v>713</v>
      </c>
      <c r="Q431" s="574" t="s">
        <v>728</v>
      </c>
      <c r="R431" s="574">
        <v>147.6</v>
      </c>
      <c r="S431" s="574" t="s">
        <v>1807</v>
      </c>
      <c r="T431" s="575">
        <v>9000</v>
      </c>
      <c r="U431" s="574">
        <v>12</v>
      </c>
      <c r="V431" s="574" t="s">
        <v>122</v>
      </c>
      <c r="W431" s="574" t="s">
        <v>123</v>
      </c>
      <c r="X431" s="576">
        <v>43830</v>
      </c>
      <c r="Y431" s="576">
        <v>32613</v>
      </c>
      <c r="Z431" s="577">
        <v>0.01</v>
      </c>
      <c r="AA431" s="570" t="str">
        <f t="shared" si="76"/>
        <v>LPV053-2</v>
      </c>
      <c r="AB431" s="569" t="str">
        <f t="shared" si="77"/>
        <v>FALSE</v>
      </c>
      <c r="AC431" s="578" t="str">
        <f t="shared" si="78"/>
        <v>FALSE</v>
      </c>
      <c r="AD431" s="570" t="str">
        <f t="shared" si="79"/>
        <v>II</v>
      </c>
    </row>
    <row r="432" spans="1:30" ht="30" x14ac:dyDescent="0.25">
      <c r="A432" s="564" t="str">
        <f t="shared" si="75"/>
        <v>LPV054-2017-1</v>
      </c>
      <c r="B432" s="565" t="s">
        <v>746</v>
      </c>
      <c r="C432" s="565">
        <v>1</v>
      </c>
      <c r="D432" s="565" t="s">
        <v>458</v>
      </c>
      <c r="E432" s="565" t="s">
        <v>258</v>
      </c>
      <c r="F432" s="565" t="s">
        <v>68</v>
      </c>
      <c r="G432" s="565">
        <v>2017</v>
      </c>
      <c r="H432" s="565" t="s">
        <v>689</v>
      </c>
      <c r="I432" s="565" t="s">
        <v>737</v>
      </c>
      <c r="J432" s="565" t="s">
        <v>590</v>
      </c>
      <c r="K432" s="565">
        <v>15</v>
      </c>
      <c r="L432" s="565">
        <v>25</v>
      </c>
      <c r="M432" s="565"/>
      <c r="N432" s="565" t="s">
        <v>696</v>
      </c>
      <c r="O432" s="565">
        <v>6</v>
      </c>
      <c r="P432" s="565" t="s">
        <v>713</v>
      </c>
      <c r="Q432" s="565" t="s">
        <v>728</v>
      </c>
      <c r="R432" s="565">
        <v>147.6</v>
      </c>
      <c r="S432" s="565">
        <v>25</v>
      </c>
      <c r="T432" s="566">
        <v>9150</v>
      </c>
      <c r="U432" s="565">
        <v>12</v>
      </c>
      <c r="V432" s="565" t="s">
        <v>122</v>
      </c>
      <c r="W432" s="565" t="s">
        <v>123</v>
      </c>
      <c r="X432" s="567">
        <v>45325</v>
      </c>
      <c r="Y432" s="567">
        <v>34437</v>
      </c>
      <c r="Z432" s="579">
        <v>0.05</v>
      </c>
      <c r="AA432" s="569" t="str">
        <f t="shared" si="76"/>
        <v>LPV054-1</v>
      </c>
      <c r="AB432" s="570" t="str">
        <f t="shared" si="77"/>
        <v>FALSE</v>
      </c>
      <c r="AC432" s="580" t="str">
        <f t="shared" si="78"/>
        <v>FALSE</v>
      </c>
      <c r="AD432" s="569" t="str">
        <f t="shared" si="79"/>
        <v>II</v>
      </c>
    </row>
    <row r="433" spans="1:30" ht="30" x14ac:dyDescent="0.25">
      <c r="A433" s="564" t="str">
        <f t="shared" si="75"/>
        <v>LPV054-2017-2</v>
      </c>
      <c r="B433" s="574" t="s">
        <v>746</v>
      </c>
      <c r="C433" s="574">
        <v>2</v>
      </c>
      <c r="D433" s="574" t="s">
        <v>1370</v>
      </c>
      <c r="E433" s="574" t="s">
        <v>258</v>
      </c>
      <c r="F433" s="574" t="s">
        <v>68</v>
      </c>
      <c r="G433" s="574">
        <v>2017</v>
      </c>
      <c r="H433" s="574" t="s">
        <v>689</v>
      </c>
      <c r="I433" s="574" t="s">
        <v>737</v>
      </c>
      <c r="J433" s="574" t="s">
        <v>590</v>
      </c>
      <c r="K433" s="574">
        <v>15</v>
      </c>
      <c r="L433" s="574" t="s">
        <v>1807</v>
      </c>
      <c r="M433" s="574"/>
      <c r="N433" s="574" t="s">
        <v>696</v>
      </c>
      <c r="O433" s="574">
        <v>6</v>
      </c>
      <c r="P433" s="574" t="s">
        <v>713</v>
      </c>
      <c r="Q433" s="574" t="s">
        <v>728</v>
      </c>
      <c r="R433" s="574">
        <v>147.6</v>
      </c>
      <c r="S433" s="574" t="s">
        <v>1807</v>
      </c>
      <c r="T433" s="575">
        <v>9150</v>
      </c>
      <c r="U433" s="574">
        <v>12</v>
      </c>
      <c r="V433" s="574" t="s">
        <v>122</v>
      </c>
      <c r="W433" s="574" t="s">
        <v>123</v>
      </c>
      <c r="X433" s="576">
        <v>45325</v>
      </c>
      <c r="Y433" s="576">
        <v>33901</v>
      </c>
      <c r="Z433" s="577">
        <v>0.01</v>
      </c>
      <c r="AA433" s="570" t="str">
        <f t="shared" si="76"/>
        <v>LPV054-2</v>
      </c>
      <c r="AB433" s="569" t="str">
        <f t="shared" si="77"/>
        <v>FALSE</v>
      </c>
      <c r="AC433" s="578" t="str">
        <f t="shared" si="78"/>
        <v>FALSE</v>
      </c>
      <c r="AD433" s="570" t="str">
        <f t="shared" si="79"/>
        <v>II</v>
      </c>
    </row>
    <row r="434" spans="1:30" ht="30" x14ac:dyDescent="0.25">
      <c r="A434" s="564" t="str">
        <f t="shared" si="75"/>
        <v>LPV055-2017-1</v>
      </c>
      <c r="B434" s="565" t="s">
        <v>747</v>
      </c>
      <c r="C434" s="565">
        <v>1</v>
      </c>
      <c r="D434" s="565" t="s">
        <v>458</v>
      </c>
      <c r="E434" s="565" t="s">
        <v>258</v>
      </c>
      <c r="F434" s="565" t="s">
        <v>68</v>
      </c>
      <c r="G434" s="565">
        <v>2017</v>
      </c>
      <c r="H434" s="565" t="s">
        <v>689</v>
      </c>
      <c r="I434" s="565" t="s">
        <v>737</v>
      </c>
      <c r="J434" s="565" t="s">
        <v>590</v>
      </c>
      <c r="K434" s="565">
        <v>12</v>
      </c>
      <c r="L434" s="565">
        <v>25</v>
      </c>
      <c r="M434" s="565"/>
      <c r="N434" s="565" t="s">
        <v>710</v>
      </c>
      <c r="O434" s="565">
        <v>5</v>
      </c>
      <c r="P434" s="565" t="s">
        <v>713</v>
      </c>
      <c r="Q434" s="565" t="s">
        <v>728</v>
      </c>
      <c r="R434" s="565">
        <v>147.6</v>
      </c>
      <c r="S434" s="565">
        <v>25</v>
      </c>
      <c r="T434" s="566">
        <v>9250</v>
      </c>
      <c r="U434" s="565">
        <v>12</v>
      </c>
      <c r="V434" s="565" t="s">
        <v>255</v>
      </c>
      <c r="W434" s="565" t="s">
        <v>123</v>
      </c>
      <c r="X434" s="567">
        <v>47610</v>
      </c>
      <c r="Y434" s="567">
        <v>36447</v>
      </c>
      <c r="Z434" s="579">
        <v>0.05</v>
      </c>
      <c r="AA434" s="569" t="str">
        <f t="shared" si="76"/>
        <v>LPV055-1</v>
      </c>
      <c r="AB434" s="570" t="str">
        <f t="shared" si="77"/>
        <v>FALSE</v>
      </c>
      <c r="AC434" s="580" t="str">
        <f t="shared" si="78"/>
        <v>FALSE</v>
      </c>
      <c r="AD434" s="569" t="str">
        <f t="shared" si="79"/>
        <v>II</v>
      </c>
    </row>
    <row r="435" spans="1:30" x14ac:dyDescent="0.25">
      <c r="A435" s="564" t="str">
        <f t="shared" si="75"/>
        <v>LPV055-2017-2</v>
      </c>
      <c r="B435" s="574" t="s">
        <v>747</v>
      </c>
      <c r="C435" s="574">
        <v>2</v>
      </c>
      <c r="D435" s="574" t="s">
        <v>1370</v>
      </c>
      <c r="E435" s="574" t="s">
        <v>258</v>
      </c>
      <c r="F435" s="574" t="s">
        <v>68</v>
      </c>
      <c r="G435" s="574">
        <v>2017</v>
      </c>
      <c r="H435" s="574" t="s">
        <v>689</v>
      </c>
      <c r="I435" s="574" t="s">
        <v>737</v>
      </c>
      <c r="J435" s="574" t="s">
        <v>590</v>
      </c>
      <c r="K435" s="574">
        <v>12</v>
      </c>
      <c r="L435" s="574" t="s">
        <v>1807</v>
      </c>
      <c r="M435" s="574"/>
      <c r="N435" s="574" t="s">
        <v>710</v>
      </c>
      <c r="O435" s="574">
        <v>5</v>
      </c>
      <c r="P435" s="574" t="s">
        <v>713</v>
      </c>
      <c r="Q435" s="574" t="s">
        <v>728</v>
      </c>
      <c r="R435" s="574">
        <v>147.6</v>
      </c>
      <c r="S435" s="574" t="s">
        <v>1807</v>
      </c>
      <c r="T435" s="575">
        <v>9250</v>
      </c>
      <c r="U435" s="574">
        <v>12</v>
      </c>
      <c r="V435" s="574" t="s">
        <v>255</v>
      </c>
      <c r="W435" s="574" t="s">
        <v>123</v>
      </c>
      <c r="X435" s="576">
        <v>47610</v>
      </c>
      <c r="Y435" s="576">
        <v>35870</v>
      </c>
      <c r="Z435" s="577">
        <v>0.01</v>
      </c>
      <c r="AA435" s="570" t="str">
        <f t="shared" si="76"/>
        <v>LPV055-2</v>
      </c>
      <c r="AB435" s="569" t="str">
        <f t="shared" si="77"/>
        <v>FALSE</v>
      </c>
      <c r="AC435" s="578" t="str">
        <f t="shared" si="78"/>
        <v>FALSE</v>
      </c>
      <c r="AD435" s="570" t="str">
        <f t="shared" si="79"/>
        <v>II</v>
      </c>
    </row>
    <row r="436" spans="1:30" ht="30" x14ac:dyDescent="0.25">
      <c r="A436" s="564" t="str">
        <f t="shared" si="75"/>
        <v>LPV056-2017-1</v>
      </c>
      <c r="B436" s="565" t="s">
        <v>748</v>
      </c>
      <c r="C436" s="565">
        <v>1</v>
      </c>
      <c r="D436" s="565" t="s">
        <v>458</v>
      </c>
      <c r="E436" s="565" t="s">
        <v>258</v>
      </c>
      <c r="F436" s="565" t="s">
        <v>68</v>
      </c>
      <c r="G436" s="565">
        <v>2017</v>
      </c>
      <c r="H436" s="565" t="s">
        <v>689</v>
      </c>
      <c r="I436" s="565" t="s">
        <v>737</v>
      </c>
      <c r="J436" s="565" t="s">
        <v>590</v>
      </c>
      <c r="K436" s="565">
        <v>15</v>
      </c>
      <c r="L436" s="565">
        <v>25</v>
      </c>
      <c r="M436" s="565"/>
      <c r="N436" s="565" t="s">
        <v>710</v>
      </c>
      <c r="O436" s="565">
        <v>5</v>
      </c>
      <c r="P436" s="565" t="s">
        <v>713</v>
      </c>
      <c r="Q436" s="565" t="s">
        <v>728</v>
      </c>
      <c r="R436" s="565">
        <v>147.6</v>
      </c>
      <c r="S436" s="565">
        <v>25</v>
      </c>
      <c r="T436" s="566">
        <v>9400</v>
      </c>
      <c r="U436" s="565">
        <v>12</v>
      </c>
      <c r="V436" s="565" t="s">
        <v>255</v>
      </c>
      <c r="W436" s="565" t="s">
        <v>123</v>
      </c>
      <c r="X436" s="567">
        <v>49105</v>
      </c>
      <c r="Y436" s="567">
        <v>37797</v>
      </c>
      <c r="Z436" s="579">
        <v>0.05</v>
      </c>
      <c r="AA436" s="569" t="str">
        <f t="shared" si="76"/>
        <v>LPV056-1</v>
      </c>
      <c r="AB436" s="570" t="str">
        <f t="shared" si="77"/>
        <v>FALSE</v>
      </c>
      <c r="AC436" s="580" t="str">
        <f t="shared" si="78"/>
        <v>FALSE</v>
      </c>
      <c r="AD436" s="569" t="str">
        <f t="shared" si="79"/>
        <v>II</v>
      </c>
    </row>
    <row r="437" spans="1:30" x14ac:dyDescent="0.25">
      <c r="A437" s="564" t="str">
        <f t="shared" si="75"/>
        <v>LPV056-2017-2</v>
      </c>
      <c r="B437" s="574" t="s">
        <v>748</v>
      </c>
      <c r="C437" s="574">
        <v>2</v>
      </c>
      <c r="D437" s="574" t="s">
        <v>1370</v>
      </c>
      <c r="E437" s="574" t="s">
        <v>258</v>
      </c>
      <c r="F437" s="574" t="s">
        <v>68</v>
      </c>
      <c r="G437" s="574">
        <v>2017</v>
      </c>
      <c r="H437" s="574" t="s">
        <v>689</v>
      </c>
      <c r="I437" s="574" t="s">
        <v>737</v>
      </c>
      <c r="J437" s="574" t="s">
        <v>590</v>
      </c>
      <c r="K437" s="574">
        <v>15</v>
      </c>
      <c r="L437" s="574" t="s">
        <v>1807</v>
      </c>
      <c r="M437" s="574"/>
      <c r="N437" s="574" t="s">
        <v>710</v>
      </c>
      <c r="O437" s="574">
        <v>5</v>
      </c>
      <c r="P437" s="574" t="s">
        <v>713</v>
      </c>
      <c r="Q437" s="574" t="s">
        <v>728</v>
      </c>
      <c r="R437" s="574">
        <v>147.6</v>
      </c>
      <c r="S437" s="574" t="s">
        <v>1807</v>
      </c>
      <c r="T437" s="575">
        <v>9400</v>
      </c>
      <c r="U437" s="574">
        <v>12</v>
      </c>
      <c r="V437" s="574" t="s">
        <v>255</v>
      </c>
      <c r="W437" s="574" t="s">
        <v>123</v>
      </c>
      <c r="X437" s="576">
        <v>49105</v>
      </c>
      <c r="Y437" s="576">
        <v>37158</v>
      </c>
      <c r="Z437" s="577">
        <v>0.01</v>
      </c>
      <c r="AA437" s="570" t="str">
        <f t="shared" si="76"/>
        <v>LPV056-2</v>
      </c>
      <c r="AB437" s="569" t="str">
        <f t="shared" si="77"/>
        <v>FALSE</v>
      </c>
      <c r="AC437" s="578" t="str">
        <f t="shared" si="78"/>
        <v>FALSE</v>
      </c>
      <c r="AD437" s="570" t="str">
        <f t="shared" si="79"/>
        <v>II</v>
      </c>
    </row>
    <row r="438" spans="1:30" ht="30" x14ac:dyDescent="0.25">
      <c r="A438" s="564" t="str">
        <f t="shared" si="75"/>
        <v>LPV057-2017-1</v>
      </c>
      <c r="B438" s="565" t="s">
        <v>749</v>
      </c>
      <c r="C438" s="565">
        <v>1</v>
      </c>
      <c r="D438" s="565" t="s">
        <v>458</v>
      </c>
      <c r="E438" s="565" t="s">
        <v>258</v>
      </c>
      <c r="F438" s="565" t="s">
        <v>68</v>
      </c>
      <c r="G438" s="565">
        <v>2017</v>
      </c>
      <c r="H438" s="565" t="s">
        <v>689</v>
      </c>
      <c r="I438" s="565" t="s">
        <v>737</v>
      </c>
      <c r="J438" s="565" t="s">
        <v>590</v>
      </c>
      <c r="K438" s="565">
        <v>12</v>
      </c>
      <c r="L438" s="565">
        <v>25</v>
      </c>
      <c r="M438" s="565"/>
      <c r="N438" s="565" t="s">
        <v>691</v>
      </c>
      <c r="O438" s="565">
        <v>6</v>
      </c>
      <c r="P438" s="565" t="s">
        <v>720</v>
      </c>
      <c r="Q438" s="565" t="s">
        <v>728</v>
      </c>
      <c r="R438" s="565">
        <v>147.6</v>
      </c>
      <c r="S438" s="565">
        <v>25</v>
      </c>
      <c r="T438" s="566">
        <v>9000</v>
      </c>
      <c r="U438" s="565">
        <v>12</v>
      </c>
      <c r="V438" s="565" t="s">
        <v>125</v>
      </c>
      <c r="W438" s="565" t="s">
        <v>122</v>
      </c>
      <c r="X438" s="567">
        <v>43565</v>
      </c>
      <c r="Y438" s="567">
        <v>33111</v>
      </c>
      <c r="Z438" s="579">
        <v>0.05</v>
      </c>
      <c r="AA438" s="569" t="str">
        <f t="shared" si="76"/>
        <v>LPV057-1</v>
      </c>
      <c r="AB438" s="570" t="str">
        <f t="shared" si="77"/>
        <v>FALSE</v>
      </c>
      <c r="AC438" s="580" t="str">
        <f t="shared" si="78"/>
        <v>FALSE</v>
      </c>
      <c r="AD438" s="569" t="str">
        <f t="shared" si="79"/>
        <v>II</v>
      </c>
    </row>
    <row r="439" spans="1:30" ht="30" x14ac:dyDescent="0.25">
      <c r="A439" s="564" t="str">
        <f t="shared" si="75"/>
        <v>LPV057-2017-2</v>
      </c>
      <c r="B439" s="574" t="s">
        <v>749</v>
      </c>
      <c r="C439" s="574">
        <v>2</v>
      </c>
      <c r="D439" s="574" t="s">
        <v>1370</v>
      </c>
      <c r="E439" s="574" t="s">
        <v>258</v>
      </c>
      <c r="F439" s="574" t="s">
        <v>68</v>
      </c>
      <c r="G439" s="574">
        <v>2017</v>
      </c>
      <c r="H439" s="574" t="s">
        <v>689</v>
      </c>
      <c r="I439" s="574" t="s">
        <v>737</v>
      </c>
      <c r="J439" s="574" t="s">
        <v>590</v>
      </c>
      <c r="K439" s="574">
        <v>12</v>
      </c>
      <c r="L439" s="574" t="s">
        <v>1807</v>
      </c>
      <c r="M439" s="574"/>
      <c r="N439" s="574" t="s">
        <v>691</v>
      </c>
      <c r="O439" s="574">
        <v>6</v>
      </c>
      <c r="P439" s="574" t="s">
        <v>720</v>
      </c>
      <c r="Q439" s="574" t="s">
        <v>728</v>
      </c>
      <c r="R439" s="574">
        <v>147.6</v>
      </c>
      <c r="S439" s="574" t="s">
        <v>1807</v>
      </c>
      <c r="T439" s="575">
        <v>9000</v>
      </c>
      <c r="U439" s="574">
        <v>12</v>
      </c>
      <c r="V439" s="574" t="s">
        <v>125</v>
      </c>
      <c r="W439" s="574" t="s">
        <v>122</v>
      </c>
      <c r="X439" s="576">
        <v>43415</v>
      </c>
      <c r="Y439" s="576">
        <v>32292</v>
      </c>
      <c r="Z439" s="577">
        <v>0.01</v>
      </c>
      <c r="AA439" s="570" t="str">
        <f t="shared" si="76"/>
        <v>LPV057-2</v>
      </c>
      <c r="AB439" s="569" t="str">
        <f t="shared" si="77"/>
        <v>FALSE</v>
      </c>
      <c r="AC439" s="578" t="str">
        <f t="shared" si="78"/>
        <v>FALSE</v>
      </c>
      <c r="AD439" s="570" t="str">
        <f t="shared" si="79"/>
        <v>II</v>
      </c>
    </row>
    <row r="440" spans="1:30" ht="30" x14ac:dyDescent="0.25">
      <c r="A440" s="564" t="str">
        <f t="shared" si="75"/>
        <v>LPV058-2017-1</v>
      </c>
      <c r="B440" s="565" t="s">
        <v>750</v>
      </c>
      <c r="C440" s="565">
        <v>1</v>
      </c>
      <c r="D440" s="565" t="s">
        <v>458</v>
      </c>
      <c r="E440" s="565" t="s">
        <v>258</v>
      </c>
      <c r="F440" s="565" t="s">
        <v>68</v>
      </c>
      <c r="G440" s="565">
        <v>2017</v>
      </c>
      <c r="H440" s="565" t="s">
        <v>689</v>
      </c>
      <c r="I440" s="565" t="s">
        <v>737</v>
      </c>
      <c r="J440" s="565" t="s">
        <v>590</v>
      </c>
      <c r="K440" s="565">
        <v>15</v>
      </c>
      <c r="L440" s="565">
        <v>25</v>
      </c>
      <c r="M440" s="565"/>
      <c r="N440" s="565" t="s">
        <v>691</v>
      </c>
      <c r="O440" s="565">
        <v>6</v>
      </c>
      <c r="P440" s="565" t="s">
        <v>720</v>
      </c>
      <c r="Q440" s="565" t="s">
        <v>728</v>
      </c>
      <c r="R440" s="565">
        <v>147.6</v>
      </c>
      <c r="S440" s="565">
        <v>25</v>
      </c>
      <c r="T440" s="566">
        <v>9150</v>
      </c>
      <c r="U440" s="565">
        <v>12</v>
      </c>
      <c r="V440" s="565" t="s">
        <v>125</v>
      </c>
      <c r="W440" s="565" t="s">
        <v>122</v>
      </c>
      <c r="X440" s="567">
        <v>45060</v>
      </c>
      <c r="Y440" s="567">
        <v>34337</v>
      </c>
      <c r="Z440" s="579">
        <v>0.05</v>
      </c>
      <c r="AA440" s="569" t="str">
        <f t="shared" si="76"/>
        <v>LPV058-1</v>
      </c>
      <c r="AB440" s="570" t="str">
        <f t="shared" si="77"/>
        <v>FALSE</v>
      </c>
      <c r="AC440" s="580" t="str">
        <f t="shared" si="78"/>
        <v>FALSE</v>
      </c>
      <c r="AD440" s="569" t="str">
        <f t="shared" si="79"/>
        <v>II</v>
      </c>
    </row>
    <row r="441" spans="1:30" ht="30" x14ac:dyDescent="0.25">
      <c r="A441" s="564" t="str">
        <f t="shared" si="75"/>
        <v>LPV058-2017-2</v>
      </c>
      <c r="B441" s="574" t="s">
        <v>750</v>
      </c>
      <c r="C441" s="574">
        <v>2</v>
      </c>
      <c r="D441" s="574" t="s">
        <v>1370</v>
      </c>
      <c r="E441" s="574" t="s">
        <v>258</v>
      </c>
      <c r="F441" s="574" t="s">
        <v>68</v>
      </c>
      <c r="G441" s="574">
        <v>2017</v>
      </c>
      <c r="H441" s="574" t="s">
        <v>689</v>
      </c>
      <c r="I441" s="574" t="s">
        <v>737</v>
      </c>
      <c r="J441" s="574" t="s">
        <v>590</v>
      </c>
      <c r="K441" s="574">
        <v>15</v>
      </c>
      <c r="L441" s="574" t="s">
        <v>1807</v>
      </c>
      <c r="M441" s="574"/>
      <c r="N441" s="574" t="s">
        <v>691</v>
      </c>
      <c r="O441" s="574">
        <v>6</v>
      </c>
      <c r="P441" s="574" t="s">
        <v>720</v>
      </c>
      <c r="Q441" s="574" t="s">
        <v>728</v>
      </c>
      <c r="R441" s="574">
        <v>147.6</v>
      </c>
      <c r="S441" s="574" t="s">
        <v>1807</v>
      </c>
      <c r="T441" s="575">
        <v>9150</v>
      </c>
      <c r="U441" s="574">
        <v>12</v>
      </c>
      <c r="V441" s="574" t="s">
        <v>125</v>
      </c>
      <c r="W441" s="574" t="s">
        <v>122</v>
      </c>
      <c r="X441" s="576">
        <v>44910</v>
      </c>
      <c r="Y441" s="576">
        <v>33580</v>
      </c>
      <c r="Z441" s="577">
        <v>0.01</v>
      </c>
      <c r="AA441" s="570" t="str">
        <f t="shared" si="76"/>
        <v>LPV058-2</v>
      </c>
      <c r="AB441" s="569" t="str">
        <f t="shared" si="77"/>
        <v>FALSE</v>
      </c>
      <c r="AC441" s="578" t="str">
        <f t="shared" si="78"/>
        <v>FALSE</v>
      </c>
      <c r="AD441" s="570" t="str">
        <f t="shared" si="79"/>
        <v>II</v>
      </c>
    </row>
    <row r="442" spans="1:30" ht="30" x14ac:dyDescent="0.25">
      <c r="A442" s="564" t="str">
        <f t="shared" si="75"/>
        <v>LPV059-2017-1</v>
      </c>
      <c r="B442" s="565" t="s">
        <v>751</v>
      </c>
      <c r="C442" s="565">
        <v>1</v>
      </c>
      <c r="D442" s="565" t="s">
        <v>458</v>
      </c>
      <c r="E442" s="565" t="s">
        <v>258</v>
      </c>
      <c r="F442" s="565" t="s">
        <v>68</v>
      </c>
      <c r="G442" s="565">
        <v>2017</v>
      </c>
      <c r="H442" s="565" t="s">
        <v>689</v>
      </c>
      <c r="I442" s="565" t="s">
        <v>737</v>
      </c>
      <c r="J442" s="565" t="s">
        <v>590</v>
      </c>
      <c r="K442" s="565">
        <v>12</v>
      </c>
      <c r="L442" s="565">
        <v>25</v>
      </c>
      <c r="M442" s="565"/>
      <c r="N442" s="565" t="s">
        <v>696</v>
      </c>
      <c r="O442" s="565">
        <v>6</v>
      </c>
      <c r="P442" s="565" t="s">
        <v>720</v>
      </c>
      <c r="Q442" s="565" t="s">
        <v>728</v>
      </c>
      <c r="R442" s="565">
        <v>147.6</v>
      </c>
      <c r="S442" s="565">
        <v>25</v>
      </c>
      <c r="T442" s="566">
        <v>9000</v>
      </c>
      <c r="U442" s="565">
        <v>12</v>
      </c>
      <c r="V442" s="565" t="s">
        <v>122</v>
      </c>
      <c r="W442" s="565" t="s">
        <v>122</v>
      </c>
      <c r="X442" s="567">
        <v>45280</v>
      </c>
      <c r="Y442" s="567">
        <v>34537</v>
      </c>
      <c r="Z442" s="579">
        <v>0.05</v>
      </c>
      <c r="AA442" s="569" t="str">
        <f t="shared" si="76"/>
        <v>LPV059-1</v>
      </c>
      <c r="AB442" s="570" t="str">
        <f t="shared" si="77"/>
        <v>FALSE</v>
      </c>
      <c r="AC442" s="580" t="str">
        <f t="shared" si="78"/>
        <v>FALSE</v>
      </c>
      <c r="AD442" s="569" t="str">
        <f t="shared" si="79"/>
        <v>II</v>
      </c>
    </row>
    <row r="443" spans="1:30" ht="30" x14ac:dyDescent="0.25">
      <c r="A443" s="564" t="str">
        <f t="shared" si="75"/>
        <v>LPV059-2017-2</v>
      </c>
      <c r="B443" s="574" t="s">
        <v>751</v>
      </c>
      <c r="C443" s="574">
        <v>2</v>
      </c>
      <c r="D443" s="574" t="s">
        <v>1370</v>
      </c>
      <c r="E443" s="574" t="s">
        <v>258</v>
      </c>
      <c r="F443" s="574" t="s">
        <v>68</v>
      </c>
      <c r="G443" s="574">
        <v>2017</v>
      </c>
      <c r="H443" s="574" t="s">
        <v>689</v>
      </c>
      <c r="I443" s="574" t="s">
        <v>737</v>
      </c>
      <c r="J443" s="574" t="s">
        <v>590</v>
      </c>
      <c r="K443" s="574">
        <v>12</v>
      </c>
      <c r="L443" s="574" t="s">
        <v>1807</v>
      </c>
      <c r="M443" s="574"/>
      <c r="N443" s="574" t="s">
        <v>696</v>
      </c>
      <c r="O443" s="574">
        <v>6</v>
      </c>
      <c r="P443" s="574" t="s">
        <v>720</v>
      </c>
      <c r="Q443" s="574" t="s">
        <v>728</v>
      </c>
      <c r="R443" s="574">
        <v>147.6</v>
      </c>
      <c r="S443" s="574" t="s">
        <v>1807</v>
      </c>
      <c r="T443" s="575">
        <v>9000</v>
      </c>
      <c r="U443" s="574">
        <v>12</v>
      </c>
      <c r="V443" s="574" t="s">
        <v>122</v>
      </c>
      <c r="W443" s="574" t="s">
        <v>122</v>
      </c>
      <c r="X443" s="576">
        <v>45280</v>
      </c>
      <c r="Y443" s="576">
        <v>33898</v>
      </c>
      <c r="Z443" s="577">
        <v>0.01</v>
      </c>
      <c r="AA443" s="570" t="str">
        <f t="shared" ref="AA443:AA454" si="80">CONCATENATE(B443, "-", C443)</f>
        <v>LPV059-2</v>
      </c>
      <c r="AB443" s="569" t="str">
        <f t="shared" ref="AB443:AB454" si="81">IF(AND($U443&gt;=32, (LEFT($B443, 3)="PAC"), C443=1), "TRUE", "FALSE")</f>
        <v>FALSE</v>
      </c>
      <c r="AC443" s="578" t="str">
        <f t="shared" ref="AC443:AC454" si="82">IF(AND($U443&gt;=22,(LEFT($B443,3)&lt;&gt;"PAC"),C443=1, ISNUMBER($U443)),"TRUE","FALSE")</f>
        <v>FALSE</v>
      </c>
      <c r="AD443" s="570" t="str">
        <f t="shared" ref="AD443:AD454" si="83">IF((LEFT($B443, 3)="PAC"), "I", "II")</f>
        <v>II</v>
      </c>
    </row>
    <row r="444" spans="1:30" ht="30" x14ac:dyDescent="0.25">
      <c r="A444" s="564" t="str">
        <f t="shared" ref="A444:A454" si="84">CONCATENATE(B444, "-", G444, "-", C444)</f>
        <v>LPV060-2017-1</v>
      </c>
      <c r="B444" s="574" t="s">
        <v>752</v>
      </c>
      <c r="C444" s="574">
        <v>1</v>
      </c>
      <c r="D444" s="574" t="s">
        <v>458</v>
      </c>
      <c r="E444" s="574" t="s">
        <v>258</v>
      </c>
      <c r="F444" s="574" t="s">
        <v>68</v>
      </c>
      <c r="G444" s="574">
        <v>2017</v>
      </c>
      <c r="H444" s="574" t="s">
        <v>689</v>
      </c>
      <c r="I444" s="574" t="s">
        <v>737</v>
      </c>
      <c r="J444" s="574" t="s">
        <v>590</v>
      </c>
      <c r="K444" s="574">
        <v>15</v>
      </c>
      <c r="L444" s="574">
        <v>25</v>
      </c>
      <c r="M444" s="574"/>
      <c r="N444" s="574" t="s">
        <v>696</v>
      </c>
      <c r="O444" s="574">
        <v>6</v>
      </c>
      <c r="P444" s="574" t="s">
        <v>720</v>
      </c>
      <c r="Q444" s="574" t="s">
        <v>728</v>
      </c>
      <c r="R444" s="574">
        <v>147.6</v>
      </c>
      <c r="S444" s="574">
        <v>25</v>
      </c>
      <c r="T444" s="575">
        <v>9150</v>
      </c>
      <c r="U444" s="574">
        <v>12</v>
      </c>
      <c r="V444" s="574" t="s">
        <v>122</v>
      </c>
      <c r="W444" s="574" t="s">
        <v>122</v>
      </c>
      <c r="X444" s="576">
        <v>46775</v>
      </c>
      <c r="Y444" s="576">
        <v>35867</v>
      </c>
      <c r="Z444" s="577">
        <v>0.05</v>
      </c>
      <c r="AA444" s="570" t="str">
        <f t="shared" si="80"/>
        <v>LPV060-1</v>
      </c>
      <c r="AB444" s="569" t="str">
        <f t="shared" si="81"/>
        <v>FALSE</v>
      </c>
      <c r="AC444" s="578" t="str">
        <f t="shared" si="82"/>
        <v>FALSE</v>
      </c>
      <c r="AD444" s="570" t="str">
        <f t="shared" si="83"/>
        <v>II</v>
      </c>
    </row>
    <row r="445" spans="1:30" ht="30" x14ac:dyDescent="0.25">
      <c r="A445" s="564" t="str">
        <f t="shared" si="84"/>
        <v>LPV060-2017-2</v>
      </c>
      <c r="B445" s="574" t="s">
        <v>752</v>
      </c>
      <c r="C445" s="574">
        <v>2</v>
      </c>
      <c r="D445" s="574" t="s">
        <v>1370</v>
      </c>
      <c r="E445" s="574" t="s">
        <v>258</v>
      </c>
      <c r="F445" s="574" t="s">
        <v>68</v>
      </c>
      <c r="G445" s="574">
        <v>2017</v>
      </c>
      <c r="H445" s="574" t="s">
        <v>689</v>
      </c>
      <c r="I445" s="574" t="s">
        <v>737</v>
      </c>
      <c r="J445" s="574" t="s">
        <v>590</v>
      </c>
      <c r="K445" s="574">
        <v>15</v>
      </c>
      <c r="L445" s="574" t="s">
        <v>1807</v>
      </c>
      <c r="M445" s="574"/>
      <c r="N445" s="574" t="s">
        <v>696</v>
      </c>
      <c r="O445" s="574">
        <v>6</v>
      </c>
      <c r="P445" s="574" t="s">
        <v>720</v>
      </c>
      <c r="Q445" s="574" t="s">
        <v>728</v>
      </c>
      <c r="R445" s="574">
        <v>147.6</v>
      </c>
      <c r="S445" s="574" t="s">
        <v>1807</v>
      </c>
      <c r="T445" s="575">
        <v>9150</v>
      </c>
      <c r="U445" s="574">
        <v>12</v>
      </c>
      <c r="V445" s="574" t="s">
        <v>122</v>
      </c>
      <c r="W445" s="574" t="s">
        <v>122</v>
      </c>
      <c r="X445" s="576">
        <v>46775</v>
      </c>
      <c r="Y445" s="576">
        <v>35186</v>
      </c>
      <c r="Z445" s="577">
        <v>0.01</v>
      </c>
      <c r="AA445" s="570" t="str">
        <f t="shared" si="80"/>
        <v>LPV060-2</v>
      </c>
      <c r="AB445" s="569" t="str">
        <f t="shared" si="81"/>
        <v>FALSE</v>
      </c>
      <c r="AC445" s="578" t="str">
        <f t="shared" si="82"/>
        <v>FALSE</v>
      </c>
      <c r="AD445" s="570" t="str">
        <f t="shared" si="83"/>
        <v>II</v>
      </c>
    </row>
    <row r="446" spans="1:30" ht="30" x14ac:dyDescent="0.25">
      <c r="A446" s="564" t="str">
        <f t="shared" si="84"/>
        <v>LPV061-2017-1</v>
      </c>
      <c r="B446" s="574" t="s">
        <v>753</v>
      </c>
      <c r="C446" s="574">
        <v>1</v>
      </c>
      <c r="D446" s="574" t="s">
        <v>458</v>
      </c>
      <c r="E446" s="574" t="s">
        <v>258</v>
      </c>
      <c r="F446" s="574" t="s">
        <v>68</v>
      </c>
      <c r="G446" s="574">
        <v>2017</v>
      </c>
      <c r="H446" s="574" t="s">
        <v>689</v>
      </c>
      <c r="I446" s="574" t="s">
        <v>737</v>
      </c>
      <c r="J446" s="574" t="s">
        <v>590</v>
      </c>
      <c r="K446" s="574">
        <v>12</v>
      </c>
      <c r="L446" s="574">
        <v>25</v>
      </c>
      <c r="M446" s="574"/>
      <c r="N446" s="574" t="s">
        <v>710</v>
      </c>
      <c r="O446" s="574">
        <v>5</v>
      </c>
      <c r="P446" s="574" t="s">
        <v>720</v>
      </c>
      <c r="Q446" s="574" t="s">
        <v>728</v>
      </c>
      <c r="R446" s="574">
        <v>147.6</v>
      </c>
      <c r="S446" s="574">
        <v>25</v>
      </c>
      <c r="T446" s="575">
        <v>9250</v>
      </c>
      <c r="U446" s="574">
        <v>12</v>
      </c>
      <c r="V446" s="574" t="s">
        <v>255</v>
      </c>
      <c r="W446" s="574" t="s">
        <v>255</v>
      </c>
      <c r="X446" s="576">
        <v>49060</v>
      </c>
      <c r="Y446" s="576">
        <v>37797</v>
      </c>
      <c r="Z446" s="577">
        <v>0.05</v>
      </c>
      <c r="AA446" s="570" t="str">
        <f t="shared" si="80"/>
        <v>LPV061-1</v>
      </c>
      <c r="AB446" s="569" t="str">
        <f t="shared" si="81"/>
        <v>FALSE</v>
      </c>
      <c r="AC446" s="578" t="str">
        <f t="shared" si="82"/>
        <v>FALSE</v>
      </c>
      <c r="AD446" s="570" t="str">
        <f t="shared" si="83"/>
        <v>II</v>
      </c>
    </row>
    <row r="447" spans="1:30" x14ac:dyDescent="0.25">
      <c r="A447" s="564" t="str">
        <f t="shared" si="84"/>
        <v>LPV061-2017-2</v>
      </c>
      <c r="B447" s="574" t="s">
        <v>753</v>
      </c>
      <c r="C447" s="574">
        <v>2</v>
      </c>
      <c r="D447" s="574" t="s">
        <v>1370</v>
      </c>
      <c r="E447" s="574" t="s">
        <v>258</v>
      </c>
      <c r="F447" s="574" t="s">
        <v>68</v>
      </c>
      <c r="G447" s="574">
        <v>2017</v>
      </c>
      <c r="H447" s="574" t="s">
        <v>689</v>
      </c>
      <c r="I447" s="574" t="s">
        <v>737</v>
      </c>
      <c r="J447" s="574" t="s">
        <v>590</v>
      </c>
      <c r="K447" s="574">
        <v>12</v>
      </c>
      <c r="L447" s="574" t="s">
        <v>1807</v>
      </c>
      <c r="M447" s="574"/>
      <c r="N447" s="574" t="s">
        <v>710</v>
      </c>
      <c r="O447" s="574">
        <v>5</v>
      </c>
      <c r="P447" s="574" t="s">
        <v>720</v>
      </c>
      <c r="Q447" s="574" t="s">
        <v>728</v>
      </c>
      <c r="R447" s="574">
        <v>147.6</v>
      </c>
      <c r="S447" s="574" t="s">
        <v>1807</v>
      </c>
      <c r="T447" s="575">
        <v>9250</v>
      </c>
      <c r="U447" s="574">
        <v>12</v>
      </c>
      <c r="V447" s="574" t="s">
        <v>255</v>
      </c>
      <c r="W447" s="574" t="s">
        <v>255</v>
      </c>
      <c r="X447" s="576">
        <v>49060</v>
      </c>
      <c r="Y447" s="576">
        <v>37155</v>
      </c>
      <c r="Z447" s="577">
        <v>0.01</v>
      </c>
      <c r="AA447" s="570" t="str">
        <f t="shared" si="80"/>
        <v>LPV061-2</v>
      </c>
      <c r="AB447" s="569" t="str">
        <f t="shared" si="81"/>
        <v>FALSE</v>
      </c>
      <c r="AC447" s="578" t="str">
        <f t="shared" si="82"/>
        <v>FALSE</v>
      </c>
      <c r="AD447" s="570" t="str">
        <f t="shared" si="83"/>
        <v>II</v>
      </c>
    </row>
    <row r="448" spans="1:30" ht="30" x14ac:dyDescent="0.25">
      <c r="A448" s="564" t="str">
        <f t="shared" si="84"/>
        <v>LPV062-2017-1</v>
      </c>
      <c r="B448" s="574" t="s">
        <v>754</v>
      </c>
      <c r="C448" s="574">
        <v>1</v>
      </c>
      <c r="D448" s="574" t="s">
        <v>458</v>
      </c>
      <c r="E448" s="574" t="s">
        <v>258</v>
      </c>
      <c r="F448" s="574" t="s">
        <v>68</v>
      </c>
      <c r="G448" s="574">
        <v>2017</v>
      </c>
      <c r="H448" s="574" t="s">
        <v>689</v>
      </c>
      <c r="I448" s="574" t="s">
        <v>737</v>
      </c>
      <c r="J448" s="574" t="s">
        <v>590</v>
      </c>
      <c r="K448" s="574">
        <v>15</v>
      </c>
      <c r="L448" s="574">
        <v>25</v>
      </c>
      <c r="M448" s="574"/>
      <c r="N448" s="574" t="s">
        <v>710</v>
      </c>
      <c r="O448" s="574">
        <v>5</v>
      </c>
      <c r="P448" s="574" t="s">
        <v>720</v>
      </c>
      <c r="Q448" s="574" t="s">
        <v>728</v>
      </c>
      <c r="R448" s="574">
        <v>147.6</v>
      </c>
      <c r="S448" s="574">
        <v>25</v>
      </c>
      <c r="T448" s="575">
        <v>9400</v>
      </c>
      <c r="U448" s="574">
        <v>12</v>
      </c>
      <c r="V448" s="574" t="s">
        <v>255</v>
      </c>
      <c r="W448" s="574" t="s">
        <v>255</v>
      </c>
      <c r="X448" s="576">
        <v>50555</v>
      </c>
      <c r="Y448" s="576">
        <v>39017</v>
      </c>
      <c r="Z448" s="577">
        <v>0.05</v>
      </c>
      <c r="AA448" s="570" t="str">
        <f t="shared" si="80"/>
        <v>LPV062-1</v>
      </c>
      <c r="AB448" s="569" t="str">
        <f t="shared" si="81"/>
        <v>FALSE</v>
      </c>
      <c r="AC448" s="578" t="str">
        <f t="shared" si="82"/>
        <v>FALSE</v>
      </c>
      <c r="AD448" s="570" t="str">
        <f t="shared" si="83"/>
        <v>II</v>
      </c>
    </row>
    <row r="449" spans="1:30" x14ac:dyDescent="0.25">
      <c r="A449" s="564" t="str">
        <f t="shared" si="84"/>
        <v>LPV062-2017-2</v>
      </c>
      <c r="B449" s="574" t="s">
        <v>754</v>
      </c>
      <c r="C449" s="574">
        <v>2</v>
      </c>
      <c r="D449" s="574" t="s">
        <v>1370</v>
      </c>
      <c r="E449" s="574" t="s">
        <v>258</v>
      </c>
      <c r="F449" s="574" t="s">
        <v>68</v>
      </c>
      <c r="G449" s="574">
        <v>2017</v>
      </c>
      <c r="H449" s="574" t="s">
        <v>689</v>
      </c>
      <c r="I449" s="574" t="s">
        <v>737</v>
      </c>
      <c r="J449" s="574" t="s">
        <v>590</v>
      </c>
      <c r="K449" s="574">
        <v>15</v>
      </c>
      <c r="L449" s="574" t="s">
        <v>1807</v>
      </c>
      <c r="M449" s="574"/>
      <c r="N449" s="574" t="s">
        <v>710</v>
      </c>
      <c r="O449" s="574">
        <v>5</v>
      </c>
      <c r="P449" s="574" t="s">
        <v>720</v>
      </c>
      <c r="Q449" s="574" t="s">
        <v>728</v>
      </c>
      <c r="R449" s="574">
        <v>147.6</v>
      </c>
      <c r="S449" s="574" t="s">
        <v>1807</v>
      </c>
      <c r="T449" s="575">
        <v>9400</v>
      </c>
      <c r="U449" s="574">
        <v>12</v>
      </c>
      <c r="V449" s="574" t="s">
        <v>255</v>
      </c>
      <c r="W449" s="574" t="s">
        <v>255</v>
      </c>
      <c r="X449" s="576">
        <v>50555</v>
      </c>
      <c r="Y449" s="576">
        <v>38442</v>
      </c>
      <c r="Z449" s="577">
        <v>0.01</v>
      </c>
      <c r="AA449" s="570" t="str">
        <f t="shared" si="80"/>
        <v>LPV062-2</v>
      </c>
      <c r="AB449" s="569" t="str">
        <f t="shared" si="81"/>
        <v>FALSE</v>
      </c>
      <c r="AC449" s="578" t="str">
        <f t="shared" si="82"/>
        <v>FALSE</v>
      </c>
      <c r="AD449" s="570" t="str">
        <f t="shared" si="83"/>
        <v>II</v>
      </c>
    </row>
    <row r="450" spans="1:30" ht="30" x14ac:dyDescent="0.25">
      <c r="A450" s="564" t="str">
        <f t="shared" si="84"/>
        <v>LPV063-2017-1</v>
      </c>
      <c r="B450" s="574" t="s">
        <v>755</v>
      </c>
      <c r="C450" s="574">
        <v>1</v>
      </c>
      <c r="D450" s="574" t="s">
        <v>441</v>
      </c>
      <c r="E450" s="574" t="s">
        <v>258</v>
      </c>
      <c r="F450" s="574" t="s">
        <v>90</v>
      </c>
      <c r="G450" s="574">
        <v>2017</v>
      </c>
      <c r="H450" s="574" t="s">
        <v>756</v>
      </c>
      <c r="I450" s="574" t="s">
        <v>757</v>
      </c>
      <c r="J450" s="574" t="s">
        <v>590</v>
      </c>
      <c r="K450" s="574">
        <v>12</v>
      </c>
      <c r="L450" s="574">
        <v>84</v>
      </c>
      <c r="M450" s="574"/>
      <c r="N450" s="574" t="s">
        <v>758</v>
      </c>
      <c r="O450" s="574">
        <v>6</v>
      </c>
      <c r="P450" s="574">
        <v>65117</v>
      </c>
      <c r="Q450" s="574" t="s">
        <v>442</v>
      </c>
      <c r="R450" s="574">
        <v>146.1</v>
      </c>
      <c r="S450" s="574">
        <v>28</v>
      </c>
      <c r="T450" s="575">
        <v>9520</v>
      </c>
      <c r="U450" s="574">
        <v>12</v>
      </c>
      <c r="V450" s="574" t="s">
        <v>122</v>
      </c>
      <c r="W450" s="574" t="s">
        <v>123</v>
      </c>
      <c r="X450" s="576">
        <v>34995</v>
      </c>
      <c r="Y450" s="576">
        <v>31257</v>
      </c>
      <c r="Z450" s="577">
        <v>0.05</v>
      </c>
      <c r="AA450" s="570" t="str">
        <f t="shared" si="80"/>
        <v>LPV063-1</v>
      </c>
      <c r="AB450" s="569" t="str">
        <f t="shared" si="81"/>
        <v>FALSE</v>
      </c>
      <c r="AC450" s="578" t="str">
        <f t="shared" si="82"/>
        <v>FALSE</v>
      </c>
      <c r="AD450" s="570" t="str">
        <f t="shared" si="83"/>
        <v>II</v>
      </c>
    </row>
    <row r="451" spans="1:30" ht="30" x14ac:dyDescent="0.25">
      <c r="A451" s="564" t="str">
        <f t="shared" si="84"/>
        <v>LPV064-2017-1</v>
      </c>
      <c r="B451" s="574" t="s">
        <v>759</v>
      </c>
      <c r="C451" s="574">
        <v>1</v>
      </c>
      <c r="D451" s="574" t="s">
        <v>441</v>
      </c>
      <c r="E451" s="574" t="s">
        <v>258</v>
      </c>
      <c r="F451" s="574" t="s">
        <v>90</v>
      </c>
      <c r="G451" s="574">
        <v>2017</v>
      </c>
      <c r="H451" s="574" t="s">
        <v>756</v>
      </c>
      <c r="I451" s="574" t="s">
        <v>757</v>
      </c>
      <c r="J451" s="574" t="s">
        <v>590</v>
      </c>
      <c r="K451" s="574">
        <v>12</v>
      </c>
      <c r="L451" s="574">
        <v>84</v>
      </c>
      <c r="M451" s="574"/>
      <c r="N451" s="574" t="s">
        <v>760</v>
      </c>
      <c r="O451" s="574">
        <v>8</v>
      </c>
      <c r="P451" s="574">
        <v>65317</v>
      </c>
      <c r="Q451" s="574" t="s">
        <v>442</v>
      </c>
      <c r="R451" s="574">
        <v>146.1</v>
      </c>
      <c r="S451" s="574">
        <v>28</v>
      </c>
      <c r="T451" s="575">
        <v>9500</v>
      </c>
      <c r="U451" s="574">
        <v>11</v>
      </c>
      <c r="V451" s="574" t="s">
        <v>122</v>
      </c>
      <c r="W451" s="574" t="s">
        <v>123</v>
      </c>
      <c r="X451" s="576">
        <v>36595</v>
      </c>
      <c r="Y451" s="576">
        <v>32391</v>
      </c>
      <c r="Z451" s="577">
        <v>0.05</v>
      </c>
      <c r="AA451" s="570" t="str">
        <f t="shared" si="80"/>
        <v>LPV064-1</v>
      </c>
      <c r="AB451" s="569" t="str">
        <f t="shared" si="81"/>
        <v>FALSE</v>
      </c>
      <c r="AC451" s="578" t="str">
        <f t="shared" si="82"/>
        <v>FALSE</v>
      </c>
      <c r="AD451" s="570" t="str">
        <f t="shared" si="83"/>
        <v>II</v>
      </c>
    </row>
    <row r="452" spans="1:30" ht="30" x14ac:dyDescent="0.25">
      <c r="A452" s="564" t="str">
        <f t="shared" si="84"/>
        <v>LPV065-2017-1</v>
      </c>
      <c r="B452" s="574" t="s">
        <v>761</v>
      </c>
      <c r="C452" s="574">
        <v>1</v>
      </c>
      <c r="D452" s="574" t="s">
        <v>441</v>
      </c>
      <c r="E452" s="574" t="s">
        <v>258</v>
      </c>
      <c r="F452" s="574" t="s">
        <v>90</v>
      </c>
      <c r="G452" s="574">
        <v>2017</v>
      </c>
      <c r="H452" s="574" t="s">
        <v>756</v>
      </c>
      <c r="I452" s="574" t="s">
        <v>762</v>
      </c>
      <c r="J452" s="574" t="s">
        <v>590</v>
      </c>
      <c r="K452" s="574">
        <v>12</v>
      </c>
      <c r="L452" s="574">
        <v>84</v>
      </c>
      <c r="M452" s="574"/>
      <c r="N452" s="574" t="s">
        <v>760</v>
      </c>
      <c r="O452" s="574">
        <v>8</v>
      </c>
      <c r="P452" s="574">
        <v>65517</v>
      </c>
      <c r="Q452" s="574" t="s">
        <v>442</v>
      </c>
      <c r="R452" s="574">
        <v>146.1</v>
      </c>
      <c r="S452" s="574">
        <v>28</v>
      </c>
      <c r="T452" s="575">
        <v>9430</v>
      </c>
      <c r="U452" s="574">
        <v>11</v>
      </c>
      <c r="V452" s="574" t="s">
        <v>122</v>
      </c>
      <c r="W452" s="574" t="s">
        <v>123</v>
      </c>
      <c r="X452" s="576">
        <v>42395</v>
      </c>
      <c r="Y452" s="576">
        <v>38583</v>
      </c>
      <c r="Z452" s="577">
        <v>0.05</v>
      </c>
      <c r="AA452" s="570" t="str">
        <f t="shared" si="80"/>
        <v>LPV065-1</v>
      </c>
      <c r="AB452" s="569" t="str">
        <f t="shared" si="81"/>
        <v>FALSE</v>
      </c>
      <c r="AC452" s="578" t="str">
        <f t="shared" si="82"/>
        <v>FALSE</v>
      </c>
      <c r="AD452" s="570" t="str">
        <f t="shared" si="83"/>
        <v>II</v>
      </c>
    </row>
    <row r="453" spans="1:30" ht="30" x14ac:dyDescent="0.25">
      <c r="A453" s="564" t="str">
        <f t="shared" si="84"/>
        <v>LPV066-2017-1</v>
      </c>
      <c r="B453" s="574" t="s">
        <v>763</v>
      </c>
      <c r="C453" s="574">
        <v>1</v>
      </c>
      <c r="D453" s="574" t="s">
        <v>441</v>
      </c>
      <c r="E453" s="574" t="s">
        <v>258</v>
      </c>
      <c r="F453" s="574" t="s">
        <v>90</v>
      </c>
      <c r="G453" s="574">
        <v>2017</v>
      </c>
      <c r="H453" s="574" t="s">
        <v>756</v>
      </c>
      <c r="I453" s="574" t="s">
        <v>764</v>
      </c>
      <c r="J453" s="574" t="s">
        <v>590</v>
      </c>
      <c r="K453" s="574">
        <v>12</v>
      </c>
      <c r="L453" s="574">
        <v>84</v>
      </c>
      <c r="M453" s="574"/>
      <c r="N453" s="574" t="s">
        <v>758</v>
      </c>
      <c r="O453" s="574">
        <v>6</v>
      </c>
      <c r="P453" s="574">
        <v>65217</v>
      </c>
      <c r="Q453" s="574" t="s">
        <v>442</v>
      </c>
      <c r="R453" s="574">
        <v>146.1</v>
      </c>
      <c r="S453" s="574">
        <v>28</v>
      </c>
      <c r="T453" s="575">
        <v>9520</v>
      </c>
      <c r="U453" s="574">
        <v>12</v>
      </c>
      <c r="V453" s="574" t="s">
        <v>122</v>
      </c>
      <c r="W453" s="574" t="s">
        <v>123</v>
      </c>
      <c r="X453" s="576">
        <v>37195</v>
      </c>
      <c r="Y453" s="576">
        <v>33435</v>
      </c>
      <c r="Z453" s="577">
        <v>0.05</v>
      </c>
      <c r="AA453" s="570" t="str">
        <f t="shared" si="80"/>
        <v>LPV066-1</v>
      </c>
      <c r="AB453" s="569" t="str">
        <f t="shared" si="81"/>
        <v>FALSE</v>
      </c>
      <c r="AC453" s="578" t="str">
        <f t="shared" si="82"/>
        <v>FALSE</v>
      </c>
      <c r="AD453" s="570" t="str">
        <f t="shared" si="83"/>
        <v>II</v>
      </c>
    </row>
    <row r="454" spans="1:30" ht="30" x14ac:dyDescent="0.25">
      <c r="A454" s="564" t="str">
        <f t="shared" si="84"/>
        <v>LPV067-2017-1</v>
      </c>
      <c r="B454" s="574" t="s">
        <v>765</v>
      </c>
      <c r="C454" s="574">
        <v>1</v>
      </c>
      <c r="D454" s="574" t="s">
        <v>441</v>
      </c>
      <c r="E454" s="574" t="s">
        <v>258</v>
      </c>
      <c r="F454" s="574" t="s">
        <v>90</v>
      </c>
      <c r="G454" s="574">
        <v>2017</v>
      </c>
      <c r="H454" s="574" t="s">
        <v>756</v>
      </c>
      <c r="I454" s="574" t="s">
        <v>764</v>
      </c>
      <c r="J454" s="574" t="s">
        <v>590</v>
      </c>
      <c r="K454" s="574">
        <v>12</v>
      </c>
      <c r="L454" s="574">
        <v>84</v>
      </c>
      <c r="M454" s="574"/>
      <c r="N454" s="574" t="s">
        <v>760</v>
      </c>
      <c r="O454" s="574">
        <v>8</v>
      </c>
      <c r="P454" s="574">
        <v>65417</v>
      </c>
      <c r="Q454" s="574" t="s">
        <v>442</v>
      </c>
      <c r="R454" s="574">
        <v>146.1</v>
      </c>
      <c r="S454" s="574">
        <v>28</v>
      </c>
      <c r="T454" s="575">
        <v>9450</v>
      </c>
      <c r="U454" s="574">
        <v>11</v>
      </c>
      <c r="V454" s="574" t="s">
        <v>122</v>
      </c>
      <c r="W454" s="574" t="s">
        <v>123</v>
      </c>
      <c r="X454" s="576">
        <v>38795</v>
      </c>
      <c r="Y454" s="576">
        <v>35019</v>
      </c>
      <c r="Z454" s="577">
        <v>0.05</v>
      </c>
      <c r="AA454" s="570" t="str">
        <f t="shared" si="80"/>
        <v>LPV067-1</v>
      </c>
      <c r="AB454" s="569" t="str">
        <f t="shared" si="81"/>
        <v>FALSE</v>
      </c>
      <c r="AC454" s="578" t="str">
        <f t="shared" si="82"/>
        <v>FALSE</v>
      </c>
      <c r="AD454" s="570" t="str">
        <f t="shared" si="83"/>
        <v>II</v>
      </c>
    </row>
    <row r="455" spans="1:30" ht="30" x14ac:dyDescent="0.25">
      <c r="A455" s="564" t="str">
        <f t="shared" ref="A455:A461" si="85">CONCATENATE(B455, "-", G455, "-", C455)</f>
        <v>MPV001-2017-1</v>
      </c>
      <c r="B455" s="574" t="s">
        <v>766</v>
      </c>
      <c r="C455" s="574">
        <v>1</v>
      </c>
      <c r="D455" s="574" t="s">
        <v>566</v>
      </c>
      <c r="E455" s="574" t="s">
        <v>767</v>
      </c>
      <c r="F455" s="574" t="s">
        <v>768</v>
      </c>
      <c r="G455" s="574">
        <v>2017</v>
      </c>
      <c r="H455" s="574" t="s">
        <v>165</v>
      </c>
      <c r="I455" s="574" t="s">
        <v>508</v>
      </c>
      <c r="J455" s="574" t="s">
        <v>121</v>
      </c>
      <c r="K455" s="574">
        <v>7</v>
      </c>
      <c r="L455" s="574" t="s">
        <v>442</v>
      </c>
      <c r="M455" s="574"/>
      <c r="N455" s="574" t="s">
        <v>591</v>
      </c>
      <c r="O455" s="574">
        <v>6</v>
      </c>
      <c r="P455" s="574" t="s">
        <v>769</v>
      </c>
      <c r="Q455" s="574" t="s">
        <v>770</v>
      </c>
      <c r="R455" s="574" t="s">
        <v>442</v>
      </c>
      <c r="S455" s="574">
        <v>20</v>
      </c>
      <c r="T455" s="575">
        <v>6050</v>
      </c>
      <c r="U455" s="574">
        <v>20</v>
      </c>
      <c r="V455" s="574" t="s">
        <v>125</v>
      </c>
      <c r="W455" s="574" t="s">
        <v>122</v>
      </c>
      <c r="X455" s="576">
        <v>24990</v>
      </c>
      <c r="Y455" s="576">
        <v>21647</v>
      </c>
      <c r="Z455" s="577">
        <v>0.05</v>
      </c>
      <c r="AA455" s="570" t="str">
        <f t="shared" ref="AA455:AA518" si="86">CONCATENATE(B455, "-", C455)</f>
        <v>MPV001-1</v>
      </c>
      <c r="AB455" s="569" t="str">
        <f t="shared" ref="AB455:AB518" si="87">IF(AND($U455&gt;=32, (LEFT($B455, 3)="PAC"), C455=1), "TRUE", "FALSE")</f>
        <v>FALSE</v>
      </c>
      <c r="AC455" s="578" t="str">
        <f t="shared" ref="AC455:AC518" si="88">IF(AND($U455&gt;=22,(LEFT($B455,3)&lt;&gt;"PAC"),C455=1, ISNUMBER($U455)),"TRUE","FALSE")</f>
        <v>FALSE</v>
      </c>
      <c r="AD455" s="570" t="str">
        <f t="shared" ref="AD455:AD518" si="89">IF((LEFT($B455, 3)="PAC"), "I", "II")</f>
        <v>II</v>
      </c>
    </row>
    <row r="456" spans="1:30" x14ac:dyDescent="0.25">
      <c r="A456" s="564" t="str">
        <f t="shared" si="85"/>
        <v>MPV004-2017-1</v>
      </c>
      <c r="B456" s="574" t="s">
        <v>1610</v>
      </c>
      <c r="C456" s="574">
        <v>1</v>
      </c>
      <c r="D456" s="574" t="s">
        <v>1819</v>
      </c>
      <c r="E456" s="574" t="s">
        <v>767</v>
      </c>
      <c r="F456" s="574" t="s">
        <v>12</v>
      </c>
      <c r="G456" s="574">
        <v>2017</v>
      </c>
      <c r="H456" s="574" t="s">
        <v>1611</v>
      </c>
      <c r="I456" s="574" t="s">
        <v>1612</v>
      </c>
      <c r="J456" s="574" t="s">
        <v>121</v>
      </c>
      <c r="K456" s="574">
        <v>7</v>
      </c>
      <c r="L456" s="574">
        <v>119.3</v>
      </c>
      <c r="M456" s="574">
        <v>68.900000000000006</v>
      </c>
      <c r="N456" s="574" t="s">
        <v>541</v>
      </c>
      <c r="O456" s="574">
        <v>6</v>
      </c>
      <c r="P456" s="574">
        <v>5328</v>
      </c>
      <c r="Q456" s="574" t="s">
        <v>551</v>
      </c>
      <c r="R456" s="574" t="s">
        <v>551</v>
      </c>
      <c r="S456" s="574">
        <v>20</v>
      </c>
      <c r="T456" s="575">
        <v>5995</v>
      </c>
      <c r="U456" s="574">
        <v>22</v>
      </c>
      <c r="V456" s="574" t="s">
        <v>122</v>
      </c>
      <c r="W456" s="574" t="s">
        <v>551</v>
      </c>
      <c r="X456" s="576">
        <v>30690</v>
      </c>
      <c r="Y456" s="576">
        <v>28797</v>
      </c>
      <c r="Z456" s="577">
        <v>0.05</v>
      </c>
      <c r="AA456" s="570" t="str">
        <f t="shared" si="86"/>
        <v>MPV004-1</v>
      </c>
      <c r="AB456" s="569" t="str">
        <f t="shared" si="87"/>
        <v>FALSE</v>
      </c>
      <c r="AC456" s="578" t="str">
        <f t="shared" si="88"/>
        <v>TRUE</v>
      </c>
      <c r="AD456" s="570" t="str">
        <f t="shared" si="89"/>
        <v>II</v>
      </c>
    </row>
    <row r="457" spans="1:30" x14ac:dyDescent="0.25">
      <c r="A457" s="564" t="str">
        <f t="shared" si="85"/>
        <v>MPV007-2017-1</v>
      </c>
      <c r="B457" s="565" t="s">
        <v>1613</v>
      </c>
      <c r="C457" s="565">
        <v>1</v>
      </c>
      <c r="D457" s="565" t="s">
        <v>1819</v>
      </c>
      <c r="E457" s="565" t="s">
        <v>767</v>
      </c>
      <c r="F457" s="565" t="s">
        <v>12</v>
      </c>
      <c r="G457" s="565">
        <v>2017</v>
      </c>
      <c r="H457" s="565" t="s">
        <v>1611</v>
      </c>
      <c r="I457" s="565" t="s">
        <v>1583</v>
      </c>
      <c r="J457" s="565" t="s">
        <v>1614</v>
      </c>
      <c r="K457" s="565">
        <v>7</v>
      </c>
      <c r="L457" s="565">
        <v>119.3</v>
      </c>
      <c r="M457" s="565">
        <v>71.3</v>
      </c>
      <c r="N457" s="565" t="s">
        <v>541</v>
      </c>
      <c r="O457" s="565">
        <v>6</v>
      </c>
      <c r="P457" s="565">
        <v>5366</v>
      </c>
      <c r="Q457" s="565" t="s">
        <v>551</v>
      </c>
      <c r="R457" s="565" t="s">
        <v>551</v>
      </c>
      <c r="S457" s="565">
        <v>20</v>
      </c>
      <c r="T457" s="566">
        <v>5995</v>
      </c>
      <c r="U457" s="565">
        <v>20</v>
      </c>
      <c r="V457" s="565" t="s">
        <v>122</v>
      </c>
      <c r="W457" s="565" t="s">
        <v>551</v>
      </c>
      <c r="X457" s="567">
        <v>36020</v>
      </c>
      <c r="Y457" s="567">
        <v>34013</v>
      </c>
      <c r="Z457" s="579">
        <v>0.05</v>
      </c>
      <c r="AA457" s="569" t="str">
        <f t="shared" si="86"/>
        <v>MPV007-1</v>
      </c>
      <c r="AB457" s="570" t="str">
        <f t="shared" si="87"/>
        <v>FALSE</v>
      </c>
      <c r="AC457" s="580" t="str">
        <f t="shared" si="88"/>
        <v>FALSE</v>
      </c>
      <c r="AD457" s="569" t="str">
        <f t="shared" si="89"/>
        <v>II</v>
      </c>
    </row>
    <row r="458" spans="1:30" x14ac:dyDescent="0.25">
      <c r="A458" s="564" t="str">
        <f t="shared" si="85"/>
        <v>MPV002-2016-1</v>
      </c>
      <c r="B458" s="574" t="s">
        <v>771</v>
      </c>
      <c r="C458" s="574">
        <v>1</v>
      </c>
      <c r="D458" s="574" t="s">
        <v>438</v>
      </c>
      <c r="E458" s="574" t="s">
        <v>767</v>
      </c>
      <c r="F458" s="574" t="s">
        <v>90</v>
      </c>
      <c r="G458" s="574">
        <v>2016</v>
      </c>
      <c r="H458" s="574" t="s">
        <v>178</v>
      </c>
      <c r="I458" s="574" t="s">
        <v>460</v>
      </c>
      <c r="J458" s="574" t="s">
        <v>121</v>
      </c>
      <c r="K458" s="574">
        <v>7</v>
      </c>
      <c r="L458" s="574" t="s">
        <v>442</v>
      </c>
      <c r="M458" s="574"/>
      <c r="N458" s="574" t="s">
        <v>541</v>
      </c>
      <c r="O458" s="574">
        <v>6</v>
      </c>
      <c r="P458" s="574">
        <v>55115</v>
      </c>
      <c r="Q458" s="574"/>
      <c r="R458" s="574" t="s">
        <v>442</v>
      </c>
      <c r="S458" s="574">
        <v>20</v>
      </c>
      <c r="T458" s="575">
        <v>5818</v>
      </c>
      <c r="U458" s="574">
        <v>23</v>
      </c>
      <c r="V458" s="574" t="s">
        <v>122</v>
      </c>
      <c r="W458" s="574" t="s">
        <v>122</v>
      </c>
      <c r="X458" s="576">
        <v>27415</v>
      </c>
      <c r="Y458" s="576" t="s">
        <v>672</v>
      </c>
      <c r="Z458" s="581">
        <v>0.1</v>
      </c>
      <c r="AA458" s="570" t="str">
        <f t="shared" si="86"/>
        <v>MPV002-1</v>
      </c>
      <c r="AB458" s="569" t="str">
        <f t="shared" si="87"/>
        <v>FALSE</v>
      </c>
      <c r="AC458" s="578" t="str">
        <f t="shared" si="88"/>
        <v>TRUE</v>
      </c>
      <c r="AD458" s="570" t="str">
        <f t="shared" si="89"/>
        <v>II</v>
      </c>
    </row>
    <row r="459" spans="1:30" ht="30" x14ac:dyDescent="0.25">
      <c r="A459" s="564" t="str">
        <f t="shared" si="85"/>
        <v>MPV002-2016-2</v>
      </c>
      <c r="B459" s="565" t="s">
        <v>771</v>
      </c>
      <c r="C459" s="565">
        <v>2</v>
      </c>
      <c r="D459" s="565" t="s">
        <v>441</v>
      </c>
      <c r="E459" s="565" t="s">
        <v>767</v>
      </c>
      <c r="F459" s="565" t="s">
        <v>90</v>
      </c>
      <c r="G459" s="565">
        <v>2016</v>
      </c>
      <c r="H459" s="565" t="s">
        <v>178</v>
      </c>
      <c r="I459" s="565" t="s">
        <v>460</v>
      </c>
      <c r="J459" s="565" t="s">
        <v>121</v>
      </c>
      <c r="K459" s="565">
        <v>7</v>
      </c>
      <c r="L459" s="565" t="s">
        <v>442</v>
      </c>
      <c r="M459" s="565"/>
      <c r="N459" s="565" t="s">
        <v>541</v>
      </c>
      <c r="O459" s="565">
        <v>6</v>
      </c>
      <c r="P459" s="565">
        <v>55115</v>
      </c>
      <c r="Q459" s="565" t="s">
        <v>442</v>
      </c>
      <c r="R459" s="565" t="s">
        <v>442</v>
      </c>
      <c r="S459" s="565">
        <v>20</v>
      </c>
      <c r="T459" s="566">
        <v>5818</v>
      </c>
      <c r="U459" s="565">
        <v>23</v>
      </c>
      <c r="V459" s="565" t="s">
        <v>122</v>
      </c>
      <c r="W459" s="565" t="s">
        <v>122</v>
      </c>
      <c r="X459" s="567">
        <v>27415</v>
      </c>
      <c r="Y459" s="567">
        <v>24764</v>
      </c>
      <c r="Z459" s="579">
        <v>0.03</v>
      </c>
      <c r="AA459" s="569" t="str">
        <f t="shared" si="86"/>
        <v>MPV002-2</v>
      </c>
      <c r="AB459" s="570" t="str">
        <f t="shared" si="87"/>
        <v>FALSE</v>
      </c>
      <c r="AC459" s="580" t="str">
        <f t="shared" si="88"/>
        <v>FALSE</v>
      </c>
      <c r="AD459" s="569" t="str">
        <f t="shared" si="89"/>
        <v>II</v>
      </c>
    </row>
    <row r="460" spans="1:30" x14ac:dyDescent="0.25">
      <c r="A460" s="564" t="str">
        <f t="shared" si="85"/>
        <v>MPV003-2016-1</v>
      </c>
      <c r="B460" s="574" t="s">
        <v>772</v>
      </c>
      <c r="C460" s="574">
        <v>1</v>
      </c>
      <c r="D460" s="574" t="s">
        <v>481</v>
      </c>
      <c r="E460" s="574" t="s">
        <v>767</v>
      </c>
      <c r="F460" s="574" t="s">
        <v>91</v>
      </c>
      <c r="G460" s="574">
        <v>2016</v>
      </c>
      <c r="H460" s="574" t="s">
        <v>172</v>
      </c>
      <c r="I460" s="574" t="s">
        <v>522</v>
      </c>
      <c r="J460" s="574" t="s">
        <v>121</v>
      </c>
      <c r="K460" s="574">
        <v>7</v>
      </c>
      <c r="L460" s="574" t="s">
        <v>442</v>
      </c>
      <c r="M460" s="574"/>
      <c r="N460" s="574" t="s">
        <v>541</v>
      </c>
      <c r="O460" s="574">
        <v>6</v>
      </c>
      <c r="P460" s="574" t="s">
        <v>773</v>
      </c>
      <c r="Q460" s="574" t="s">
        <v>471</v>
      </c>
      <c r="R460" s="574" t="s">
        <v>442</v>
      </c>
      <c r="S460" s="574">
        <v>21</v>
      </c>
      <c r="T460" s="575">
        <v>6019</v>
      </c>
      <c r="U460" s="574">
        <v>23</v>
      </c>
      <c r="V460" s="574" t="s">
        <v>122</v>
      </c>
      <c r="W460" s="574" t="s">
        <v>122</v>
      </c>
      <c r="X460" s="576">
        <v>30155</v>
      </c>
      <c r="Y460" s="576">
        <v>28657</v>
      </c>
      <c r="Z460" s="581">
        <v>0.1</v>
      </c>
      <c r="AA460" s="570" t="str">
        <f t="shared" si="86"/>
        <v>MPV003-1</v>
      </c>
      <c r="AB460" s="569" t="str">
        <f t="shared" si="87"/>
        <v>FALSE</v>
      </c>
      <c r="AC460" s="578" t="str">
        <f t="shared" si="88"/>
        <v>TRUE</v>
      </c>
      <c r="AD460" s="570" t="str">
        <f t="shared" si="89"/>
        <v>II</v>
      </c>
    </row>
    <row r="461" spans="1:30" ht="45" x14ac:dyDescent="0.25">
      <c r="A461" s="564" t="str">
        <f t="shared" si="85"/>
        <v>MPV003-2016-2</v>
      </c>
      <c r="B461" s="565" t="s">
        <v>772</v>
      </c>
      <c r="C461" s="565">
        <v>2</v>
      </c>
      <c r="D461" s="565" t="s">
        <v>485</v>
      </c>
      <c r="E461" s="565" t="s">
        <v>767</v>
      </c>
      <c r="F461" s="565" t="s">
        <v>91</v>
      </c>
      <c r="G461" s="565">
        <v>2016</v>
      </c>
      <c r="H461" s="565" t="s">
        <v>172</v>
      </c>
      <c r="I461" s="565" t="s">
        <v>522</v>
      </c>
      <c r="J461" s="565" t="s">
        <v>121</v>
      </c>
      <c r="K461" s="565">
        <v>7</v>
      </c>
      <c r="L461" s="565" t="s">
        <v>442</v>
      </c>
      <c r="M461" s="565"/>
      <c r="N461" s="565" t="s">
        <v>541</v>
      </c>
      <c r="O461" s="565">
        <v>6</v>
      </c>
      <c r="P461" s="565" t="s">
        <v>773</v>
      </c>
      <c r="Q461" s="565" t="s">
        <v>522</v>
      </c>
      <c r="R461" s="565" t="s">
        <v>442</v>
      </c>
      <c r="S461" s="565">
        <v>21</v>
      </c>
      <c r="T461" s="566">
        <v>6019</v>
      </c>
      <c r="U461" s="565">
        <v>23</v>
      </c>
      <c r="V461" s="565" t="s">
        <v>122</v>
      </c>
      <c r="W461" s="565" t="s">
        <v>122</v>
      </c>
      <c r="X461" s="567">
        <v>30155</v>
      </c>
      <c r="Y461" s="567">
        <v>29251</v>
      </c>
      <c r="Z461" s="579">
        <v>0.03</v>
      </c>
      <c r="AA461" s="569" t="str">
        <f t="shared" si="86"/>
        <v>MPV003-2</v>
      </c>
      <c r="AB461" s="570" t="str">
        <f t="shared" si="87"/>
        <v>FALSE</v>
      </c>
      <c r="AC461" s="580" t="str">
        <f t="shared" si="88"/>
        <v>FALSE</v>
      </c>
      <c r="AD461" s="569" t="str">
        <f t="shared" si="89"/>
        <v>II</v>
      </c>
    </row>
    <row r="462" spans="1:30" x14ac:dyDescent="0.25">
      <c r="A462" s="564" t="str">
        <f t="shared" ref="A462:A525" si="90">CONCATENATE(B462, "-", G462, "-", C462)</f>
        <v>TRK001-2017-1</v>
      </c>
      <c r="B462" s="574" t="s">
        <v>1621</v>
      </c>
      <c r="C462" s="574">
        <v>1</v>
      </c>
      <c r="D462" s="574" t="s">
        <v>1819</v>
      </c>
      <c r="E462" s="574" t="s">
        <v>775</v>
      </c>
      <c r="F462" s="574" t="s">
        <v>12</v>
      </c>
      <c r="G462" s="574">
        <v>2017</v>
      </c>
      <c r="H462" s="574" t="s">
        <v>1622</v>
      </c>
      <c r="I462" s="574" t="s">
        <v>1623</v>
      </c>
      <c r="J462" s="574" t="s">
        <v>590</v>
      </c>
      <c r="K462" s="574">
        <v>4</v>
      </c>
      <c r="L462" s="574" t="s">
        <v>1624</v>
      </c>
      <c r="M462" s="574">
        <v>3500</v>
      </c>
      <c r="N462" s="574" t="s">
        <v>1625</v>
      </c>
      <c r="O462" s="574">
        <v>4</v>
      </c>
      <c r="P462" s="574">
        <v>7162</v>
      </c>
      <c r="Q462" s="574" t="s">
        <v>551</v>
      </c>
      <c r="R462" s="574">
        <v>127.4</v>
      </c>
      <c r="S462" s="574">
        <v>21.1</v>
      </c>
      <c r="T462" s="575">
        <v>5600</v>
      </c>
      <c r="U462" s="574">
        <v>21</v>
      </c>
      <c r="V462" s="574" t="s">
        <v>122</v>
      </c>
      <c r="W462" s="574" t="s">
        <v>122</v>
      </c>
      <c r="X462" s="576">
        <v>25060</v>
      </c>
      <c r="Y462" s="576">
        <v>25692</v>
      </c>
      <c r="Z462" s="577">
        <v>0.05</v>
      </c>
      <c r="AA462" s="570" t="str">
        <f t="shared" si="86"/>
        <v>TRK001-1</v>
      </c>
      <c r="AB462" s="569" t="str">
        <f t="shared" si="87"/>
        <v>FALSE</v>
      </c>
      <c r="AC462" s="578" t="str">
        <f t="shared" si="88"/>
        <v>FALSE</v>
      </c>
      <c r="AD462" s="570" t="str">
        <f t="shared" si="89"/>
        <v>II</v>
      </c>
    </row>
    <row r="463" spans="1:30" x14ac:dyDescent="0.25">
      <c r="A463" s="564" t="str">
        <f t="shared" si="90"/>
        <v>TRK003-2017-1</v>
      </c>
      <c r="B463" s="565" t="s">
        <v>1626</v>
      </c>
      <c r="C463" s="565">
        <v>1</v>
      </c>
      <c r="D463" s="565" t="s">
        <v>1819</v>
      </c>
      <c r="E463" s="565" t="s">
        <v>775</v>
      </c>
      <c r="F463" s="565" t="s">
        <v>12</v>
      </c>
      <c r="G463" s="565">
        <v>2017</v>
      </c>
      <c r="H463" s="565" t="s">
        <v>1622</v>
      </c>
      <c r="I463" s="565" t="s">
        <v>1627</v>
      </c>
      <c r="J463" s="565" t="s">
        <v>559</v>
      </c>
      <c r="K463" s="565">
        <v>4</v>
      </c>
      <c r="L463" s="565" t="s">
        <v>1628</v>
      </c>
      <c r="M463" s="565">
        <v>3500</v>
      </c>
      <c r="N463" s="565" t="s">
        <v>1629</v>
      </c>
      <c r="O463" s="565">
        <v>6</v>
      </c>
      <c r="P463" s="565">
        <v>7558</v>
      </c>
      <c r="Q463" s="565" t="s">
        <v>551</v>
      </c>
      <c r="R463" s="565">
        <v>127.4</v>
      </c>
      <c r="S463" s="565">
        <v>21.1</v>
      </c>
      <c r="T463" s="566">
        <v>5600</v>
      </c>
      <c r="U463" s="565">
        <v>20</v>
      </c>
      <c r="V463" s="565" t="s">
        <v>122</v>
      </c>
      <c r="W463" s="565" t="s">
        <v>122</v>
      </c>
      <c r="X463" s="567">
        <v>31470</v>
      </c>
      <c r="Y463" s="567">
        <v>32167</v>
      </c>
      <c r="Z463" s="579">
        <v>0.05</v>
      </c>
      <c r="AA463" s="569" t="str">
        <f t="shared" si="86"/>
        <v>TRK003-1</v>
      </c>
      <c r="AB463" s="570" t="str">
        <f t="shared" si="87"/>
        <v>FALSE</v>
      </c>
      <c r="AC463" s="580" t="str">
        <f t="shared" si="88"/>
        <v>FALSE</v>
      </c>
      <c r="AD463" s="569" t="str">
        <f t="shared" si="89"/>
        <v>II</v>
      </c>
    </row>
    <row r="464" spans="1:30" x14ac:dyDescent="0.25">
      <c r="A464" s="564" t="str">
        <f t="shared" si="90"/>
        <v>TRK004-2017-1</v>
      </c>
      <c r="B464" s="574" t="s">
        <v>1630</v>
      </c>
      <c r="C464" s="574">
        <v>1</v>
      </c>
      <c r="D464" s="574" t="s">
        <v>1819</v>
      </c>
      <c r="E464" s="574" t="s">
        <v>775</v>
      </c>
      <c r="F464" s="574" t="s">
        <v>12</v>
      </c>
      <c r="G464" s="574">
        <v>2017</v>
      </c>
      <c r="H464" s="574" t="s">
        <v>1622</v>
      </c>
      <c r="I464" s="574" t="s">
        <v>1631</v>
      </c>
      <c r="J464" s="574" t="s">
        <v>590</v>
      </c>
      <c r="K464" s="574">
        <v>5</v>
      </c>
      <c r="L464" s="574" t="s">
        <v>1632</v>
      </c>
      <c r="M464" s="574">
        <v>3500</v>
      </c>
      <c r="N464" s="574" t="s">
        <v>1625</v>
      </c>
      <c r="O464" s="574">
        <v>4</v>
      </c>
      <c r="P464" s="574">
        <v>7186</v>
      </c>
      <c r="Q464" s="574" t="s">
        <v>551</v>
      </c>
      <c r="R464" s="574">
        <v>127.4</v>
      </c>
      <c r="S464" s="574">
        <v>21.1</v>
      </c>
      <c r="T464" s="575">
        <v>5600</v>
      </c>
      <c r="U464" s="574">
        <v>21</v>
      </c>
      <c r="V464" s="574" t="s">
        <v>122</v>
      </c>
      <c r="W464" s="574" t="s">
        <v>122</v>
      </c>
      <c r="X464" s="576">
        <v>25890</v>
      </c>
      <c r="Y464" s="576">
        <v>26531</v>
      </c>
      <c r="Z464" s="577">
        <v>0.05</v>
      </c>
      <c r="AA464" s="570" t="str">
        <f t="shared" si="86"/>
        <v>TRK004-1</v>
      </c>
      <c r="AB464" s="569" t="str">
        <f t="shared" si="87"/>
        <v>FALSE</v>
      </c>
      <c r="AC464" s="578" t="str">
        <f t="shared" si="88"/>
        <v>FALSE</v>
      </c>
      <c r="AD464" s="570" t="str">
        <f t="shared" si="89"/>
        <v>II</v>
      </c>
    </row>
    <row r="465" spans="1:30" x14ac:dyDescent="0.25">
      <c r="A465" s="564" t="str">
        <f t="shared" si="90"/>
        <v>TRK005-2017-1</v>
      </c>
      <c r="B465" s="565" t="s">
        <v>1633</v>
      </c>
      <c r="C465" s="565">
        <v>1</v>
      </c>
      <c r="D465" s="565" t="s">
        <v>1819</v>
      </c>
      <c r="E465" s="565" t="s">
        <v>775</v>
      </c>
      <c r="F465" s="565" t="s">
        <v>12</v>
      </c>
      <c r="G465" s="565">
        <v>2017</v>
      </c>
      <c r="H465" s="565" t="s">
        <v>1622</v>
      </c>
      <c r="I465" s="565" t="s">
        <v>1634</v>
      </c>
      <c r="J465" s="565" t="s">
        <v>559</v>
      </c>
      <c r="K465" s="565">
        <v>5</v>
      </c>
      <c r="L465" s="565" t="s">
        <v>1632</v>
      </c>
      <c r="M465" s="565">
        <v>3500</v>
      </c>
      <c r="N465" s="565" t="s">
        <v>541</v>
      </c>
      <c r="O465" s="565">
        <v>6</v>
      </c>
      <c r="P465" s="565">
        <v>7540</v>
      </c>
      <c r="Q465" s="565" t="s">
        <v>551</v>
      </c>
      <c r="R465" s="565">
        <v>127.4</v>
      </c>
      <c r="S465" s="565">
        <v>21.1</v>
      </c>
      <c r="T465" s="566">
        <v>5600</v>
      </c>
      <c r="U465" s="565">
        <v>18</v>
      </c>
      <c r="V465" s="565" t="s">
        <v>122</v>
      </c>
      <c r="W465" s="565" t="s">
        <v>122</v>
      </c>
      <c r="X465" s="567">
        <v>32360</v>
      </c>
      <c r="Y465" s="567">
        <v>33066</v>
      </c>
      <c r="Z465" s="579">
        <v>0.05</v>
      </c>
      <c r="AA465" s="569" t="str">
        <f t="shared" si="86"/>
        <v>TRK005-1</v>
      </c>
      <c r="AB465" s="570" t="str">
        <f t="shared" si="87"/>
        <v>FALSE</v>
      </c>
      <c r="AC465" s="580" t="str">
        <f t="shared" si="88"/>
        <v>FALSE</v>
      </c>
      <c r="AD465" s="569" t="str">
        <f t="shared" si="89"/>
        <v>II</v>
      </c>
    </row>
    <row r="466" spans="1:30" x14ac:dyDescent="0.25">
      <c r="A466" s="564" t="str">
        <f t="shared" si="90"/>
        <v>TRK006-2017-1</v>
      </c>
      <c r="B466" s="574" t="s">
        <v>1635</v>
      </c>
      <c r="C466" s="574">
        <v>1</v>
      </c>
      <c r="D466" s="574" t="s">
        <v>1819</v>
      </c>
      <c r="E466" s="574" t="s">
        <v>775</v>
      </c>
      <c r="F466" s="574" t="s">
        <v>12</v>
      </c>
      <c r="G466" s="574">
        <v>2017</v>
      </c>
      <c r="H466" s="574" t="s">
        <v>1622</v>
      </c>
      <c r="I466" s="574" t="s">
        <v>1627</v>
      </c>
      <c r="J466" s="574" t="s">
        <v>559</v>
      </c>
      <c r="K466" s="574">
        <v>5</v>
      </c>
      <c r="L466" s="574" t="s">
        <v>1628</v>
      </c>
      <c r="M466" s="574">
        <v>3500</v>
      </c>
      <c r="N466" s="574" t="s">
        <v>541</v>
      </c>
      <c r="O466" s="574">
        <v>6</v>
      </c>
      <c r="P466" s="574">
        <v>7558</v>
      </c>
      <c r="Q466" s="574" t="s">
        <v>551</v>
      </c>
      <c r="R466" s="574">
        <v>127.4</v>
      </c>
      <c r="S466" s="574">
        <v>21.1</v>
      </c>
      <c r="T466" s="575">
        <v>5600</v>
      </c>
      <c r="U466" s="574">
        <v>20</v>
      </c>
      <c r="V466" s="574" t="s">
        <v>122</v>
      </c>
      <c r="W466" s="574" t="s">
        <v>122</v>
      </c>
      <c r="X466" s="576">
        <v>31470</v>
      </c>
      <c r="Y466" s="576">
        <v>32167</v>
      </c>
      <c r="Z466" s="577">
        <v>0.05</v>
      </c>
      <c r="AA466" s="570" t="str">
        <f t="shared" si="86"/>
        <v>TRK006-1</v>
      </c>
      <c r="AB466" s="569" t="str">
        <f t="shared" si="87"/>
        <v>FALSE</v>
      </c>
      <c r="AC466" s="578" t="str">
        <f t="shared" si="88"/>
        <v>FALSE</v>
      </c>
      <c r="AD466" s="570" t="str">
        <f t="shared" si="89"/>
        <v>II</v>
      </c>
    </row>
    <row r="467" spans="1:30" x14ac:dyDescent="0.25">
      <c r="A467" s="564" t="str">
        <f t="shared" si="90"/>
        <v>TRK007-2017-1</v>
      </c>
      <c r="B467" s="565" t="s">
        <v>774</v>
      </c>
      <c r="C467" s="565">
        <v>1</v>
      </c>
      <c r="D467" s="565" t="s">
        <v>431</v>
      </c>
      <c r="E467" s="565" t="s">
        <v>775</v>
      </c>
      <c r="F467" s="565" t="s">
        <v>98</v>
      </c>
      <c r="G467" s="565">
        <v>2017</v>
      </c>
      <c r="H467" s="565" t="s">
        <v>184</v>
      </c>
      <c r="I467" s="565" t="s">
        <v>776</v>
      </c>
      <c r="J467" s="565" t="s">
        <v>777</v>
      </c>
      <c r="K467" s="565">
        <v>4</v>
      </c>
      <c r="L467" s="565" t="s">
        <v>778</v>
      </c>
      <c r="M467" s="565">
        <v>7000</v>
      </c>
      <c r="N467" s="565" t="s">
        <v>503</v>
      </c>
      <c r="O467" s="565">
        <v>4</v>
      </c>
      <c r="P467" s="565" t="s">
        <v>779</v>
      </c>
      <c r="Q467" s="565" t="s">
        <v>780</v>
      </c>
      <c r="R467" s="565">
        <v>128.30000000000001</v>
      </c>
      <c r="S467" s="565">
        <v>21</v>
      </c>
      <c r="T467" s="566">
        <v>5400</v>
      </c>
      <c r="U467" s="565">
        <v>22</v>
      </c>
      <c r="V467" s="565" t="s">
        <v>122</v>
      </c>
      <c r="W467" s="565" t="s">
        <v>123</v>
      </c>
      <c r="X467" s="567">
        <v>24020</v>
      </c>
      <c r="Y467" s="567">
        <v>22582.1</v>
      </c>
      <c r="Z467" s="579">
        <v>7.1999999999999995E-2</v>
      </c>
      <c r="AA467" s="569" t="str">
        <f t="shared" si="86"/>
        <v>TRK007-1</v>
      </c>
      <c r="AB467" s="570" t="str">
        <f t="shared" si="87"/>
        <v>FALSE</v>
      </c>
      <c r="AC467" s="580" t="str">
        <f t="shared" si="88"/>
        <v>TRUE</v>
      </c>
      <c r="AD467" s="569" t="str">
        <f t="shared" si="89"/>
        <v>II</v>
      </c>
    </row>
    <row r="468" spans="1:30" ht="30" x14ac:dyDescent="0.25">
      <c r="A468" s="564" t="str">
        <f t="shared" si="90"/>
        <v>TRK007-2017-2</v>
      </c>
      <c r="B468" s="574" t="s">
        <v>774</v>
      </c>
      <c r="C468" s="574">
        <v>2</v>
      </c>
      <c r="D468" s="574" t="s">
        <v>436</v>
      </c>
      <c r="E468" s="574" t="s">
        <v>775</v>
      </c>
      <c r="F468" s="574" t="s">
        <v>98</v>
      </c>
      <c r="G468" s="574">
        <v>2017</v>
      </c>
      <c r="H468" s="574" t="s">
        <v>184</v>
      </c>
      <c r="I468" s="574" t="s">
        <v>776</v>
      </c>
      <c r="J468" s="574" t="s">
        <v>777</v>
      </c>
      <c r="K468" s="574">
        <v>4</v>
      </c>
      <c r="L468" s="574" t="s">
        <v>778</v>
      </c>
      <c r="M468" s="574">
        <v>7000</v>
      </c>
      <c r="N468" s="574" t="s">
        <v>503</v>
      </c>
      <c r="O468" s="574">
        <v>4</v>
      </c>
      <c r="P468" s="574" t="s">
        <v>779</v>
      </c>
      <c r="Q468" s="574" t="s">
        <v>780</v>
      </c>
      <c r="R468" s="574">
        <v>128.30000000000001</v>
      </c>
      <c r="S468" s="574">
        <v>21</v>
      </c>
      <c r="T468" s="575">
        <v>5400</v>
      </c>
      <c r="U468" s="574">
        <v>22</v>
      </c>
      <c r="V468" s="574" t="s">
        <v>122</v>
      </c>
      <c r="W468" s="574" t="s">
        <v>123</v>
      </c>
      <c r="X468" s="576">
        <v>24020</v>
      </c>
      <c r="Y468" s="576">
        <v>21617</v>
      </c>
      <c r="Z468" s="577">
        <v>0.05</v>
      </c>
      <c r="AA468" s="570" t="str">
        <f t="shared" si="86"/>
        <v>TRK007-2</v>
      </c>
      <c r="AB468" s="569" t="str">
        <f t="shared" si="87"/>
        <v>FALSE</v>
      </c>
      <c r="AC468" s="578" t="str">
        <f t="shared" si="88"/>
        <v>FALSE</v>
      </c>
      <c r="AD468" s="570" t="str">
        <f t="shared" si="89"/>
        <v>II</v>
      </c>
    </row>
    <row r="469" spans="1:30" x14ac:dyDescent="0.25">
      <c r="A469" s="564" t="str">
        <f t="shared" si="90"/>
        <v>TRK007-2017-3</v>
      </c>
      <c r="B469" s="565" t="s">
        <v>774</v>
      </c>
      <c r="C469" s="565">
        <v>3</v>
      </c>
      <c r="D469" s="565" t="s">
        <v>454</v>
      </c>
      <c r="E469" s="565" t="s">
        <v>775</v>
      </c>
      <c r="F469" s="565" t="s">
        <v>98</v>
      </c>
      <c r="G469" s="565">
        <v>2017</v>
      </c>
      <c r="H469" s="565" t="s">
        <v>184</v>
      </c>
      <c r="I469" s="565" t="s">
        <v>776</v>
      </c>
      <c r="J469" s="565" t="s">
        <v>777</v>
      </c>
      <c r="K469" s="565">
        <v>4</v>
      </c>
      <c r="L469" s="565" t="s">
        <v>778</v>
      </c>
      <c r="M469" s="565">
        <v>7000</v>
      </c>
      <c r="N469" s="565" t="s">
        <v>503</v>
      </c>
      <c r="O469" s="565">
        <v>4</v>
      </c>
      <c r="P469" s="565" t="s">
        <v>779</v>
      </c>
      <c r="Q469" s="565" t="s">
        <v>1720</v>
      </c>
      <c r="R469" s="565">
        <v>128.30000000000001</v>
      </c>
      <c r="S469" s="565">
        <v>21</v>
      </c>
      <c r="T469" s="566">
        <v>5400</v>
      </c>
      <c r="U469" s="565">
        <v>22</v>
      </c>
      <c r="V469" s="565" t="s">
        <v>122</v>
      </c>
      <c r="W469" s="565" t="s">
        <v>123</v>
      </c>
      <c r="X469" s="567">
        <v>21010</v>
      </c>
      <c r="Y469" s="567">
        <v>21111.96</v>
      </c>
      <c r="Z469" s="579">
        <v>0.03</v>
      </c>
      <c r="AA469" s="569" t="str">
        <f t="shared" si="86"/>
        <v>TRK007-3</v>
      </c>
      <c r="AB469" s="570" t="str">
        <f t="shared" si="87"/>
        <v>FALSE</v>
      </c>
      <c r="AC469" s="580" t="str">
        <f t="shared" si="88"/>
        <v>FALSE</v>
      </c>
      <c r="AD469" s="569" t="str">
        <f t="shared" si="89"/>
        <v>II</v>
      </c>
    </row>
    <row r="470" spans="1:30" x14ac:dyDescent="0.25">
      <c r="A470" s="564" t="str">
        <f t="shared" si="90"/>
        <v>TRK008-2017-1</v>
      </c>
      <c r="B470" s="574" t="s">
        <v>781</v>
      </c>
      <c r="C470" s="574">
        <v>1</v>
      </c>
      <c r="D470" s="574" t="s">
        <v>431</v>
      </c>
      <c r="E470" s="574" t="s">
        <v>775</v>
      </c>
      <c r="F470" s="574" t="s">
        <v>98</v>
      </c>
      <c r="G470" s="574">
        <v>2017</v>
      </c>
      <c r="H470" s="574" t="s">
        <v>184</v>
      </c>
      <c r="I470" s="574" t="s">
        <v>782</v>
      </c>
      <c r="J470" s="574" t="s">
        <v>559</v>
      </c>
      <c r="K470" s="574">
        <v>5</v>
      </c>
      <c r="L470" s="574" t="s">
        <v>783</v>
      </c>
      <c r="M470" s="574">
        <v>7000</v>
      </c>
      <c r="N470" s="574" t="s">
        <v>591</v>
      </c>
      <c r="O470" s="574">
        <v>6</v>
      </c>
      <c r="P470" s="574" t="s">
        <v>784</v>
      </c>
      <c r="Q470" s="574" t="s">
        <v>785</v>
      </c>
      <c r="R470" s="574">
        <v>128.30000000000001</v>
      </c>
      <c r="S470" s="574">
        <v>21</v>
      </c>
      <c r="T470" s="575">
        <v>6000</v>
      </c>
      <c r="U470" s="574">
        <v>20</v>
      </c>
      <c r="V470" s="574" t="s">
        <v>122</v>
      </c>
      <c r="W470" s="574" t="s">
        <v>123</v>
      </c>
      <c r="X470" s="576">
        <v>31760</v>
      </c>
      <c r="Y470" s="576">
        <v>29740.99</v>
      </c>
      <c r="Z470" s="577">
        <v>7.1999999999999995E-2</v>
      </c>
      <c r="AA470" s="570" t="str">
        <f t="shared" si="86"/>
        <v>TRK008-1</v>
      </c>
      <c r="AB470" s="569" t="str">
        <f t="shared" si="87"/>
        <v>FALSE</v>
      </c>
      <c r="AC470" s="578" t="str">
        <f t="shared" si="88"/>
        <v>FALSE</v>
      </c>
      <c r="AD470" s="570" t="str">
        <f t="shared" si="89"/>
        <v>II</v>
      </c>
    </row>
    <row r="471" spans="1:30" ht="30" x14ac:dyDescent="0.25">
      <c r="A471" s="564" t="str">
        <f t="shared" si="90"/>
        <v>TRK008-2017-2</v>
      </c>
      <c r="B471" s="565" t="s">
        <v>781</v>
      </c>
      <c r="C471" s="565">
        <v>2</v>
      </c>
      <c r="D471" s="565" t="s">
        <v>436</v>
      </c>
      <c r="E471" s="565" t="s">
        <v>775</v>
      </c>
      <c r="F471" s="565" t="s">
        <v>98</v>
      </c>
      <c r="G471" s="565">
        <v>2017</v>
      </c>
      <c r="H471" s="565" t="s">
        <v>184</v>
      </c>
      <c r="I471" s="565" t="s">
        <v>782</v>
      </c>
      <c r="J471" s="565" t="s">
        <v>559</v>
      </c>
      <c r="K471" s="565">
        <v>5</v>
      </c>
      <c r="L471" s="565" t="s">
        <v>783</v>
      </c>
      <c r="M471" s="565">
        <v>7000</v>
      </c>
      <c r="N471" s="565" t="s">
        <v>591</v>
      </c>
      <c r="O471" s="565">
        <v>6</v>
      </c>
      <c r="P471" s="565" t="s">
        <v>784</v>
      </c>
      <c r="Q471" s="565" t="s">
        <v>785</v>
      </c>
      <c r="R471" s="565">
        <v>128.30000000000001</v>
      </c>
      <c r="S471" s="565">
        <v>21</v>
      </c>
      <c r="T471" s="566">
        <v>6000</v>
      </c>
      <c r="U471" s="565">
        <v>20</v>
      </c>
      <c r="V471" s="565" t="s">
        <v>122</v>
      </c>
      <c r="W471" s="565" t="s">
        <v>123</v>
      </c>
      <c r="X471" s="567">
        <v>31760</v>
      </c>
      <c r="Y471" s="567">
        <v>28170</v>
      </c>
      <c r="Z471" s="579">
        <v>0.05</v>
      </c>
      <c r="AA471" s="569" t="str">
        <f t="shared" si="86"/>
        <v>TRK008-2</v>
      </c>
      <c r="AB471" s="570" t="str">
        <f t="shared" si="87"/>
        <v>FALSE</v>
      </c>
      <c r="AC471" s="580" t="str">
        <f t="shared" si="88"/>
        <v>FALSE</v>
      </c>
      <c r="AD471" s="569" t="str">
        <f t="shared" si="89"/>
        <v>II</v>
      </c>
    </row>
    <row r="472" spans="1:30" x14ac:dyDescent="0.25">
      <c r="A472" s="564" t="str">
        <f t="shared" si="90"/>
        <v>TRK008-2017-3</v>
      </c>
      <c r="B472" s="574" t="s">
        <v>781</v>
      </c>
      <c r="C472" s="574">
        <v>3</v>
      </c>
      <c r="D472" s="574" t="s">
        <v>454</v>
      </c>
      <c r="E472" s="574" t="s">
        <v>775</v>
      </c>
      <c r="F472" s="574" t="s">
        <v>98</v>
      </c>
      <c r="G472" s="574">
        <v>2017</v>
      </c>
      <c r="H472" s="574" t="s">
        <v>184</v>
      </c>
      <c r="I472" s="574" t="s">
        <v>782</v>
      </c>
      <c r="J472" s="574" t="s">
        <v>559</v>
      </c>
      <c r="K472" s="574">
        <v>5</v>
      </c>
      <c r="L472" s="574" t="s">
        <v>783</v>
      </c>
      <c r="M472" s="574">
        <v>7000</v>
      </c>
      <c r="N472" s="574" t="s">
        <v>591</v>
      </c>
      <c r="O472" s="574">
        <v>6</v>
      </c>
      <c r="P472" s="574" t="s">
        <v>784</v>
      </c>
      <c r="Q472" s="574" t="s">
        <v>785</v>
      </c>
      <c r="R472" s="574">
        <v>128.30000000000001</v>
      </c>
      <c r="S472" s="574">
        <v>21</v>
      </c>
      <c r="T472" s="575">
        <v>6000</v>
      </c>
      <c r="U472" s="574">
        <v>20</v>
      </c>
      <c r="V472" s="574" t="s">
        <v>122</v>
      </c>
      <c r="W472" s="574" t="s">
        <v>123</v>
      </c>
      <c r="X472" s="576">
        <v>30900</v>
      </c>
      <c r="Y472" s="576">
        <v>29471.88</v>
      </c>
      <c r="Z472" s="577">
        <v>0.03</v>
      </c>
      <c r="AA472" s="570" t="str">
        <f t="shared" si="86"/>
        <v>TRK008-3</v>
      </c>
      <c r="AB472" s="569" t="str">
        <f t="shared" si="87"/>
        <v>FALSE</v>
      </c>
      <c r="AC472" s="578" t="str">
        <f t="shared" si="88"/>
        <v>FALSE</v>
      </c>
      <c r="AD472" s="570" t="str">
        <f t="shared" si="89"/>
        <v>II</v>
      </c>
    </row>
    <row r="473" spans="1:30" x14ac:dyDescent="0.25">
      <c r="A473" s="564" t="str">
        <f t="shared" si="90"/>
        <v>TRK009-2017-1</v>
      </c>
      <c r="B473" s="565" t="s">
        <v>786</v>
      </c>
      <c r="C473" s="565">
        <v>1</v>
      </c>
      <c r="D473" s="565" t="s">
        <v>431</v>
      </c>
      <c r="E473" s="565" t="s">
        <v>775</v>
      </c>
      <c r="F473" s="565" t="s">
        <v>98</v>
      </c>
      <c r="G473" s="565">
        <v>2017</v>
      </c>
      <c r="H473" s="565" t="s">
        <v>184</v>
      </c>
      <c r="I473" s="565" t="s">
        <v>787</v>
      </c>
      <c r="J473" s="565" t="s">
        <v>559</v>
      </c>
      <c r="K473" s="565">
        <v>5</v>
      </c>
      <c r="L473" s="565" t="s">
        <v>778</v>
      </c>
      <c r="M473" s="565">
        <v>7000</v>
      </c>
      <c r="N473" s="565" t="s">
        <v>591</v>
      </c>
      <c r="O473" s="565">
        <v>6</v>
      </c>
      <c r="P473" s="565" t="s">
        <v>788</v>
      </c>
      <c r="Q473" s="565" t="s">
        <v>785</v>
      </c>
      <c r="R473" s="565">
        <v>140.5</v>
      </c>
      <c r="S473" s="565">
        <v>21</v>
      </c>
      <c r="T473" s="566">
        <v>6000</v>
      </c>
      <c r="U473" s="565">
        <v>20</v>
      </c>
      <c r="V473" s="565" t="s">
        <v>122</v>
      </c>
      <c r="W473" s="565" t="s">
        <v>123</v>
      </c>
      <c r="X473" s="567">
        <v>32060</v>
      </c>
      <c r="Y473" s="567">
        <v>30020.3</v>
      </c>
      <c r="Z473" s="579">
        <v>7.1999999999999995E-2</v>
      </c>
      <c r="AA473" s="569" t="str">
        <f t="shared" si="86"/>
        <v>TRK009-1</v>
      </c>
      <c r="AB473" s="570" t="str">
        <f t="shared" si="87"/>
        <v>FALSE</v>
      </c>
      <c r="AC473" s="580" t="str">
        <f t="shared" si="88"/>
        <v>FALSE</v>
      </c>
      <c r="AD473" s="569" t="str">
        <f t="shared" si="89"/>
        <v>II</v>
      </c>
    </row>
    <row r="474" spans="1:30" ht="30" x14ac:dyDescent="0.25">
      <c r="A474" s="564" t="str">
        <f t="shared" si="90"/>
        <v>TRK009-2017-2</v>
      </c>
      <c r="B474" s="574" t="s">
        <v>786</v>
      </c>
      <c r="C474" s="574">
        <v>2</v>
      </c>
      <c r="D474" s="574" t="s">
        <v>436</v>
      </c>
      <c r="E474" s="574" t="s">
        <v>775</v>
      </c>
      <c r="F474" s="574" t="s">
        <v>98</v>
      </c>
      <c r="G474" s="574">
        <v>2017</v>
      </c>
      <c r="H474" s="574" t="s">
        <v>184</v>
      </c>
      <c r="I474" s="574" t="s">
        <v>787</v>
      </c>
      <c r="J474" s="574" t="s">
        <v>559</v>
      </c>
      <c r="K474" s="574">
        <v>5</v>
      </c>
      <c r="L474" s="574" t="s">
        <v>778</v>
      </c>
      <c r="M474" s="574">
        <v>7000</v>
      </c>
      <c r="N474" s="574" t="s">
        <v>591</v>
      </c>
      <c r="O474" s="574">
        <v>6</v>
      </c>
      <c r="P474" s="574" t="s">
        <v>788</v>
      </c>
      <c r="Q474" s="574" t="s">
        <v>785</v>
      </c>
      <c r="R474" s="574">
        <v>140.5</v>
      </c>
      <c r="S474" s="574">
        <v>21</v>
      </c>
      <c r="T474" s="575">
        <v>6000</v>
      </c>
      <c r="U474" s="574">
        <v>20</v>
      </c>
      <c r="V474" s="574" t="s">
        <v>122</v>
      </c>
      <c r="W474" s="574" t="s">
        <v>123</v>
      </c>
      <c r="X474" s="576">
        <v>32060</v>
      </c>
      <c r="Y474" s="576">
        <v>28458</v>
      </c>
      <c r="Z474" s="577">
        <v>0.05</v>
      </c>
      <c r="AA474" s="570" t="str">
        <f t="shared" si="86"/>
        <v>TRK009-2</v>
      </c>
      <c r="AB474" s="569" t="str">
        <f t="shared" si="87"/>
        <v>FALSE</v>
      </c>
      <c r="AC474" s="578" t="str">
        <f t="shared" si="88"/>
        <v>FALSE</v>
      </c>
      <c r="AD474" s="570" t="str">
        <f t="shared" si="89"/>
        <v>II</v>
      </c>
    </row>
    <row r="475" spans="1:30" x14ac:dyDescent="0.25">
      <c r="A475" s="564" t="str">
        <f t="shared" si="90"/>
        <v>TRK009-2017-3</v>
      </c>
      <c r="B475" s="565" t="s">
        <v>786</v>
      </c>
      <c r="C475" s="565">
        <v>3</v>
      </c>
      <c r="D475" s="565" t="s">
        <v>454</v>
      </c>
      <c r="E475" s="565" t="s">
        <v>775</v>
      </c>
      <c r="F475" s="565" t="s">
        <v>98</v>
      </c>
      <c r="G475" s="565">
        <v>2017</v>
      </c>
      <c r="H475" s="565" t="s">
        <v>184</v>
      </c>
      <c r="I475" s="565" t="s">
        <v>787</v>
      </c>
      <c r="J475" s="565" t="s">
        <v>559</v>
      </c>
      <c r="K475" s="565">
        <v>5</v>
      </c>
      <c r="L475" s="565" t="s">
        <v>778</v>
      </c>
      <c r="M475" s="565">
        <v>7000</v>
      </c>
      <c r="N475" s="565" t="s">
        <v>591</v>
      </c>
      <c r="O475" s="565">
        <v>6</v>
      </c>
      <c r="P475" s="565" t="s">
        <v>788</v>
      </c>
      <c r="Q475" s="565" t="s">
        <v>785</v>
      </c>
      <c r="R475" s="565">
        <v>140.5</v>
      </c>
      <c r="S475" s="565">
        <v>21</v>
      </c>
      <c r="T475" s="566">
        <v>6000</v>
      </c>
      <c r="U475" s="565">
        <v>20</v>
      </c>
      <c r="V475" s="565" t="s">
        <v>122</v>
      </c>
      <c r="W475" s="565" t="s">
        <v>123</v>
      </c>
      <c r="X475" s="567">
        <v>31200</v>
      </c>
      <c r="Y475" s="567">
        <v>29753.4</v>
      </c>
      <c r="Z475" s="579">
        <v>0.03</v>
      </c>
      <c r="AA475" s="569" t="str">
        <f t="shared" si="86"/>
        <v>TRK009-3</v>
      </c>
      <c r="AB475" s="570" t="str">
        <f t="shared" si="87"/>
        <v>FALSE</v>
      </c>
      <c r="AC475" s="580" t="str">
        <f t="shared" si="88"/>
        <v>FALSE</v>
      </c>
      <c r="AD475" s="569" t="str">
        <f t="shared" si="89"/>
        <v>II</v>
      </c>
    </row>
    <row r="476" spans="1:30" x14ac:dyDescent="0.25">
      <c r="A476" s="564" t="str">
        <f t="shared" si="90"/>
        <v>TRK010-2017-1</v>
      </c>
      <c r="B476" s="574" t="s">
        <v>789</v>
      </c>
      <c r="C476" s="574">
        <v>1</v>
      </c>
      <c r="D476" s="574" t="s">
        <v>431</v>
      </c>
      <c r="E476" s="574" t="s">
        <v>775</v>
      </c>
      <c r="F476" s="574" t="s">
        <v>98</v>
      </c>
      <c r="G476" s="574">
        <v>2017</v>
      </c>
      <c r="H476" s="574" t="s">
        <v>184</v>
      </c>
      <c r="I476" s="574" t="s">
        <v>776</v>
      </c>
      <c r="J476" s="574" t="s">
        <v>559</v>
      </c>
      <c r="K476" s="574">
        <v>4</v>
      </c>
      <c r="L476" s="574" t="s">
        <v>778</v>
      </c>
      <c r="M476" s="574">
        <v>7000</v>
      </c>
      <c r="N476" s="574" t="s">
        <v>503</v>
      </c>
      <c r="O476" s="574">
        <v>4</v>
      </c>
      <c r="P476" s="574" t="s">
        <v>779</v>
      </c>
      <c r="Q476" s="574" t="s">
        <v>785</v>
      </c>
      <c r="R476" s="574">
        <v>128.30000000000001</v>
      </c>
      <c r="S476" s="574">
        <v>21</v>
      </c>
      <c r="T476" s="575">
        <v>5600</v>
      </c>
      <c r="U476" s="574">
        <v>22</v>
      </c>
      <c r="V476" s="574" t="s">
        <v>122</v>
      </c>
      <c r="W476" s="574" t="s">
        <v>123</v>
      </c>
      <c r="X476" s="576">
        <v>28790</v>
      </c>
      <c r="Y476" s="576">
        <v>27391.119999999999</v>
      </c>
      <c r="Z476" s="577">
        <v>7.1999999999999995E-2</v>
      </c>
      <c r="AA476" s="570" t="str">
        <f t="shared" si="86"/>
        <v>TRK010-1</v>
      </c>
      <c r="AB476" s="569" t="str">
        <f t="shared" si="87"/>
        <v>FALSE</v>
      </c>
      <c r="AC476" s="578" t="str">
        <f t="shared" si="88"/>
        <v>TRUE</v>
      </c>
      <c r="AD476" s="570" t="str">
        <f t="shared" si="89"/>
        <v>II</v>
      </c>
    </row>
    <row r="477" spans="1:30" ht="30" x14ac:dyDescent="0.25">
      <c r="A477" s="564" t="str">
        <f t="shared" si="90"/>
        <v>TRK010-2017-2</v>
      </c>
      <c r="B477" s="565" t="s">
        <v>789</v>
      </c>
      <c r="C477" s="565">
        <v>2</v>
      </c>
      <c r="D477" s="565" t="s">
        <v>436</v>
      </c>
      <c r="E477" s="565" t="s">
        <v>775</v>
      </c>
      <c r="F477" s="565" t="s">
        <v>98</v>
      </c>
      <c r="G477" s="565">
        <v>2017</v>
      </c>
      <c r="H477" s="565" t="s">
        <v>184</v>
      </c>
      <c r="I477" s="565" t="s">
        <v>776</v>
      </c>
      <c r="J477" s="565" t="s">
        <v>559</v>
      </c>
      <c r="K477" s="565">
        <v>4</v>
      </c>
      <c r="L477" s="565" t="s">
        <v>778</v>
      </c>
      <c r="M477" s="565">
        <v>7000</v>
      </c>
      <c r="N477" s="565" t="s">
        <v>503</v>
      </c>
      <c r="O477" s="565">
        <v>4</v>
      </c>
      <c r="P477" s="565" t="s">
        <v>779</v>
      </c>
      <c r="Q477" s="565" t="s">
        <v>785</v>
      </c>
      <c r="R477" s="565">
        <v>128.30000000000001</v>
      </c>
      <c r="S477" s="565">
        <v>21</v>
      </c>
      <c r="T477" s="566">
        <v>5600</v>
      </c>
      <c r="U477" s="565">
        <v>22</v>
      </c>
      <c r="V477" s="565" t="s">
        <v>122</v>
      </c>
      <c r="W477" s="565" t="s">
        <v>123</v>
      </c>
      <c r="X477" s="567">
        <v>28790</v>
      </c>
      <c r="Y477" s="567">
        <v>26247</v>
      </c>
      <c r="Z477" s="579">
        <v>0.05</v>
      </c>
      <c r="AA477" s="569" t="str">
        <f t="shared" si="86"/>
        <v>TRK010-2</v>
      </c>
      <c r="AB477" s="570" t="str">
        <f t="shared" si="87"/>
        <v>FALSE</v>
      </c>
      <c r="AC477" s="580" t="str">
        <f t="shared" si="88"/>
        <v>FALSE</v>
      </c>
      <c r="AD477" s="569" t="str">
        <f t="shared" si="89"/>
        <v>II</v>
      </c>
    </row>
    <row r="478" spans="1:30" x14ac:dyDescent="0.25">
      <c r="A478" s="564" t="str">
        <f t="shared" si="90"/>
        <v>TRK010-2017-3</v>
      </c>
      <c r="B478" s="574" t="s">
        <v>789</v>
      </c>
      <c r="C478" s="574">
        <v>3</v>
      </c>
      <c r="D478" s="574" t="s">
        <v>454</v>
      </c>
      <c r="E478" s="574" t="s">
        <v>775</v>
      </c>
      <c r="F478" s="574" t="s">
        <v>98</v>
      </c>
      <c r="G478" s="574">
        <v>2017</v>
      </c>
      <c r="H478" s="574" t="s">
        <v>184</v>
      </c>
      <c r="I478" s="574" t="s">
        <v>776</v>
      </c>
      <c r="J478" s="574" t="s">
        <v>559</v>
      </c>
      <c r="K478" s="574">
        <v>4</v>
      </c>
      <c r="L478" s="574" t="s">
        <v>778</v>
      </c>
      <c r="M478" s="574">
        <v>7000</v>
      </c>
      <c r="N478" s="574" t="s">
        <v>503</v>
      </c>
      <c r="O478" s="574">
        <v>4</v>
      </c>
      <c r="P478" s="574" t="s">
        <v>779</v>
      </c>
      <c r="Q478" s="574" t="s">
        <v>785</v>
      </c>
      <c r="R478" s="574">
        <v>128.30000000000001</v>
      </c>
      <c r="S478" s="574">
        <v>21</v>
      </c>
      <c r="T478" s="575">
        <v>5600</v>
      </c>
      <c r="U478" s="574">
        <v>22</v>
      </c>
      <c r="V478" s="574" t="s">
        <v>122</v>
      </c>
      <c r="W478" s="574" t="s">
        <v>123</v>
      </c>
      <c r="X478" s="576">
        <v>28080</v>
      </c>
      <c r="Y478" s="576">
        <v>27102.42</v>
      </c>
      <c r="Z478" s="577">
        <v>0.03</v>
      </c>
      <c r="AA478" s="570" t="str">
        <f t="shared" si="86"/>
        <v>TRK010-3</v>
      </c>
      <c r="AB478" s="569" t="str">
        <f t="shared" si="87"/>
        <v>FALSE</v>
      </c>
      <c r="AC478" s="578" t="str">
        <f t="shared" si="88"/>
        <v>FALSE</v>
      </c>
      <c r="AD478" s="570" t="str">
        <f t="shared" si="89"/>
        <v>II</v>
      </c>
    </row>
    <row r="479" spans="1:30" x14ac:dyDescent="0.25">
      <c r="A479" s="564" t="str">
        <f t="shared" si="90"/>
        <v>TRK011-2017-1</v>
      </c>
      <c r="B479" s="565" t="s">
        <v>790</v>
      </c>
      <c r="C479" s="565">
        <v>1</v>
      </c>
      <c r="D479" s="565" t="s">
        <v>431</v>
      </c>
      <c r="E479" s="565" t="s">
        <v>775</v>
      </c>
      <c r="F479" s="565" t="s">
        <v>98</v>
      </c>
      <c r="G479" s="565">
        <v>2017</v>
      </c>
      <c r="H479" s="565" t="s">
        <v>184</v>
      </c>
      <c r="I479" s="565" t="s">
        <v>791</v>
      </c>
      <c r="J479" s="565" t="s">
        <v>777</v>
      </c>
      <c r="K479" s="565">
        <v>5</v>
      </c>
      <c r="L479" s="565" t="s">
        <v>783</v>
      </c>
      <c r="M479" s="565">
        <v>7000</v>
      </c>
      <c r="N479" s="565" t="s">
        <v>503</v>
      </c>
      <c r="O479" s="565">
        <v>4</v>
      </c>
      <c r="P479" s="565" t="s">
        <v>792</v>
      </c>
      <c r="Q479" s="565" t="s">
        <v>450</v>
      </c>
      <c r="R479" s="565">
        <v>128.30000000000001</v>
      </c>
      <c r="S479" s="565">
        <v>21</v>
      </c>
      <c r="T479" s="566">
        <v>5500</v>
      </c>
      <c r="U479" s="565">
        <v>23</v>
      </c>
      <c r="V479" s="565" t="s">
        <v>122</v>
      </c>
      <c r="W479" s="565" t="s">
        <v>123</v>
      </c>
      <c r="X479" s="567">
        <v>29505</v>
      </c>
      <c r="Y479" s="567">
        <v>27465</v>
      </c>
      <c r="Z479" s="579">
        <v>7.1999999999999995E-2</v>
      </c>
      <c r="AA479" s="569" t="str">
        <f t="shared" si="86"/>
        <v>TRK011-1</v>
      </c>
      <c r="AB479" s="570" t="str">
        <f t="shared" si="87"/>
        <v>FALSE</v>
      </c>
      <c r="AC479" s="580" t="str">
        <f t="shared" si="88"/>
        <v>TRUE</v>
      </c>
      <c r="AD479" s="569" t="str">
        <f t="shared" si="89"/>
        <v>II</v>
      </c>
    </row>
    <row r="480" spans="1:30" ht="30" x14ac:dyDescent="0.25">
      <c r="A480" s="564" t="str">
        <f t="shared" si="90"/>
        <v>TRK011-2017-2</v>
      </c>
      <c r="B480" s="574" t="s">
        <v>790</v>
      </c>
      <c r="C480" s="574">
        <v>2</v>
      </c>
      <c r="D480" s="574" t="s">
        <v>436</v>
      </c>
      <c r="E480" s="574" t="s">
        <v>775</v>
      </c>
      <c r="F480" s="574" t="s">
        <v>98</v>
      </c>
      <c r="G480" s="574">
        <v>2017</v>
      </c>
      <c r="H480" s="574" t="s">
        <v>184</v>
      </c>
      <c r="I480" s="574" t="s">
        <v>791</v>
      </c>
      <c r="J480" s="574" t="s">
        <v>777</v>
      </c>
      <c r="K480" s="574">
        <v>5</v>
      </c>
      <c r="L480" s="574" t="s">
        <v>783</v>
      </c>
      <c r="M480" s="574">
        <v>7000</v>
      </c>
      <c r="N480" s="574" t="s">
        <v>503</v>
      </c>
      <c r="O480" s="574">
        <v>4</v>
      </c>
      <c r="P480" s="574" t="s">
        <v>792</v>
      </c>
      <c r="Q480" s="574" t="s">
        <v>450</v>
      </c>
      <c r="R480" s="574">
        <v>128.30000000000001</v>
      </c>
      <c r="S480" s="574">
        <v>21</v>
      </c>
      <c r="T480" s="575">
        <v>5500</v>
      </c>
      <c r="U480" s="574">
        <v>23</v>
      </c>
      <c r="V480" s="574" t="s">
        <v>122</v>
      </c>
      <c r="W480" s="574" t="s">
        <v>123</v>
      </c>
      <c r="X480" s="576">
        <v>29505</v>
      </c>
      <c r="Y480" s="576">
        <v>26009</v>
      </c>
      <c r="Z480" s="577">
        <v>0.05</v>
      </c>
      <c r="AA480" s="570" t="str">
        <f t="shared" si="86"/>
        <v>TRK011-2</v>
      </c>
      <c r="AB480" s="569" t="str">
        <f t="shared" si="87"/>
        <v>FALSE</v>
      </c>
      <c r="AC480" s="578" t="str">
        <f t="shared" si="88"/>
        <v>FALSE</v>
      </c>
      <c r="AD480" s="570" t="str">
        <f t="shared" si="89"/>
        <v>II</v>
      </c>
    </row>
    <row r="481" spans="1:30" x14ac:dyDescent="0.25">
      <c r="A481" s="564" t="str">
        <f t="shared" si="90"/>
        <v>TRK011-2017-3</v>
      </c>
      <c r="B481" s="565" t="s">
        <v>790</v>
      </c>
      <c r="C481" s="565">
        <v>3</v>
      </c>
      <c r="D481" s="565" t="s">
        <v>454</v>
      </c>
      <c r="E481" s="565" t="s">
        <v>775</v>
      </c>
      <c r="F481" s="565" t="s">
        <v>98</v>
      </c>
      <c r="G481" s="565">
        <v>2017</v>
      </c>
      <c r="H481" s="565" t="s">
        <v>184</v>
      </c>
      <c r="I481" s="565" t="s">
        <v>791</v>
      </c>
      <c r="J481" s="565" t="s">
        <v>777</v>
      </c>
      <c r="K481" s="565">
        <v>5</v>
      </c>
      <c r="L481" s="565" t="s">
        <v>783</v>
      </c>
      <c r="M481" s="565">
        <v>7000</v>
      </c>
      <c r="N481" s="565" t="s">
        <v>503</v>
      </c>
      <c r="O481" s="565">
        <v>4</v>
      </c>
      <c r="P481" s="565" t="s">
        <v>792</v>
      </c>
      <c r="Q481" s="565" t="s">
        <v>450</v>
      </c>
      <c r="R481" s="565">
        <v>128.30000000000001</v>
      </c>
      <c r="S481" s="565">
        <v>21</v>
      </c>
      <c r="T481" s="566">
        <v>5500</v>
      </c>
      <c r="U481" s="565">
        <v>23</v>
      </c>
      <c r="V481" s="565" t="s">
        <v>122</v>
      </c>
      <c r="W481" s="565" t="s">
        <v>123</v>
      </c>
      <c r="X481" s="567">
        <v>28455</v>
      </c>
      <c r="Y481" s="567">
        <v>27176.880000000001</v>
      </c>
      <c r="Z481" s="579">
        <v>0.03</v>
      </c>
      <c r="AA481" s="569" t="str">
        <f t="shared" si="86"/>
        <v>TRK011-3</v>
      </c>
      <c r="AB481" s="570" t="str">
        <f t="shared" si="87"/>
        <v>FALSE</v>
      </c>
      <c r="AC481" s="580" t="str">
        <f t="shared" si="88"/>
        <v>FALSE</v>
      </c>
      <c r="AD481" s="569" t="str">
        <f t="shared" si="89"/>
        <v>II</v>
      </c>
    </row>
    <row r="482" spans="1:30" x14ac:dyDescent="0.25">
      <c r="A482" s="564" t="str">
        <f t="shared" si="90"/>
        <v>TRK012-2017-1</v>
      </c>
      <c r="B482" s="574" t="s">
        <v>793</v>
      </c>
      <c r="C482" s="574">
        <v>1</v>
      </c>
      <c r="D482" s="574" t="s">
        <v>431</v>
      </c>
      <c r="E482" s="574" t="s">
        <v>775</v>
      </c>
      <c r="F482" s="574" t="s">
        <v>98</v>
      </c>
      <c r="G482" s="574">
        <v>2017</v>
      </c>
      <c r="H482" s="574" t="s">
        <v>184</v>
      </c>
      <c r="I482" s="574" t="s">
        <v>794</v>
      </c>
      <c r="J482" s="574" t="s">
        <v>777</v>
      </c>
      <c r="K482" s="574">
        <v>5</v>
      </c>
      <c r="L482" s="574" t="s">
        <v>778</v>
      </c>
      <c r="M482" s="574">
        <v>7000</v>
      </c>
      <c r="N482" s="574" t="s">
        <v>591</v>
      </c>
      <c r="O482" s="574">
        <v>6</v>
      </c>
      <c r="P482" s="574" t="s">
        <v>795</v>
      </c>
      <c r="Q482" s="574" t="s">
        <v>450</v>
      </c>
      <c r="R482" s="574">
        <v>140.5</v>
      </c>
      <c r="S482" s="574">
        <v>21</v>
      </c>
      <c r="T482" s="575">
        <v>5800</v>
      </c>
      <c r="U482" s="574">
        <v>22</v>
      </c>
      <c r="V482" s="574" t="s">
        <v>122</v>
      </c>
      <c r="W482" s="574" t="s">
        <v>123</v>
      </c>
      <c r="X482" s="576">
        <v>31175</v>
      </c>
      <c r="Y482" s="576">
        <v>28880.79</v>
      </c>
      <c r="Z482" s="577">
        <v>7.1999999999999995E-2</v>
      </c>
      <c r="AA482" s="570" t="str">
        <f t="shared" si="86"/>
        <v>TRK012-1</v>
      </c>
      <c r="AB482" s="569" t="str">
        <f t="shared" si="87"/>
        <v>FALSE</v>
      </c>
      <c r="AC482" s="578" t="str">
        <f t="shared" si="88"/>
        <v>TRUE</v>
      </c>
      <c r="AD482" s="570" t="str">
        <f t="shared" si="89"/>
        <v>II</v>
      </c>
    </row>
    <row r="483" spans="1:30" ht="30" x14ac:dyDescent="0.25">
      <c r="A483" s="564" t="str">
        <f t="shared" si="90"/>
        <v>TRK012-2017-2</v>
      </c>
      <c r="B483" s="565" t="s">
        <v>793</v>
      </c>
      <c r="C483" s="565">
        <v>2</v>
      </c>
      <c r="D483" s="565" t="s">
        <v>436</v>
      </c>
      <c r="E483" s="565" t="s">
        <v>775</v>
      </c>
      <c r="F483" s="565" t="s">
        <v>98</v>
      </c>
      <c r="G483" s="565">
        <v>2017</v>
      </c>
      <c r="H483" s="565" t="s">
        <v>184</v>
      </c>
      <c r="I483" s="565" t="s">
        <v>794</v>
      </c>
      <c r="J483" s="565" t="s">
        <v>777</v>
      </c>
      <c r="K483" s="565">
        <v>5</v>
      </c>
      <c r="L483" s="565" t="s">
        <v>778</v>
      </c>
      <c r="M483" s="565">
        <v>7000</v>
      </c>
      <c r="N483" s="565" t="s">
        <v>591</v>
      </c>
      <c r="O483" s="565">
        <v>6</v>
      </c>
      <c r="P483" s="565" t="s">
        <v>795</v>
      </c>
      <c r="Q483" s="565" t="s">
        <v>450</v>
      </c>
      <c r="R483" s="565">
        <v>140.5</v>
      </c>
      <c r="S483" s="565">
        <v>21</v>
      </c>
      <c r="T483" s="566">
        <v>5800</v>
      </c>
      <c r="U483" s="565">
        <v>22</v>
      </c>
      <c r="V483" s="565" t="s">
        <v>122</v>
      </c>
      <c r="W483" s="565" t="s">
        <v>123</v>
      </c>
      <c r="X483" s="567">
        <v>31175</v>
      </c>
      <c r="Y483" s="567">
        <v>27610</v>
      </c>
      <c r="Z483" s="579">
        <v>0.05</v>
      </c>
      <c r="AA483" s="569" t="str">
        <f t="shared" si="86"/>
        <v>TRK012-2</v>
      </c>
      <c r="AB483" s="570" t="str">
        <f t="shared" si="87"/>
        <v>FALSE</v>
      </c>
      <c r="AC483" s="580" t="str">
        <f t="shared" si="88"/>
        <v>FALSE</v>
      </c>
      <c r="AD483" s="569" t="str">
        <f t="shared" si="89"/>
        <v>II</v>
      </c>
    </row>
    <row r="484" spans="1:30" x14ac:dyDescent="0.25">
      <c r="A484" s="564" t="str">
        <f t="shared" si="90"/>
        <v>TRK012-2017-3</v>
      </c>
      <c r="B484" s="574" t="s">
        <v>793</v>
      </c>
      <c r="C484" s="574">
        <v>3</v>
      </c>
      <c r="D484" s="574" t="s">
        <v>454</v>
      </c>
      <c r="E484" s="574" t="s">
        <v>775</v>
      </c>
      <c r="F484" s="574" t="s">
        <v>98</v>
      </c>
      <c r="G484" s="574">
        <v>2017</v>
      </c>
      <c r="H484" s="574" t="s">
        <v>184</v>
      </c>
      <c r="I484" s="574" t="s">
        <v>794</v>
      </c>
      <c r="J484" s="574" t="s">
        <v>777</v>
      </c>
      <c r="K484" s="574">
        <v>5</v>
      </c>
      <c r="L484" s="574" t="s">
        <v>778</v>
      </c>
      <c r="M484" s="574">
        <v>7000</v>
      </c>
      <c r="N484" s="574" t="s">
        <v>591</v>
      </c>
      <c r="O484" s="574">
        <v>6</v>
      </c>
      <c r="P484" s="574" t="s">
        <v>795</v>
      </c>
      <c r="Q484" s="574" t="s">
        <v>450</v>
      </c>
      <c r="R484" s="574">
        <v>140.5</v>
      </c>
      <c r="S484" s="574">
        <v>21</v>
      </c>
      <c r="T484" s="575">
        <v>5800</v>
      </c>
      <c r="U484" s="574">
        <v>22</v>
      </c>
      <c r="V484" s="574" t="s">
        <v>122</v>
      </c>
      <c r="W484" s="574" t="s">
        <v>123</v>
      </c>
      <c r="X484" s="576">
        <v>29975</v>
      </c>
      <c r="Y484" s="576">
        <v>28603.86</v>
      </c>
      <c r="Z484" s="577">
        <v>0.03</v>
      </c>
      <c r="AA484" s="570" t="str">
        <f t="shared" si="86"/>
        <v>TRK012-3</v>
      </c>
      <c r="AB484" s="569" t="str">
        <f t="shared" si="87"/>
        <v>FALSE</v>
      </c>
      <c r="AC484" s="578" t="str">
        <f t="shared" si="88"/>
        <v>FALSE</v>
      </c>
      <c r="AD484" s="570" t="str">
        <f t="shared" si="89"/>
        <v>II</v>
      </c>
    </row>
    <row r="485" spans="1:30" ht="30" x14ac:dyDescent="0.25">
      <c r="A485" s="564" t="str">
        <f t="shared" si="90"/>
        <v>TRK013-2017-1</v>
      </c>
      <c r="B485" s="565" t="s">
        <v>796</v>
      </c>
      <c r="C485" s="565">
        <v>1</v>
      </c>
      <c r="D485" s="565" t="s">
        <v>436</v>
      </c>
      <c r="E485" s="565" t="s">
        <v>775</v>
      </c>
      <c r="F485" s="565" t="s">
        <v>98</v>
      </c>
      <c r="G485" s="565">
        <v>2017</v>
      </c>
      <c r="H485" s="565" t="s">
        <v>184</v>
      </c>
      <c r="I485" s="565" t="s">
        <v>797</v>
      </c>
      <c r="J485" s="565" t="s">
        <v>777</v>
      </c>
      <c r="K485" s="565">
        <v>4</v>
      </c>
      <c r="L485" s="565" t="s">
        <v>778</v>
      </c>
      <c r="M485" s="565">
        <v>7000</v>
      </c>
      <c r="N485" s="565" t="s">
        <v>503</v>
      </c>
      <c r="O485" s="565">
        <v>4</v>
      </c>
      <c r="P485" s="565" t="s">
        <v>798</v>
      </c>
      <c r="Q485" s="565" t="s">
        <v>450</v>
      </c>
      <c r="R485" s="565">
        <v>128.30000000000001</v>
      </c>
      <c r="S485" s="565">
        <v>21</v>
      </c>
      <c r="T485" s="566">
        <v>5400</v>
      </c>
      <c r="U485" s="565">
        <v>22</v>
      </c>
      <c r="V485" s="565" t="s">
        <v>122</v>
      </c>
      <c r="W485" s="565" t="s">
        <v>123</v>
      </c>
      <c r="X485" s="567">
        <v>25435</v>
      </c>
      <c r="Y485" s="567">
        <v>24797</v>
      </c>
      <c r="Z485" s="579">
        <v>0.05</v>
      </c>
      <c r="AA485" s="569" t="str">
        <f t="shared" si="86"/>
        <v>TRK013-1</v>
      </c>
      <c r="AB485" s="570" t="str">
        <f t="shared" si="87"/>
        <v>FALSE</v>
      </c>
      <c r="AC485" s="580" t="str">
        <f t="shared" si="88"/>
        <v>TRUE</v>
      </c>
      <c r="AD485" s="569" t="str">
        <f t="shared" si="89"/>
        <v>II</v>
      </c>
    </row>
    <row r="486" spans="1:30" x14ac:dyDescent="0.25">
      <c r="A486" s="564" t="str">
        <f t="shared" si="90"/>
        <v>TRK013-2017-2</v>
      </c>
      <c r="B486" s="574" t="s">
        <v>796</v>
      </c>
      <c r="C486" s="574">
        <v>2</v>
      </c>
      <c r="D486" s="574" t="s">
        <v>431</v>
      </c>
      <c r="E486" s="574" t="s">
        <v>775</v>
      </c>
      <c r="F486" s="574" t="s">
        <v>98</v>
      </c>
      <c r="G486" s="574">
        <v>2017</v>
      </c>
      <c r="H486" s="574" t="s">
        <v>184</v>
      </c>
      <c r="I486" s="574" t="s">
        <v>797</v>
      </c>
      <c r="J486" s="574" t="s">
        <v>777</v>
      </c>
      <c r="K486" s="574">
        <v>4</v>
      </c>
      <c r="L486" s="574" t="s">
        <v>778</v>
      </c>
      <c r="M486" s="574">
        <v>7000</v>
      </c>
      <c r="N486" s="574" t="s">
        <v>503</v>
      </c>
      <c r="O486" s="574">
        <v>4</v>
      </c>
      <c r="P486" s="574" t="s">
        <v>798</v>
      </c>
      <c r="Q486" s="574" t="s">
        <v>450</v>
      </c>
      <c r="R486" s="574">
        <v>128.30000000000001</v>
      </c>
      <c r="S486" s="574">
        <v>21</v>
      </c>
      <c r="T486" s="575">
        <v>5400</v>
      </c>
      <c r="U486" s="574">
        <v>22</v>
      </c>
      <c r="V486" s="574" t="s">
        <v>122</v>
      </c>
      <c r="W486" s="574" t="s">
        <v>123</v>
      </c>
      <c r="X486" s="576">
        <v>27565</v>
      </c>
      <c r="Y486" s="576">
        <v>25658.58</v>
      </c>
      <c r="Z486" s="577">
        <v>7.1999999999999995E-2</v>
      </c>
      <c r="AA486" s="570" t="str">
        <f t="shared" si="86"/>
        <v>TRK013-2</v>
      </c>
      <c r="AB486" s="569" t="str">
        <f t="shared" si="87"/>
        <v>FALSE</v>
      </c>
      <c r="AC486" s="578" t="str">
        <f t="shared" si="88"/>
        <v>FALSE</v>
      </c>
      <c r="AD486" s="570" t="str">
        <f t="shared" si="89"/>
        <v>II</v>
      </c>
    </row>
    <row r="487" spans="1:30" x14ac:dyDescent="0.25">
      <c r="A487" s="564" t="str">
        <f t="shared" si="90"/>
        <v>TRK013-2017-3</v>
      </c>
      <c r="B487" s="565" t="s">
        <v>796</v>
      </c>
      <c r="C487" s="565">
        <v>3</v>
      </c>
      <c r="D487" s="565" t="s">
        <v>454</v>
      </c>
      <c r="E487" s="565" t="s">
        <v>775</v>
      </c>
      <c r="F487" s="565" t="s">
        <v>98</v>
      </c>
      <c r="G487" s="565">
        <v>2017</v>
      </c>
      <c r="H487" s="565" t="s">
        <v>184</v>
      </c>
      <c r="I487" s="565" t="s">
        <v>797</v>
      </c>
      <c r="J487" s="565" t="s">
        <v>777</v>
      </c>
      <c r="K487" s="565">
        <v>4</v>
      </c>
      <c r="L487" s="565" t="s">
        <v>778</v>
      </c>
      <c r="M487" s="565">
        <v>7000</v>
      </c>
      <c r="N487" s="565" t="s">
        <v>503</v>
      </c>
      <c r="O487" s="565">
        <v>4</v>
      </c>
      <c r="P487" s="565" t="s">
        <v>798</v>
      </c>
      <c r="Q487" s="565" t="s">
        <v>450</v>
      </c>
      <c r="R487" s="565">
        <v>128.30000000000001</v>
      </c>
      <c r="S487" s="565">
        <v>21</v>
      </c>
      <c r="T487" s="566">
        <v>5400</v>
      </c>
      <c r="U487" s="565">
        <v>22</v>
      </c>
      <c r="V487" s="565" t="s">
        <v>122</v>
      </c>
      <c r="W487" s="565" t="s">
        <v>123</v>
      </c>
      <c r="X487" s="567">
        <v>26515</v>
      </c>
      <c r="Y487" s="567">
        <v>25347</v>
      </c>
      <c r="Z487" s="579">
        <v>0.03</v>
      </c>
      <c r="AA487" s="569" t="str">
        <f t="shared" si="86"/>
        <v>TRK013-3</v>
      </c>
      <c r="AB487" s="570" t="str">
        <f t="shared" si="87"/>
        <v>FALSE</v>
      </c>
      <c r="AC487" s="580" t="str">
        <f t="shared" si="88"/>
        <v>FALSE</v>
      </c>
      <c r="AD487" s="569" t="str">
        <f t="shared" si="89"/>
        <v>II</v>
      </c>
    </row>
    <row r="488" spans="1:30" x14ac:dyDescent="0.25">
      <c r="A488" s="564" t="str">
        <f t="shared" si="90"/>
        <v>TRK014-2017-1</v>
      </c>
      <c r="B488" s="574" t="s">
        <v>799</v>
      </c>
      <c r="C488" s="574">
        <v>1</v>
      </c>
      <c r="D488" s="574" t="s">
        <v>431</v>
      </c>
      <c r="E488" s="574" t="s">
        <v>775</v>
      </c>
      <c r="F488" s="574" t="s">
        <v>98</v>
      </c>
      <c r="G488" s="574">
        <v>2017</v>
      </c>
      <c r="H488" s="574" t="s">
        <v>184</v>
      </c>
      <c r="I488" s="574" t="s">
        <v>800</v>
      </c>
      <c r="J488" s="574" t="s">
        <v>559</v>
      </c>
      <c r="K488" s="574">
        <v>5</v>
      </c>
      <c r="L488" s="574" t="s">
        <v>783</v>
      </c>
      <c r="M488" s="574">
        <v>7000</v>
      </c>
      <c r="N488" s="574" t="s">
        <v>591</v>
      </c>
      <c r="O488" s="574">
        <v>6</v>
      </c>
      <c r="P488" s="574" t="s">
        <v>792</v>
      </c>
      <c r="Q488" s="574" t="s">
        <v>801</v>
      </c>
      <c r="R488" s="574">
        <v>128.30000000000001</v>
      </c>
      <c r="S488" s="574">
        <v>21</v>
      </c>
      <c r="T488" s="575">
        <v>6000</v>
      </c>
      <c r="U488" s="574">
        <v>20</v>
      </c>
      <c r="V488" s="574" t="s">
        <v>122</v>
      </c>
      <c r="W488" s="574" t="s">
        <v>123</v>
      </c>
      <c r="X488" s="576">
        <v>34465</v>
      </c>
      <c r="Y488" s="576">
        <v>32096.92</v>
      </c>
      <c r="Z488" s="577">
        <v>7.1999999999999995E-2</v>
      </c>
      <c r="AA488" s="570" t="str">
        <f t="shared" si="86"/>
        <v>TRK014-1</v>
      </c>
      <c r="AB488" s="569" t="str">
        <f t="shared" si="87"/>
        <v>FALSE</v>
      </c>
      <c r="AC488" s="578" t="str">
        <f t="shared" si="88"/>
        <v>FALSE</v>
      </c>
      <c r="AD488" s="570" t="str">
        <f t="shared" si="89"/>
        <v>II</v>
      </c>
    </row>
    <row r="489" spans="1:30" ht="30" x14ac:dyDescent="0.25">
      <c r="A489" s="564" t="str">
        <f t="shared" si="90"/>
        <v>TRK014-2017-2</v>
      </c>
      <c r="B489" s="565" t="s">
        <v>799</v>
      </c>
      <c r="C489" s="565">
        <v>2</v>
      </c>
      <c r="D489" s="565" t="s">
        <v>436</v>
      </c>
      <c r="E489" s="565" t="s">
        <v>775</v>
      </c>
      <c r="F489" s="565" t="s">
        <v>98</v>
      </c>
      <c r="G489" s="565">
        <v>2017</v>
      </c>
      <c r="H489" s="565" t="s">
        <v>184</v>
      </c>
      <c r="I489" s="565" t="s">
        <v>800</v>
      </c>
      <c r="J489" s="565" t="s">
        <v>559</v>
      </c>
      <c r="K489" s="565">
        <v>5</v>
      </c>
      <c r="L489" s="565" t="s">
        <v>783</v>
      </c>
      <c r="M489" s="565">
        <v>7000</v>
      </c>
      <c r="N489" s="565" t="s">
        <v>591</v>
      </c>
      <c r="O489" s="565">
        <v>6</v>
      </c>
      <c r="P489" s="565" t="s">
        <v>792</v>
      </c>
      <c r="Q489" s="565" t="s">
        <v>801</v>
      </c>
      <c r="R489" s="565">
        <v>128.30000000000001</v>
      </c>
      <c r="S489" s="565">
        <v>21</v>
      </c>
      <c r="T489" s="566">
        <v>6000</v>
      </c>
      <c r="U489" s="565">
        <v>20</v>
      </c>
      <c r="V489" s="565" t="s">
        <v>122</v>
      </c>
      <c r="W489" s="565" t="s">
        <v>123</v>
      </c>
      <c r="X489" s="567">
        <v>34465</v>
      </c>
      <c r="Y489" s="567">
        <v>30763</v>
      </c>
      <c r="Z489" s="579">
        <v>0.05</v>
      </c>
      <c r="AA489" s="569" t="str">
        <f t="shared" si="86"/>
        <v>TRK014-2</v>
      </c>
      <c r="AB489" s="570" t="str">
        <f t="shared" si="87"/>
        <v>FALSE</v>
      </c>
      <c r="AC489" s="580" t="str">
        <f t="shared" si="88"/>
        <v>FALSE</v>
      </c>
      <c r="AD489" s="569" t="str">
        <f t="shared" si="89"/>
        <v>II</v>
      </c>
    </row>
    <row r="490" spans="1:30" x14ac:dyDescent="0.25">
      <c r="A490" s="564" t="str">
        <f t="shared" si="90"/>
        <v>TRK014-2017-3</v>
      </c>
      <c r="B490" s="574" t="s">
        <v>799</v>
      </c>
      <c r="C490" s="574">
        <v>3</v>
      </c>
      <c r="D490" s="574" t="s">
        <v>454</v>
      </c>
      <c r="E490" s="574" t="s">
        <v>775</v>
      </c>
      <c r="F490" s="574" t="s">
        <v>98</v>
      </c>
      <c r="G490" s="574">
        <v>2017</v>
      </c>
      <c r="H490" s="574" t="s">
        <v>184</v>
      </c>
      <c r="I490" s="574" t="s">
        <v>800</v>
      </c>
      <c r="J490" s="574" t="s">
        <v>559</v>
      </c>
      <c r="K490" s="574">
        <v>5</v>
      </c>
      <c r="L490" s="574" t="s">
        <v>783</v>
      </c>
      <c r="M490" s="574">
        <v>7000</v>
      </c>
      <c r="N490" s="574" t="s">
        <v>591</v>
      </c>
      <c r="O490" s="574">
        <v>6</v>
      </c>
      <c r="P490" s="574" t="s">
        <v>792</v>
      </c>
      <c r="Q490" s="574" t="s">
        <v>801</v>
      </c>
      <c r="R490" s="574">
        <v>128.30000000000001</v>
      </c>
      <c r="S490" s="574">
        <v>21</v>
      </c>
      <c r="T490" s="575">
        <v>6000</v>
      </c>
      <c r="U490" s="574">
        <v>20</v>
      </c>
      <c r="V490" s="574" t="s">
        <v>122</v>
      </c>
      <c r="W490" s="574" t="s">
        <v>123</v>
      </c>
      <c r="X490" s="576">
        <v>33430</v>
      </c>
      <c r="Y490" s="576">
        <v>32126.94</v>
      </c>
      <c r="Z490" s="577">
        <v>0.03</v>
      </c>
      <c r="AA490" s="570" t="str">
        <f t="shared" si="86"/>
        <v>TRK014-3</v>
      </c>
      <c r="AB490" s="569" t="str">
        <f t="shared" si="87"/>
        <v>FALSE</v>
      </c>
      <c r="AC490" s="578" t="str">
        <f t="shared" si="88"/>
        <v>FALSE</v>
      </c>
      <c r="AD490" s="570" t="str">
        <f t="shared" si="89"/>
        <v>II</v>
      </c>
    </row>
    <row r="491" spans="1:30" x14ac:dyDescent="0.25">
      <c r="A491" s="564" t="str">
        <f t="shared" si="90"/>
        <v>TRK015-2017-1</v>
      </c>
      <c r="B491" s="565" t="s">
        <v>802</v>
      </c>
      <c r="C491" s="565">
        <v>1</v>
      </c>
      <c r="D491" s="565" t="s">
        <v>431</v>
      </c>
      <c r="E491" s="565" t="s">
        <v>775</v>
      </c>
      <c r="F491" s="565" t="s">
        <v>98</v>
      </c>
      <c r="G491" s="565">
        <v>2017</v>
      </c>
      <c r="H491" s="565" t="s">
        <v>184</v>
      </c>
      <c r="I491" s="565" t="s">
        <v>794</v>
      </c>
      <c r="J491" s="565" t="s">
        <v>559</v>
      </c>
      <c r="K491" s="565">
        <v>5</v>
      </c>
      <c r="L491" s="565" t="s">
        <v>778</v>
      </c>
      <c r="M491" s="565">
        <v>7000</v>
      </c>
      <c r="N491" s="565" t="s">
        <v>591</v>
      </c>
      <c r="O491" s="565">
        <v>6</v>
      </c>
      <c r="P491" s="565" t="s">
        <v>795</v>
      </c>
      <c r="Q491" s="565" t="s">
        <v>801</v>
      </c>
      <c r="R491" s="565">
        <v>140.5</v>
      </c>
      <c r="S491" s="565">
        <v>21</v>
      </c>
      <c r="T491" s="566">
        <v>6000</v>
      </c>
      <c r="U491" s="565">
        <v>20</v>
      </c>
      <c r="V491" s="565" t="s">
        <v>122</v>
      </c>
      <c r="W491" s="565" t="s">
        <v>123</v>
      </c>
      <c r="X491" s="567">
        <v>34765</v>
      </c>
      <c r="Y491" s="567">
        <v>32376.240000000002</v>
      </c>
      <c r="Z491" s="579">
        <v>7.1999999999999995E-2</v>
      </c>
      <c r="AA491" s="569" t="str">
        <f t="shared" si="86"/>
        <v>TRK015-1</v>
      </c>
      <c r="AB491" s="570" t="str">
        <f t="shared" si="87"/>
        <v>FALSE</v>
      </c>
      <c r="AC491" s="580" t="str">
        <f t="shared" si="88"/>
        <v>FALSE</v>
      </c>
      <c r="AD491" s="569" t="str">
        <f t="shared" si="89"/>
        <v>II</v>
      </c>
    </row>
    <row r="492" spans="1:30" ht="30" x14ac:dyDescent="0.25">
      <c r="A492" s="564" t="str">
        <f t="shared" si="90"/>
        <v>TRK015-2017-2</v>
      </c>
      <c r="B492" s="574" t="s">
        <v>802</v>
      </c>
      <c r="C492" s="574">
        <v>2</v>
      </c>
      <c r="D492" s="574" t="s">
        <v>436</v>
      </c>
      <c r="E492" s="574" t="s">
        <v>775</v>
      </c>
      <c r="F492" s="574" t="s">
        <v>98</v>
      </c>
      <c r="G492" s="574">
        <v>2017</v>
      </c>
      <c r="H492" s="574" t="s">
        <v>184</v>
      </c>
      <c r="I492" s="574" t="s">
        <v>794</v>
      </c>
      <c r="J492" s="574" t="s">
        <v>559</v>
      </c>
      <c r="K492" s="574">
        <v>5</v>
      </c>
      <c r="L492" s="574" t="s">
        <v>778</v>
      </c>
      <c r="M492" s="574">
        <v>7000</v>
      </c>
      <c r="N492" s="574" t="s">
        <v>591</v>
      </c>
      <c r="O492" s="574">
        <v>6</v>
      </c>
      <c r="P492" s="574" t="s">
        <v>795</v>
      </c>
      <c r="Q492" s="574" t="s">
        <v>801</v>
      </c>
      <c r="R492" s="574">
        <v>140.5</v>
      </c>
      <c r="S492" s="574">
        <v>21</v>
      </c>
      <c r="T492" s="575">
        <v>6000</v>
      </c>
      <c r="U492" s="574">
        <v>20</v>
      </c>
      <c r="V492" s="574" t="s">
        <v>122</v>
      </c>
      <c r="W492" s="574" t="s">
        <v>123</v>
      </c>
      <c r="X492" s="576">
        <v>34765</v>
      </c>
      <c r="Y492" s="576">
        <v>31050</v>
      </c>
      <c r="Z492" s="577">
        <v>0.05</v>
      </c>
      <c r="AA492" s="570" t="str">
        <f t="shared" si="86"/>
        <v>TRK015-2</v>
      </c>
      <c r="AB492" s="569" t="str">
        <f t="shared" si="87"/>
        <v>FALSE</v>
      </c>
      <c r="AC492" s="578" t="str">
        <f t="shared" si="88"/>
        <v>FALSE</v>
      </c>
      <c r="AD492" s="570" t="str">
        <f t="shared" si="89"/>
        <v>II</v>
      </c>
    </row>
    <row r="493" spans="1:30" x14ac:dyDescent="0.25">
      <c r="A493" s="564" t="str">
        <f t="shared" si="90"/>
        <v>TRK015-2017-3</v>
      </c>
      <c r="B493" s="565" t="s">
        <v>802</v>
      </c>
      <c r="C493" s="565">
        <v>3</v>
      </c>
      <c r="D493" s="565" t="s">
        <v>454</v>
      </c>
      <c r="E493" s="565" t="s">
        <v>775</v>
      </c>
      <c r="F493" s="565" t="s">
        <v>98</v>
      </c>
      <c r="G493" s="565">
        <v>2017</v>
      </c>
      <c r="H493" s="565" t="s">
        <v>184</v>
      </c>
      <c r="I493" s="565" t="s">
        <v>794</v>
      </c>
      <c r="J493" s="565" t="s">
        <v>559</v>
      </c>
      <c r="K493" s="565">
        <v>5</v>
      </c>
      <c r="L493" s="565" t="s">
        <v>778</v>
      </c>
      <c r="M493" s="565">
        <v>7000</v>
      </c>
      <c r="N493" s="565" t="s">
        <v>591</v>
      </c>
      <c r="O493" s="565">
        <v>6</v>
      </c>
      <c r="P493" s="565" t="s">
        <v>795</v>
      </c>
      <c r="Q493" s="565" t="s">
        <v>801</v>
      </c>
      <c r="R493" s="565">
        <v>140.5</v>
      </c>
      <c r="S493" s="565">
        <v>21</v>
      </c>
      <c r="T493" s="566">
        <v>6000</v>
      </c>
      <c r="U493" s="565">
        <v>20</v>
      </c>
      <c r="V493" s="565" t="s">
        <v>122</v>
      </c>
      <c r="W493" s="565" t="s">
        <v>123</v>
      </c>
      <c r="X493" s="567">
        <v>33730</v>
      </c>
      <c r="Y493" s="567">
        <v>32126.94</v>
      </c>
      <c r="Z493" s="579">
        <v>0.03</v>
      </c>
      <c r="AA493" s="569" t="str">
        <f t="shared" si="86"/>
        <v>TRK015-3</v>
      </c>
      <c r="AB493" s="570" t="str">
        <f t="shared" si="87"/>
        <v>FALSE</v>
      </c>
      <c r="AC493" s="580" t="str">
        <f t="shared" si="88"/>
        <v>FALSE</v>
      </c>
      <c r="AD493" s="569" t="str">
        <f t="shared" si="89"/>
        <v>II</v>
      </c>
    </row>
    <row r="494" spans="1:30" x14ac:dyDescent="0.25">
      <c r="A494" s="564" t="str">
        <f t="shared" si="90"/>
        <v>TRK016-2017-1</v>
      </c>
      <c r="B494" s="574" t="s">
        <v>803</v>
      </c>
      <c r="C494" s="574">
        <v>1</v>
      </c>
      <c r="D494" s="574" t="s">
        <v>431</v>
      </c>
      <c r="E494" s="574" t="s">
        <v>775</v>
      </c>
      <c r="F494" s="574" t="s">
        <v>98</v>
      </c>
      <c r="G494" s="574">
        <v>2017</v>
      </c>
      <c r="H494" s="574" t="s">
        <v>184</v>
      </c>
      <c r="I494" s="574" t="s">
        <v>797</v>
      </c>
      <c r="J494" s="574" t="s">
        <v>559</v>
      </c>
      <c r="K494" s="574">
        <v>4</v>
      </c>
      <c r="L494" s="574" t="s">
        <v>778</v>
      </c>
      <c r="M494" s="574">
        <v>7000</v>
      </c>
      <c r="N494" s="574" t="s">
        <v>503</v>
      </c>
      <c r="O494" s="574">
        <v>4</v>
      </c>
      <c r="P494" s="574" t="s">
        <v>798</v>
      </c>
      <c r="Q494" s="574" t="s">
        <v>801</v>
      </c>
      <c r="R494" s="574">
        <v>128.30000000000001</v>
      </c>
      <c r="S494" s="574">
        <v>21</v>
      </c>
      <c r="T494" s="575">
        <v>5600</v>
      </c>
      <c r="U494" s="574">
        <v>22</v>
      </c>
      <c r="V494" s="574" t="s">
        <v>122</v>
      </c>
      <c r="W494" s="574" t="s">
        <v>123</v>
      </c>
      <c r="X494" s="576">
        <v>31450</v>
      </c>
      <c r="Y494" s="576">
        <v>29429.29</v>
      </c>
      <c r="Z494" s="577">
        <v>7.1999999999999995E-2</v>
      </c>
      <c r="AA494" s="570" t="str">
        <f t="shared" si="86"/>
        <v>TRK016-1</v>
      </c>
      <c r="AB494" s="569" t="str">
        <f t="shared" si="87"/>
        <v>FALSE</v>
      </c>
      <c r="AC494" s="578" t="str">
        <f t="shared" si="88"/>
        <v>TRUE</v>
      </c>
      <c r="AD494" s="570" t="str">
        <f t="shared" si="89"/>
        <v>II</v>
      </c>
    </row>
    <row r="495" spans="1:30" ht="30" x14ac:dyDescent="0.25">
      <c r="A495" s="564" t="str">
        <f t="shared" si="90"/>
        <v>TRK016-2017-2</v>
      </c>
      <c r="B495" s="565" t="s">
        <v>803</v>
      </c>
      <c r="C495" s="565">
        <v>2</v>
      </c>
      <c r="D495" s="565" t="s">
        <v>436</v>
      </c>
      <c r="E495" s="565" t="s">
        <v>775</v>
      </c>
      <c r="F495" s="565" t="s">
        <v>98</v>
      </c>
      <c r="G495" s="565">
        <v>2017</v>
      </c>
      <c r="H495" s="565" t="s">
        <v>184</v>
      </c>
      <c r="I495" s="565" t="s">
        <v>797</v>
      </c>
      <c r="J495" s="565" t="s">
        <v>559</v>
      </c>
      <c r="K495" s="565">
        <v>4</v>
      </c>
      <c r="L495" s="565" t="s">
        <v>778</v>
      </c>
      <c r="M495" s="565">
        <v>7000</v>
      </c>
      <c r="N495" s="565" t="s">
        <v>503</v>
      </c>
      <c r="O495" s="565">
        <v>4</v>
      </c>
      <c r="P495" s="565" t="s">
        <v>798</v>
      </c>
      <c r="Q495" s="565" t="s">
        <v>801</v>
      </c>
      <c r="R495" s="565">
        <v>128.30000000000001</v>
      </c>
      <c r="S495" s="565">
        <v>21</v>
      </c>
      <c r="T495" s="566">
        <v>5600</v>
      </c>
      <c r="U495" s="565">
        <v>22</v>
      </c>
      <c r="V495" s="565" t="s">
        <v>122</v>
      </c>
      <c r="W495" s="565" t="s">
        <v>123</v>
      </c>
      <c r="X495" s="567">
        <v>31450</v>
      </c>
      <c r="Y495" s="567">
        <v>28290</v>
      </c>
      <c r="Z495" s="579">
        <v>0.05</v>
      </c>
      <c r="AA495" s="569" t="str">
        <f t="shared" si="86"/>
        <v>TRK016-2</v>
      </c>
      <c r="AB495" s="570" t="str">
        <f t="shared" si="87"/>
        <v>FALSE</v>
      </c>
      <c r="AC495" s="580" t="str">
        <f t="shared" si="88"/>
        <v>FALSE</v>
      </c>
      <c r="AD495" s="569" t="str">
        <f t="shared" si="89"/>
        <v>II</v>
      </c>
    </row>
    <row r="496" spans="1:30" x14ac:dyDescent="0.25">
      <c r="A496" s="564" t="str">
        <f t="shared" si="90"/>
        <v>TRK016-2017-3</v>
      </c>
      <c r="B496" s="574" t="s">
        <v>803</v>
      </c>
      <c r="C496" s="574">
        <v>3</v>
      </c>
      <c r="D496" s="574" t="s">
        <v>454</v>
      </c>
      <c r="E496" s="574" t="s">
        <v>775</v>
      </c>
      <c r="F496" s="574" t="s">
        <v>98</v>
      </c>
      <c r="G496" s="574">
        <v>2017</v>
      </c>
      <c r="H496" s="574" t="s">
        <v>184</v>
      </c>
      <c r="I496" s="574" t="s">
        <v>797</v>
      </c>
      <c r="J496" s="574" t="s">
        <v>559</v>
      </c>
      <c r="K496" s="574">
        <v>4</v>
      </c>
      <c r="L496" s="574" t="s">
        <v>778</v>
      </c>
      <c r="M496" s="574">
        <v>7000</v>
      </c>
      <c r="N496" s="574" t="s">
        <v>503</v>
      </c>
      <c r="O496" s="574">
        <v>4</v>
      </c>
      <c r="P496" s="574" t="s">
        <v>798</v>
      </c>
      <c r="Q496" s="574" t="s">
        <v>801</v>
      </c>
      <c r="R496" s="574">
        <v>128.30000000000001</v>
      </c>
      <c r="S496" s="574">
        <v>21</v>
      </c>
      <c r="T496" s="575">
        <v>5600</v>
      </c>
      <c r="U496" s="574">
        <v>22</v>
      </c>
      <c r="V496" s="574" t="s">
        <v>122</v>
      </c>
      <c r="W496" s="574" t="s">
        <v>123</v>
      </c>
      <c r="X496" s="576">
        <v>30565</v>
      </c>
      <c r="Y496" s="576">
        <v>29157.72</v>
      </c>
      <c r="Z496" s="577">
        <v>0.03</v>
      </c>
      <c r="AA496" s="570" t="str">
        <f t="shared" si="86"/>
        <v>TRK016-3</v>
      </c>
      <c r="AB496" s="569" t="str">
        <f t="shared" si="87"/>
        <v>FALSE</v>
      </c>
      <c r="AC496" s="578" t="str">
        <f t="shared" si="88"/>
        <v>FALSE</v>
      </c>
      <c r="AD496" s="570" t="str">
        <f t="shared" si="89"/>
        <v>II</v>
      </c>
    </row>
    <row r="497" spans="1:30" x14ac:dyDescent="0.25">
      <c r="A497" s="564" t="str">
        <f t="shared" si="90"/>
        <v>TRK017-2017-1</v>
      </c>
      <c r="B497" s="565" t="s">
        <v>804</v>
      </c>
      <c r="C497" s="565">
        <v>1</v>
      </c>
      <c r="D497" s="565" t="s">
        <v>431</v>
      </c>
      <c r="E497" s="565" t="s">
        <v>775</v>
      </c>
      <c r="F497" s="565" t="s">
        <v>98</v>
      </c>
      <c r="G497" s="565">
        <v>2017</v>
      </c>
      <c r="H497" s="565" t="s">
        <v>184</v>
      </c>
      <c r="I497" s="565" t="s">
        <v>805</v>
      </c>
      <c r="J497" s="565" t="s">
        <v>777</v>
      </c>
      <c r="K497" s="565">
        <v>5</v>
      </c>
      <c r="L497" s="565" t="s">
        <v>783</v>
      </c>
      <c r="M497" s="565">
        <v>7000</v>
      </c>
      <c r="N497" s="565" t="s">
        <v>503</v>
      </c>
      <c r="O497" s="565">
        <v>4</v>
      </c>
      <c r="P497" s="565" t="s">
        <v>806</v>
      </c>
      <c r="Q497" s="565" t="s">
        <v>807</v>
      </c>
      <c r="R497" s="565">
        <v>128.30000000000001</v>
      </c>
      <c r="S497" s="565">
        <v>21</v>
      </c>
      <c r="T497" s="566">
        <v>5500</v>
      </c>
      <c r="U497" s="565">
        <v>23</v>
      </c>
      <c r="V497" s="565" t="s">
        <v>122</v>
      </c>
      <c r="W497" s="565" t="s">
        <v>123</v>
      </c>
      <c r="X497" s="567">
        <v>32020</v>
      </c>
      <c r="Y497" s="567">
        <v>29806.77</v>
      </c>
      <c r="Z497" s="579">
        <v>7.1999999999999995E-2</v>
      </c>
      <c r="AA497" s="569" t="str">
        <f t="shared" si="86"/>
        <v>TRK017-1</v>
      </c>
      <c r="AB497" s="570" t="str">
        <f t="shared" si="87"/>
        <v>FALSE</v>
      </c>
      <c r="AC497" s="580" t="str">
        <f t="shared" si="88"/>
        <v>TRUE</v>
      </c>
      <c r="AD497" s="569" t="str">
        <f t="shared" si="89"/>
        <v>II</v>
      </c>
    </row>
    <row r="498" spans="1:30" ht="30" x14ac:dyDescent="0.25">
      <c r="A498" s="564" t="str">
        <f t="shared" si="90"/>
        <v>TRK017-2017-2</v>
      </c>
      <c r="B498" s="574" t="s">
        <v>804</v>
      </c>
      <c r="C498" s="574">
        <v>2</v>
      </c>
      <c r="D498" s="574" t="s">
        <v>436</v>
      </c>
      <c r="E498" s="574" t="s">
        <v>775</v>
      </c>
      <c r="F498" s="574" t="s">
        <v>98</v>
      </c>
      <c r="G498" s="574">
        <v>2017</v>
      </c>
      <c r="H498" s="574" t="s">
        <v>184</v>
      </c>
      <c r="I498" s="574" t="s">
        <v>805</v>
      </c>
      <c r="J498" s="574" t="s">
        <v>777</v>
      </c>
      <c r="K498" s="574">
        <v>5</v>
      </c>
      <c r="L498" s="574" t="s">
        <v>783</v>
      </c>
      <c r="M498" s="574">
        <v>7000</v>
      </c>
      <c r="N498" s="574" t="s">
        <v>503</v>
      </c>
      <c r="O498" s="574">
        <v>4</v>
      </c>
      <c r="P498" s="574" t="s">
        <v>806</v>
      </c>
      <c r="Q498" s="574" t="s">
        <v>807</v>
      </c>
      <c r="R498" s="574">
        <v>128.30000000000001</v>
      </c>
      <c r="S498" s="574">
        <v>21</v>
      </c>
      <c r="T498" s="575">
        <v>5500</v>
      </c>
      <c r="U498" s="574">
        <v>23</v>
      </c>
      <c r="V498" s="574" t="s">
        <v>122</v>
      </c>
      <c r="W498" s="574" t="s">
        <v>123</v>
      </c>
      <c r="X498" s="576">
        <v>32020</v>
      </c>
      <c r="Y498" s="576">
        <v>28419</v>
      </c>
      <c r="Z498" s="577">
        <v>0.05</v>
      </c>
      <c r="AA498" s="570" t="str">
        <f t="shared" si="86"/>
        <v>TRK017-2</v>
      </c>
      <c r="AB498" s="569" t="str">
        <f t="shared" si="87"/>
        <v>FALSE</v>
      </c>
      <c r="AC498" s="578" t="str">
        <f t="shared" si="88"/>
        <v>FALSE</v>
      </c>
      <c r="AD498" s="570" t="str">
        <f t="shared" si="89"/>
        <v>II</v>
      </c>
    </row>
    <row r="499" spans="1:30" x14ac:dyDescent="0.25">
      <c r="A499" s="564" t="str">
        <f t="shared" si="90"/>
        <v>TRK017-2017-3</v>
      </c>
      <c r="B499" s="565" t="s">
        <v>804</v>
      </c>
      <c r="C499" s="565">
        <v>3</v>
      </c>
      <c r="D499" s="565" t="s">
        <v>454</v>
      </c>
      <c r="E499" s="565" t="s">
        <v>775</v>
      </c>
      <c r="F499" s="565" t="s">
        <v>98</v>
      </c>
      <c r="G499" s="565">
        <v>2017</v>
      </c>
      <c r="H499" s="565" t="s">
        <v>184</v>
      </c>
      <c r="I499" s="565" t="s">
        <v>805</v>
      </c>
      <c r="J499" s="565" t="s">
        <v>777</v>
      </c>
      <c r="K499" s="565">
        <v>5</v>
      </c>
      <c r="L499" s="565" t="s">
        <v>783</v>
      </c>
      <c r="M499" s="565">
        <v>7000</v>
      </c>
      <c r="N499" s="565" t="s">
        <v>503</v>
      </c>
      <c r="O499" s="565">
        <v>4</v>
      </c>
      <c r="P499" s="565" t="s">
        <v>806</v>
      </c>
      <c r="Q499" s="565" t="s">
        <v>807</v>
      </c>
      <c r="R499" s="565">
        <v>128.30000000000001</v>
      </c>
      <c r="S499" s="565">
        <v>21</v>
      </c>
      <c r="T499" s="566">
        <v>5500</v>
      </c>
      <c r="U499" s="565">
        <v>23</v>
      </c>
      <c r="V499" s="565" t="s">
        <v>122</v>
      </c>
      <c r="W499" s="565" t="s">
        <v>123</v>
      </c>
      <c r="X499" s="567">
        <v>30970</v>
      </c>
      <c r="Y499" s="567">
        <v>29537.16</v>
      </c>
      <c r="Z499" s="579">
        <v>0.03</v>
      </c>
      <c r="AA499" s="569" t="str">
        <f t="shared" si="86"/>
        <v>TRK017-3</v>
      </c>
      <c r="AB499" s="570" t="str">
        <f t="shared" si="87"/>
        <v>FALSE</v>
      </c>
      <c r="AC499" s="580" t="str">
        <f t="shared" si="88"/>
        <v>FALSE</v>
      </c>
      <c r="AD499" s="569" t="str">
        <f t="shared" si="89"/>
        <v>II</v>
      </c>
    </row>
    <row r="500" spans="1:30" x14ac:dyDescent="0.25">
      <c r="A500" s="564" t="str">
        <f t="shared" si="90"/>
        <v>TRK018-2017-1</v>
      </c>
      <c r="B500" s="574" t="s">
        <v>808</v>
      </c>
      <c r="C500" s="574">
        <v>1</v>
      </c>
      <c r="D500" s="574" t="s">
        <v>431</v>
      </c>
      <c r="E500" s="574" t="s">
        <v>775</v>
      </c>
      <c r="F500" s="574" t="s">
        <v>98</v>
      </c>
      <c r="G500" s="574">
        <v>2017</v>
      </c>
      <c r="H500" s="574" t="s">
        <v>184</v>
      </c>
      <c r="I500" s="574" t="s">
        <v>809</v>
      </c>
      <c r="J500" s="574" t="s">
        <v>777</v>
      </c>
      <c r="K500" s="574">
        <v>5</v>
      </c>
      <c r="L500" s="574" t="s">
        <v>778</v>
      </c>
      <c r="M500" s="574">
        <v>7000</v>
      </c>
      <c r="N500" s="574" t="s">
        <v>591</v>
      </c>
      <c r="O500" s="574">
        <v>6</v>
      </c>
      <c r="P500" s="574" t="s">
        <v>810</v>
      </c>
      <c r="Q500" s="574" t="s">
        <v>807</v>
      </c>
      <c r="R500" s="574">
        <v>140.5</v>
      </c>
      <c r="S500" s="574">
        <v>21</v>
      </c>
      <c r="T500" s="575">
        <v>5800</v>
      </c>
      <c r="U500" s="574">
        <v>22</v>
      </c>
      <c r="V500" s="574" t="s">
        <v>122</v>
      </c>
      <c r="W500" s="574" t="s">
        <v>123</v>
      </c>
      <c r="X500" s="576">
        <v>33405</v>
      </c>
      <c r="Y500" s="576">
        <v>30956.400000000001</v>
      </c>
      <c r="Z500" s="577">
        <v>7.1999999999999995E-2</v>
      </c>
      <c r="AA500" s="570" t="str">
        <f t="shared" si="86"/>
        <v>TRK018-1</v>
      </c>
      <c r="AB500" s="569" t="str">
        <f t="shared" si="87"/>
        <v>FALSE</v>
      </c>
      <c r="AC500" s="578" t="str">
        <f t="shared" si="88"/>
        <v>TRUE</v>
      </c>
      <c r="AD500" s="570" t="str">
        <f t="shared" si="89"/>
        <v>II</v>
      </c>
    </row>
    <row r="501" spans="1:30" ht="30" x14ac:dyDescent="0.25">
      <c r="A501" s="564" t="str">
        <f t="shared" si="90"/>
        <v>TRK018-2017-2</v>
      </c>
      <c r="B501" s="565" t="s">
        <v>808</v>
      </c>
      <c r="C501" s="565">
        <v>2</v>
      </c>
      <c r="D501" s="565" t="s">
        <v>436</v>
      </c>
      <c r="E501" s="565" t="s">
        <v>775</v>
      </c>
      <c r="F501" s="565" t="s">
        <v>98</v>
      </c>
      <c r="G501" s="565">
        <v>2017</v>
      </c>
      <c r="H501" s="565" t="s">
        <v>184</v>
      </c>
      <c r="I501" s="565" t="s">
        <v>809</v>
      </c>
      <c r="J501" s="565" t="s">
        <v>777</v>
      </c>
      <c r="K501" s="565">
        <v>5</v>
      </c>
      <c r="L501" s="565" t="s">
        <v>778</v>
      </c>
      <c r="M501" s="565">
        <v>7000</v>
      </c>
      <c r="N501" s="565" t="s">
        <v>591</v>
      </c>
      <c r="O501" s="565">
        <v>6</v>
      </c>
      <c r="P501" s="565" t="s">
        <v>810</v>
      </c>
      <c r="Q501" s="565" t="s">
        <v>807</v>
      </c>
      <c r="R501" s="565">
        <v>140.5</v>
      </c>
      <c r="S501" s="565">
        <v>21</v>
      </c>
      <c r="T501" s="566">
        <v>5800</v>
      </c>
      <c r="U501" s="565">
        <v>22</v>
      </c>
      <c r="V501" s="565" t="s">
        <v>122</v>
      </c>
      <c r="W501" s="565" t="s">
        <v>123</v>
      </c>
      <c r="X501" s="567">
        <v>33405</v>
      </c>
      <c r="Y501" s="567">
        <v>29747</v>
      </c>
      <c r="Z501" s="579">
        <v>0.05</v>
      </c>
      <c r="AA501" s="569" t="str">
        <f t="shared" si="86"/>
        <v>TRK018-2</v>
      </c>
      <c r="AB501" s="570" t="str">
        <f t="shared" si="87"/>
        <v>FALSE</v>
      </c>
      <c r="AC501" s="580" t="str">
        <f t="shared" si="88"/>
        <v>FALSE</v>
      </c>
      <c r="AD501" s="569" t="str">
        <f t="shared" si="89"/>
        <v>II</v>
      </c>
    </row>
    <row r="502" spans="1:30" x14ac:dyDescent="0.25">
      <c r="A502" s="564" t="str">
        <f t="shared" si="90"/>
        <v>TRK018-2017-3</v>
      </c>
      <c r="B502" s="574" t="s">
        <v>808</v>
      </c>
      <c r="C502" s="574">
        <v>3</v>
      </c>
      <c r="D502" s="574" t="s">
        <v>454</v>
      </c>
      <c r="E502" s="574" t="s">
        <v>775</v>
      </c>
      <c r="F502" s="574" t="s">
        <v>98</v>
      </c>
      <c r="G502" s="574">
        <v>2017</v>
      </c>
      <c r="H502" s="574" t="s">
        <v>184</v>
      </c>
      <c r="I502" s="574" t="s">
        <v>809</v>
      </c>
      <c r="J502" s="574" t="s">
        <v>777</v>
      </c>
      <c r="K502" s="574">
        <v>5</v>
      </c>
      <c r="L502" s="574" t="s">
        <v>778</v>
      </c>
      <c r="M502" s="574">
        <v>7000</v>
      </c>
      <c r="N502" s="574" t="s">
        <v>591</v>
      </c>
      <c r="O502" s="574">
        <v>6</v>
      </c>
      <c r="P502" s="574" t="s">
        <v>810</v>
      </c>
      <c r="Q502" s="574" t="s">
        <v>807</v>
      </c>
      <c r="R502" s="574">
        <v>140.5</v>
      </c>
      <c r="S502" s="574">
        <v>21</v>
      </c>
      <c r="T502" s="575">
        <v>5800</v>
      </c>
      <c r="U502" s="574">
        <v>22</v>
      </c>
      <c r="V502" s="574" t="s">
        <v>122</v>
      </c>
      <c r="W502" s="574" t="s">
        <v>123</v>
      </c>
      <c r="X502" s="576">
        <v>32205</v>
      </c>
      <c r="Y502" s="576">
        <v>30395.88</v>
      </c>
      <c r="Z502" s="577">
        <v>0.03</v>
      </c>
      <c r="AA502" s="570" t="str">
        <f t="shared" si="86"/>
        <v>TRK018-3</v>
      </c>
      <c r="AB502" s="569" t="str">
        <f t="shared" si="87"/>
        <v>FALSE</v>
      </c>
      <c r="AC502" s="578" t="str">
        <f t="shared" si="88"/>
        <v>FALSE</v>
      </c>
      <c r="AD502" s="570" t="str">
        <f t="shared" si="89"/>
        <v>II</v>
      </c>
    </row>
    <row r="503" spans="1:30" x14ac:dyDescent="0.25">
      <c r="A503" s="564" t="str">
        <f t="shared" si="90"/>
        <v>TRK019-2017-1</v>
      </c>
      <c r="B503" s="565" t="s">
        <v>811</v>
      </c>
      <c r="C503" s="565">
        <v>1</v>
      </c>
      <c r="D503" s="565" t="s">
        <v>431</v>
      </c>
      <c r="E503" s="565" t="s">
        <v>775</v>
      </c>
      <c r="F503" s="565" t="s">
        <v>98</v>
      </c>
      <c r="G503" s="565">
        <v>2017</v>
      </c>
      <c r="H503" s="565" t="s">
        <v>184</v>
      </c>
      <c r="I503" s="565" t="s">
        <v>812</v>
      </c>
      <c r="J503" s="565" t="s">
        <v>777</v>
      </c>
      <c r="K503" s="565">
        <v>4</v>
      </c>
      <c r="L503" s="565" t="s">
        <v>778</v>
      </c>
      <c r="M503" s="565">
        <v>7000</v>
      </c>
      <c r="N503" s="565" t="s">
        <v>503</v>
      </c>
      <c r="O503" s="565">
        <v>4</v>
      </c>
      <c r="P503" s="565" t="s">
        <v>813</v>
      </c>
      <c r="Q503" s="565" t="s">
        <v>807</v>
      </c>
      <c r="R503" s="565">
        <v>128.30000000000001</v>
      </c>
      <c r="S503" s="565">
        <v>21</v>
      </c>
      <c r="T503" s="566">
        <v>5400</v>
      </c>
      <c r="U503" s="565">
        <v>22</v>
      </c>
      <c r="V503" s="565" t="s">
        <v>122</v>
      </c>
      <c r="W503" s="565" t="s">
        <v>123</v>
      </c>
      <c r="X503" s="567">
        <v>30100</v>
      </c>
      <c r="Y503" s="567">
        <v>28018.560000000001</v>
      </c>
      <c r="Z503" s="579">
        <v>7.1999999999999995E-2</v>
      </c>
      <c r="AA503" s="569" t="str">
        <f t="shared" si="86"/>
        <v>TRK019-1</v>
      </c>
      <c r="AB503" s="570" t="str">
        <f t="shared" si="87"/>
        <v>FALSE</v>
      </c>
      <c r="AC503" s="580" t="str">
        <f t="shared" si="88"/>
        <v>TRUE</v>
      </c>
      <c r="AD503" s="569" t="str">
        <f t="shared" si="89"/>
        <v>II</v>
      </c>
    </row>
    <row r="504" spans="1:30" ht="30" x14ac:dyDescent="0.25">
      <c r="A504" s="564" t="str">
        <f t="shared" si="90"/>
        <v>TRK019-2017-2</v>
      </c>
      <c r="B504" s="574" t="s">
        <v>811</v>
      </c>
      <c r="C504" s="574">
        <v>2</v>
      </c>
      <c r="D504" s="574" t="s">
        <v>436</v>
      </c>
      <c r="E504" s="574" t="s">
        <v>775</v>
      </c>
      <c r="F504" s="574" t="s">
        <v>98</v>
      </c>
      <c r="G504" s="574">
        <v>2017</v>
      </c>
      <c r="H504" s="574" t="s">
        <v>184</v>
      </c>
      <c r="I504" s="574" t="s">
        <v>812</v>
      </c>
      <c r="J504" s="574" t="s">
        <v>777</v>
      </c>
      <c r="K504" s="574">
        <v>4</v>
      </c>
      <c r="L504" s="574" t="s">
        <v>778</v>
      </c>
      <c r="M504" s="574">
        <v>7000</v>
      </c>
      <c r="N504" s="574" t="s">
        <v>503</v>
      </c>
      <c r="O504" s="574">
        <v>4</v>
      </c>
      <c r="P504" s="574" t="s">
        <v>813</v>
      </c>
      <c r="Q504" s="574" t="s">
        <v>807</v>
      </c>
      <c r="R504" s="574">
        <v>128.30000000000001</v>
      </c>
      <c r="S504" s="574">
        <v>21</v>
      </c>
      <c r="T504" s="575">
        <v>5400</v>
      </c>
      <c r="U504" s="574">
        <v>22</v>
      </c>
      <c r="V504" s="574" t="s">
        <v>122</v>
      </c>
      <c r="W504" s="574" t="s">
        <v>123</v>
      </c>
      <c r="X504" s="576">
        <v>30100</v>
      </c>
      <c r="Y504" s="576">
        <v>26996</v>
      </c>
      <c r="Z504" s="577">
        <v>0.05</v>
      </c>
      <c r="AA504" s="570" t="str">
        <f t="shared" si="86"/>
        <v>TRK019-2</v>
      </c>
      <c r="AB504" s="569" t="str">
        <f t="shared" si="87"/>
        <v>FALSE</v>
      </c>
      <c r="AC504" s="578" t="str">
        <f t="shared" si="88"/>
        <v>FALSE</v>
      </c>
      <c r="AD504" s="570" t="str">
        <f t="shared" si="89"/>
        <v>II</v>
      </c>
    </row>
    <row r="505" spans="1:30" x14ac:dyDescent="0.25">
      <c r="A505" s="564" t="str">
        <f t="shared" si="90"/>
        <v>TRK019-2017-3</v>
      </c>
      <c r="B505" s="565" t="s">
        <v>811</v>
      </c>
      <c r="C505" s="565">
        <v>3</v>
      </c>
      <c r="D505" s="565" t="s">
        <v>454</v>
      </c>
      <c r="E505" s="565" t="s">
        <v>775</v>
      </c>
      <c r="F505" s="565" t="s">
        <v>98</v>
      </c>
      <c r="G505" s="565">
        <v>2017</v>
      </c>
      <c r="H505" s="565" t="s">
        <v>184</v>
      </c>
      <c r="I505" s="565" t="s">
        <v>812</v>
      </c>
      <c r="J505" s="565" t="s">
        <v>777</v>
      </c>
      <c r="K505" s="565">
        <v>4</v>
      </c>
      <c r="L505" s="565" t="s">
        <v>778</v>
      </c>
      <c r="M505" s="565">
        <v>7000</v>
      </c>
      <c r="N505" s="565" t="s">
        <v>503</v>
      </c>
      <c r="O505" s="565">
        <v>4</v>
      </c>
      <c r="P505" s="565" t="s">
        <v>813</v>
      </c>
      <c r="Q505" s="565" t="s">
        <v>807</v>
      </c>
      <c r="R505" s="565">
        <v>128.30000000000001</v>
      </c>
      <c r="S505" s="565">
        <v>21</v>
      </c>
      <c r="T505" s="566">
        <v>5400</v>
      </c>
      <c r="U505" s="565">
        <v>22</v>
      </c>
      <c r="V505" s="565" t="s">
        <v>122</v>
      </c>
      <c r="W505" s="565" t="s">
        <v>123</v>
      </c>
      <c r="X505" s="567">
        <v>29050</v>
      </c>
      <c r="Y505" s="567">
        <v>27735.84</v>
      </c>
      <c r="Z505" s="579">
        <v>0.03</v>
      </c>
      <c r="AA505" s="569" t="str">
        <f t="shared" si="86"/>
        <v>TRK019-3</v>
      </c>
      <c r="AB505" s="570" t="str">
        <f t="shared" si="87"/>
        <v>FALSE</v>
      </c>
      <c r="AC505" s="580" t="str">
        <f t="shared" si="88"/>
        <v>FALSE</v>
      </c>
      <c r="AD505" s="569" t="str">
        <f t="shared" si="89"/>
        <v>II</v>
      </c>
    </row>
    <row r="506" spans="1:30" x14ac:dyDescent="0.25">
      <c r="A506" s="564" t="str">
        <f t="shared" si="90"/>
        <v>TRK020-2017-1</v>
      </c>
      <c r="B506" s="574" t="s">
        <v>814</v>
      </c>
      <c r="C506" s="574">
        <v>1</v>
      </c>
      <c r="D506" s="574" t="s">
        <v>431</v>
      </c>
      <c r="E506" s="574" t="s">
        <v>775</v>
      </c>
      <c r="F506" s="574" t="s">
        <v>98</v>
      </c>
      <c r="G506" s="574">
        <v>2017</v>
      </c>
      <c r="H506" s="574" t="s">
        <v>184</v>
      </c>
      <c r="I506" s="574" t="s">
        <v>805</v>
      </c>
      <c r="J506" s="574" t="s">
        <v>559</v>
      </c>
      <c r="K506" s="574">
        <v>5</v>
      </c>
      <c r="L506" s="574" t="s">
        <v>783</v>
      </c>
      <c r="M506" s="574">
        <v>7000</v>
      </c>
      <c r="N506" s="574" t="s">
        <v>591</v>
      </c>
      <c r="O506" s="574">
        <v>6</v>
      </c>
      <c r="P506" s="574" t="s">
        <v>806</v>
      </c>
      <c r="Q506" s="574" t="s">
        <v>815</v>
      </c>
      <c r="R506" s="574">
        <v>128.30000000000001</v>
      </c>
      <c r="S506" s="574">
        <v>21</v>
      </c>
      <c r="T506" s="575">
        <v>6000</v>
      </c>
      <c r="U506" s="574">
        <v>20</v>
      </c>
      <c r="V506" s="574" t="s">
        <v>122</v>
      </c>
      <c r="W506" s="574" t="s">
        <v>123</v>
      </c>
      <c r="X506" s="576">
        <v>36570</v>
      </c>
      <c r="Y506" s="576">
        <v>34057.17</v>
      </c>
      <c r="Z506" s="577">
        <v>7.1999999999999995E-2</v>
      </c>
      <c r="AA506" s="570" t="str">
        <f t="shared" si="86"/>
        <v>TRK020-1</v>
      </c>
      <c r="AB506" s="569" t="str">
        <f t="shared" si="87"/>
        <v>FALSE</v>
      </c>
      <c r="AC506" s="578" t="str">
        <f t="shared" si="88"/>
        <v>FALSE</v>
      </c>
      <c r="AD506" s="570" t="str">
        <f t="shared" si="89"/>
        <v>II</v>
      </c>
    </row>
    <row r="507" spans="1:30" ht="30" x14ac:dyDescent="0.25">
      <c r="A507" s="564" t="str">
        <f t="shared" si="90"/>
        <v>TRK020-2017-2</v>
      </c>
      <c r="B507" s="565" t="s">
        <v>814</v>
      </c>
      <c r="C507" s="565">
        <v>2</v>
      </c>
      <c r="D507" s="565" t="s">
        <v>436</v>
      </c>
      <c r="E507" s="565" t="s">
        <v>775</v>
      </c>
      <c r="F507" s="565" t="s">
        <v>98</v>
      </c>
      <c r="G507" s="565">
        <v>2017</v>
      </c>
      <c r="H507" s="565" t="s">
        <v>184</v>
      </c>
      <c r="I507" s="565" t="s">
        <v>805</v>
      </c>
      <c r="J507" s="565" t="s">
        <v>559</v>
      </c>
      <c r="K507" s="565">
        <v>5</v>
      </c>
      <c r="L507" s="565" t="s">
        <v>783</v>
      </c>
      <c r="M507" s="565">
        <v>7000</v>
      </c>
      <c r="N507" s="565" t="s">
        <v>591</v>
      </c>
      <c r="O507" s="565">
        <v>6</v>
      </c>
      <c r="P507" s="565" t="s">
        <v>806</v>
      </c>
      <c r="Q507" s="565" t="s">
        <v>815</v>
      </c>
      <c r="R507" s="565">
        <v>128.30000000000001</v>
      </c>
      <c r="S507" s="565">
        <v>21</v>
      </c>
      <c r="T507" s="566">
        <v>6000</v>
      </c>
      <c r="U507" s="565">
        <v>20</v>
      </c>
      <c r="V507" s="565" t="s">
        <v>122</v>
      </c>
      <c r="W507" s="565" t="s">
        <v>123</v>
      </c>
      <c r="X507" s="567">
        <v>34960</v>
      </c>
      <c r="Y507" s="567">
        <v>31191</v>
      </c>
      <c r="Z507" s="579">
        <v>0.05</v>
      </c>
      <c r="AA507" s="569" t="str">
        <f t="shared" si="86"/>
        <v>TRK020-2</v>
      </c>
      <c r="AB507" s="570" t="str">
        <f t="shared" si="87"/>
        <v>FALSE</v>
      </c>
      <c r="AC507" s="580" t="str">
        <f t="shared" si="88"/>
        <v>FALSE</v>
      </c>
      <c r="AD507" s="569" t="str">
        <f t="shared" si="89"/>
        <v>II</v>
      </c>
    </row>
    <row r="508" spans="1:30" x14ac:dyDescent="0.25">
      <c r="A508" s="564" t="str">
        <f t="shared" si="90"/>
        <v>TRK020-2017-3</v>
      </c>
      <c r="B508" s="574" t="s">
        <v>814</v>
      </c>
      <c r="C508" s="574">
        <v>3</v>
      </c>
      <c r="D508" s="574" t="s">
        <v>454</v>
      </c>
      <c r="E508" s="574" t="s">
        <v>775</v>
      </c>
      <c r="F508" s="574" t="s">
        <v>98</v>
      </c>
      <c r="G508" s="574">
        <v>2017</v>
      </c>
      <c r="H508" s="574" t="s">
        <v>184</v>
      </c>
      <c r="I508" s="574" t="s">
        <v>805</v>
      </c>
      <c r="J508" s="574" t="s">
        <v>559</v>
      </c>
      <c r="K508" s="574">
        <v>5</v>
      </c>
      <c r="L508" s="574" t="s">
        <v>783</v>
      </c>
      <c r="M508" s="574">
        <v>7000</v>
      </c>
      <c r="N508" s="574" t="s">
        <v>591</v>
      </c>
      <c r="O508" s="574">
        <v>6</v>
      </c>
      <c r="P508" s="574" t="s">
        <v>806</v>
      </c>
      <c r="Q508" s="574" t="s">
        <v>815</v>
      </c>
      <c r="R508" s="574">
        <v>128.30000000000001</v>
      </c>
      <c r="S508" s="574">
        <v>21</v>
      </c>
      <c r="T508" s="575">
        <v>6000</v>
      </c>
      <c r="U508" s="574">
        <v>20</v>
      </c>
      <c r="V508" s="574" t="s">
        <v>122</v>
      </c>
      <c r="W508" s="574" t="s">
        <v>123</v>
      </c>
      <c r="X508" s="576">
        <v>35535</v>
      </c>
      <c r="Y508" s="576">
        <v>33821.160000000003</v>
      </c>
      <c r="Z508" s="577">
        <v>0.03</v>
      </c>
      <c r="AA508" s="570" t="str">
        <f t="shared" si="86"/>
        <v>TRK020-3</v>
      </c>
      <c r="AB508" s="569" t="str">
        <f t="shared" si="87"/>
        <v>FALSE</v>
      </c>
      <c r="AC508" s="578" t="str">
        <f t="shared" si="88"/>
        <v>FALSE</v>
      </c>
      <c r="AD508" s="570" t="str">
        <f t="shared" si="89"/>
        <v>II</v>
      </c>
    </row>
    <row r="509" spans="1:30" x14ac:dyDescent="0.25">
      <c r="A509" s="564" t="str">
        <f t="shared" si="90"/>
        <v>TRK021-2017-1</v>
      </c>
      <c r="B509" s="565" t="s">
        <v>816</v>
      </c>
      <c r="C509" s="565">
        <v>1</v>
      </c>
      <c r="D509" s="565" t="s">
        <v>431</v>
      </c>
      <c r="E509" s="565" t="s">
        <v>775</v>
      </c>
      <c r="F509" s="565" t="s">
        <v>98</v>
      </c>
      <c r="G509" s="565">
        <v>2017</v>
      </c>
      <c r="H509" s="565" t="s">
        <v>184</v>
      </c>
      <c r="I509" s="565" t="s">
        <v>809</v>
      </c>
      <c r="J509" s="565" t="s">
        <v>559</v>
      </c>
      <c r="K509" s="565">
        <v>5</v>
      </c>
      <c r="L509" s="565" t="s">
        <v>778</v>
      </c>
      <c r="M509" s="565">
        <v>7000</v>
      </c>
      <c r="N509" s="565" t="s">
        <v>591</v>
      </c>
      <c r="O509" s="565">
        <v>6</v>
      </c>
      <c r="P509" s="565" t="s">
        <v>810</v>
      </c>
      <c r="Q509" s="565" t="s">
        <v>815</v>
      </c>
      <c r="R509" s="565">
        <v>140.5</v>
      </c>
      <c r="S509" s="565">
        <v>21</v>
      </c>
      <c r="T509" s="566">
        <v>6000</v>
      </c>
      <c r="U509" s="565">
        <v>20</v>
      </c>
      <c r="V509" s="565" t="s">
        <v>122</v>
      </c>
      <c r="W509" s="565" t="s">
        <v>123</v>
      </c>
      <c r="X509" s="567">
        <v>36870</v>
      </c>
      <c r="Y509" s="567">
        <v>34336.480000000003</v>
      </c>
      <c r="Z509" s="579">
        <v>7.1999999999999995E-2</v>
      </c>
      <c r="AA509" s="569" t="str">
        <f t="shared" si="86"/>
        <v>TRK021-1</v>
      </c>
      <c r="AB509" s="570" t="str">
        <f t="shared" si="87"/>
        <v>FALSE</v>
      </c>
      <c r="AC509" s="580" t="str">
        <f t="shared" si="88"/>
        <v>FALSE</v>
      </c>
      <c r="AD509" s="569" t="str">
        <f t="shared" si="89"/>
        <v>II</v>
      </c>
    </row>
    <row r="510" spans="1:30" ht="30" x14ac:dyDescent="0.25">
      <c r="A510" s="564" t="str">
        <f t="shared" si="90"/>
        <v>TRK021-2017-2</v>
      </c>
      <c r="B510" s="574" t="s">
        <v>816</v>
      </c>
      <c r="C510" s="574">
        <v>2</v>
      </c>
      <c r="D510" s="574" t="s">
        <v>436</v>
      </c>
      <c r="E510" s="574" t="s">
        <v>775</v>
      </c>
      <c r="F510" s="574" t="s">
        <v>98</v>
      </c>
      <c r="G510" s="574">
        <v>2017</v>
      </c>
      <c r="H510" s="574" t="s">
        <v>184</v>
      </c>
      <c r="I510" s="574" t="s">
        <v>809</v>
      </c>
      <c r="J510" s="574" t="s">
        <v>559</v>
      </c>
      <c r="K510" s="574">
        <v>5</v>
      </c>
      <c r="L510" s="574" t="s">
        <v>778</v>
      </c>
      <c r="M510" s="574">
        <v>7000</v>
      </c>
      <c r="N510" s="574" t="s">
        <v>591</v>
      </c>
      <c r="O510" s="574">
        <v>6</v>
      </c>
      <c r="P510" s="574" t="s">
        <v>810</v>
      </c>
      <c r="Q510" s="574" t="s">
        <v>815</v>
      </c>
      <c r="R510" s="574">
        <v>140.5</v>
      </c>
      <c r="S510" s="574">
        <v>21</v>
      </c>
      <c r="T510" s="575">
        <v>6000</v>
      </c>
      <c r="U510" s="574">
        <v>20</v>
      </c>
      <c r="V510" s="574" t="s">
        <v>122</v>
      </c>
      <c r="W510" s="574" t="s">
        <v>123</v>
      </c>
      <c r="X510" s="576">
        <v>36870</v>
      </c>
      <c r="Y510" s="576">
        <v>33067</v>
      </c>
      <c r="Z510" s="577">
        <v>0.05</v>
      </c>
      <c r="AA510" s="570" t="str">
        <f t="shared" si="86"/>
        <v>TRK021-2</v>
      </c>
      <c r="AB510" s="569" t="str">
        <f t="shared" si="87"/>
        <v>FALSE</v>
      </c>
      <c r="AC510" s="578" t="str">
        <f t="shared" si="88"/>
        <v>FALSE</v>
      </c>
      <c r="AD510" s="570" t="str">
        <f t="shared" si="89"/>
        <v>II</v>
      </c>
    </row>
    <row r="511" spans="1:30" x14ac:dyDescent="0.25">
      <c r="A511" s="564" t="str">
        <f t="shared" si="90"/>
        <v>TRK021-2017-3</v>
      </c>
      <c r="B511" s="565" t="s">
        <v>816</v>
      </c>
      <c r="C511" s="565">
        <v>3</v>
      </c>
      <c r="D511" s="565" t="s">
        <v>454</v>
      </c>
      <c r="E511" s="565" t="s">
        <v>775</v>
      </c>
      <c r="F511" s="565" t="s">
        <v>98</v>
      </c>
      <c r="G511" s="565">
        <v>2017</v>
      </c>
      <c r="H511" s="565" t="s">
        <v>184</v>
      </c>
      <c r="I511" s="565" t="s">
        <v>809</v>
      </c>
      <c r="J511" s="565" t="s">
        <v>559</v>
      </c>
      <c r="K511" s="565">
        <v>5</v>
      </c>
      <c r="L511" s="565" t="s">
        <v>778</v>
      </c>
      <c r="M511" s="565">
        <v>7000</v>
      </c>
      <c r="N511" s="565" t="s">
        <v>591</v>
      </c>
      <c r="O511" s="565">
        <v>6</v>
      </c>
      <c r="P511" s="565" t="s">
        <v>810</v>
      </c>
      <c r="Q511" s="565" t="s">
        <v>815</v>
      </c>
      <c r="R511" s="565">
        <v>140.5</v>
      </c>
      <c r="S511" s="565">
        <v>21</v>
      </c>
      <c r="T511" s="566">
        <v>6000</v>
      </c>
      <c r="U511" s="565">
        <v>20</v>
      </c>
      <c r="V511" s="565" t="s">
        <v>122</v>
      </c>
      <c r="W511" s="565" t="s">
        <v>123</v>
      </c>
      <c r="X511" s="567">
        <v>35835</v>
      </c>
      <c r="Y511" s="567">
        <v>34102.68</v>
      </c>
      <c r="Z511" s="579">
        <v>0.03</v>
      </c>
      <c r="AA511" s="569" t="str">
        <f t="shared" si="86"/>
        <v>TRK021-3</v>
      </c>
      <c r="AB511" s="570" t="str">
        <f t="shared" si="87"/>
        <v>FALSE</v>
      </c>
      <c r="AC511" s="580" t="str">
        <f t="shared" si="88"/>
        <v>FALSE</v>
      </c>
      <c r="AD511" s="569" t="str">
        <f t="shared" si="89"/>
        <v>II</v>
      </c>
    </row>
    <row r="512" spans="1:30" x14ac:dyDescent="0.25">
      <c r="A512" s="564" t="str">
        <f t="shared" si="90"/>
        <v>TRK022-2017-1</v>
      </c>
      <c r="B512" s="574" t="s">
        <v>817</v>
      </c>
      <c r="C512" s="574">
        <v>1</v>
      </c>
      <c r="D512" s="574" t="s">
        <v>431</v>
      </c>
      <c r="E512" s="574" t="s">
        <v>775</v>
      </c>
      <c r="F512" s="574" t="s">
        <v>98</v>
      </c>
      <c r="G512" s="574">
        <v>2017</v>
      </c>
      <c r="H512" s="574" t="s">
        <v>184</v>
      </c>
      <c r="I512" s="574" t="s">
        <v>812</v>
      </c>
      <c r="J512" s="574" t="s">
        <v>559</v>
      </c>
      <c r="K512" s="574">
        <v>4</v>
      </c>
      <c r="L512" s="574" t="s">
        <v>778</v>
      </c>
      <c r="M512" s="574">
        <v>7000</v>
      </c>
      <c r="N512" s="574" t="s">
        <v>503</v>
      </c>
      <c r="O512" s="574">
        <v>4</v>
      </c>
      <c r="P512" s="574" t="s">
        <v>813</v>
      </c>
      <c r="Q512" s="574" t="s">
        <v>815</v>
      </c>
      <c r="R512" s="574">
        <v>128.30000000000001</v>
      </c>
      <c r="S512" s="574">
        <v>21</v>
      </c>
      <c r="T512" s="575">
        <v>5600</v>
      </c>
      <c r="U512" s="574">
        <v>22</v>
      </c>
      <c r="V512" s="574" t="s">
        <v>122</v>
      </c>
      <c r="W512" s="574" t="s">
        <v>123</v>
      </c>
      <c r="X512" s="576">
        <v>33860</v>
      </c>
      <c r="Y512" s="576">
        <v>31673.91</v>
      </c>
      <c r="Z512" s="577">
        <v>7.1999999999999995E-2</v>
      </c>
      <c r="AA512" s="570" t="str">
        <f t="shared" si="86"/>
        <v>TRK022-1</v>
      </c>
      <c r="AB512" s="569" t="str">
        <f t="shared" si="87"/>
        <v>FALSE</v>
      </c>
      <c r="AC512" s="578" t="str">
        <f t="shared" si="88"/>
        <v>TRUE</v>
      </c>
      <c r="AD512" s="570" t="str">
        <f t="shared" si="89"/>
        <v>II</v>
      </c>
    </row>
    <row r="513" spans="1:30" ht="30" x14ac:dyDescent="0.25">
      <c r="A513" s="564" t="str">
        <f t="shared" si="90"/>
        <v>TRK022-2017-2</v>
      </c>
      <c r="B513" s="565" t="s">
        <v>817</v>
      </c>
      <c r="C513" s="565">
        <v>2</v>
      </c>
      <c r="D513" s="565" t="s">
        <v>436</v>
      </c>
      <c r="E513" s="565" t="s">
        <v>775</v>
      </c>
      <c r="F513" s="565" t="s">
        <v>98</v>
      </c>
      <c r="G513" s="565">
        <v>2017</v>
      </c>
      <c r="H513" s="565" t="s">
        <v>184</v>
      </c>
      <c r="I513" s="565" t="s">
        <v>812</v>
      </c>
      <c r="J513" s="565" t="s">
        <v>559</v>
      </c>
      <c r="K513" s="565">
        <v>4</v>
      </c>
      <c r="L513" s="565" t="s">
        <v>778</v>
      </c>
      <c r="M513" s="565">
        <v>7000</v>
      </c>
      <c r="N513" s="565" t="s">
        <v>503</v>
      </c>
      <c r="O513" s="565">
        <v>4</v>
      </c>
      <c r="P513" s="565" t="s">
        <v>813</v>
      </c>
      <c r="Q513" s="565" t="s">
        <v>815</v>
      </c>
      <c r="R513" s="565">
        <v>128.30000000000001</v>
      </c>
      <c r="S513" s="565">
        <v>21</v>
      </c>
      <c r="T513" s="566">
        <v>5600</v>
      </c>
      <c r="U513" s="565">
        <v>22</v>
      </c>
      <c r="V513" s="565" t="s">
        <v>122</v>
      </c>
      <c r="W513" s="565" t="s">
        <v>123</v>
      </c>
      <c r="X513" s="567">
        <v>33860</v>
      </c>
      <c r="Y513" s="567">
        <v>30599</v>
      </c>
      <c r="Z513" s="579">
        <v>0.05</v>
      </c>
      <c r="AA513" s="569" t="str">
        <f t="shared" si="86"/>
        <v>TRK022-2</v>
      </c>
      <c r="AB513" s="570" t="str">
        <f t="shared" si="87"/>
        <v>FALSE</v>
      </c>
      <c r="AC513" s="580" t="str">
        <f t="shared" si="88"/>
        <v>FALSE</v>
      </c>
      <c r="AD513" s="569" t="str">
        <f t="shared" si="89"/>
        <v>II</v>
      </c>
    </row>
    <row r="514" spans="1:30" x14ac:dyDescent="0.25">
      <c r="A514" s="564" t="str">
        <f t="shared" si="90"/>
        <v>TRK022-2017-3</v>
      </c>
      <c r="B514" s="574" t="s">
        <v>817</v>
      </c>
      <c r="C514" s="574">
        <v>3</v>
      </c>
      <c r="D514" s="574" t="s">
        <v>454</v>
      </c>
      <c r="E514" s="574" t="s">
        <v>775</v>
      </c>
      <c r="F514" s="574" t="s">
        <v>98</v>
      </c>
      <c r="G514" s="574">
        <v>2017</v>
      </c>
      <c r="H514" s="574" t="s">
        <v>184</v>
      </c>
      <c r="I514" s="574" t="s">
        <v>812</v>
      </c>
      <c r="J514" s="574" t="s">
        <v>559</v>
      </c>
      <c r="K514" s="574">
        <v>4</v>
      </c>
      <c r="L514" s="574" t="s">
        <v>778</v>
      </c>
      <c r="M514" s="574">
        <v>7000</v>
      </c>
      <c r="N514" s="574" t="s">
        <v>503</v>
      </c>
      <c r="O514" s="574">
        <v>4</v>
      </c>
      <c r="P514" s="574" t="s">
        <v>813</v>
      </c>
      <c r="Q514" s="574" t="s">
        <v>815</v>
      </c>
      <c r="R514" s="574">
        <v>128.30000000000001</v>
      </c>
      <c r="S514" s="574">
        <v>21</v>
      </c>
      <c r="T514" s="575">
        <v>5600</v>
      </c>
      <c r="U514" s="574">
        <v>22</v>
      </c>
      <c r="V514" s="574" t="s">
        <v>122</v>
      </c>
      <c r="W514" s="574" t="s">
        <v>123</v>
      </c>
      <c r="X514" s="576">
        <v>32975</v>
      </c>
      <c r="Y514" s="576">
        <v>31419.06</v>
      </c>
      <c r="Z514" s="577">
        <v>0.03</v>
      </c>
      <c r="AA514" s="570" t="str">
        <f t="shared" si="86"/>
        <v>TRK022-3</v>
      </c>
      <c r="AB514" s="569" t="str">
        <f t="shared" si="87"/>
        <v>FALSE</v>
      </c>
      <c r="AC514" s="578" t="str">
        <f t="shared" si="88"/>
        <v>FALSE</v>
      </c>
      <c r="AD514" s="570" t="str">
        <f t="shared" si="89"/>
        <v>II</v>
      </c>
    </row>
    <row r="515" spans="1:30" ht="30" x14ac:dyDescent="0.25">
      <c r="A515" s="564" t="str">
        <f t="shared" si="90"/>
        <v>TRK023-2017-1</v>
      </c>
      <c r="B515" s="565" t="s">
        <v>818</v>
      </c>
      <c r="C515" s="565">
        <v>1</v>
      </c>
      <c r="D515" s="565" t="s">
        <v>441</v>
      </c>
      <c r="E515" s="565" t="s">
        <v>775</v>
      </c>
      <c r="F515" s="565" t="s">
        <v>90</v>
      </c>
      <c r="G515" s="565">
        <v>2017</v>
      </c>
      <c r="H515" s="565" t="s">
        <v>819</v>
      </c>
      <c r="I515" s="565" t="s">
        <v>820</v>
      </c>
      <c r="J515" s="565" t="s">
        <v>777</v>
      </c>
      <c r="K515" s="565">
        <v>4</v>
      </c>
      <c r="L515" s="565" t="s">
        <v>821</v>
      </c>
      <c r="M515" s="565">
        <v>3500</v>
      </c>
      <c r="N515" s="565" t="s">
        <v>503</v>
      </c>
      <c r="O515" s="565">
        <v>4</v>
      </c>
      <c r="P515" s="565">
        <v>31117</v>
      </c>
      <c r="Q515" s="565" t="s">
        <v>442</v>
      </c>
      <c r="R515" s="565">
        <v>125.9</v>
      </c>
      <c r="S515" s="565">
        <v>21.1</v>
      </c>
      <c r="T515" s="566">
        <v>4690</v>
      </c>
      <c r="U515" s="565">
        <v>19</v>
      </c>
      <c r="V515" s="565" t="s">
        <v>122</v>
      </c>
      <c r="W515" s="565" t="s">
        <v>123</v>
      </c>
      <c r="X515" s="567">
        <v>23100</v>
      </c>
      <c r="Y515" s="567">
        <v>19029</v>
      </c>
      <c r="Z515" s="579">
        <v>0.05</v>
      </c>
      <c r="AA515" s="569" t="str">
        <f t="shared" si="86"/>
        <v>TRK023-1</v>
      </c>
      <c r="AB515" s="570" t="str">
        <f t="shared" si="87"/>
        <v>FALSE</v>
      </c>
      <c r="AC515" s="580" t="str">
        <f t="shared" si="88"/>
        <v>FALSE</v>
      </c>
      <c r="AD515" s="569" t="str">
        <f t="shared" si="89"/>
        <v>II</v>
      </c>
    </row>
    <row r="516" spans="1:30" ht="30" x14ac:dyDescent="0.25">
      <c r="A516" s="564" t="str">
        <f t="shared" si="90"/>
        <v>TRK024-2017-1</v>
      </c>
      <c r="B516" s="574" t="s">
        <v>822</v>
      </c>
      <c r="C516" s="574">
        <v>1</v>
      </c>
      <c r="D516" s="574" t="s">
        <v>441</v>
      </c>
      <c r="E516" s="574" t="s">
        <v>775</v>
      </c>
      <c r="F516" s="574" t="s">
        <v>90</v>
      </c>
      <c r="G516" s="574">
        <v>2017</v>
      </c>
      <c r="H516" s="574" t="s">
        <v>819</v>
      </c>
      <c r="I516" s="574" t="s">
        <v>823</v>
      </c>
      <c r="J516" s="574" t="s">
        <v>777</v>
      </c>
      <c r="K516" s="574">
        <v>4</v>
      </c>
      <c r="L516" s="574" t="s">
        <v>821</v>
      </c>
      <c r="M516" s="574">
        <v>3500</v>
      </c>
      <c r="N516" s="574" t="s">
        <v>503</v>
      </c>
      <c r="O516" s="574">
        <v>4</v>
      </c>
      <c r="P516" s="574">
        <v>31317</v>
      </c>
      <c r="Q516" s="574" t="s">
        <v>442</v>
      </c>
      <c r="R516" s="574">
        <v>125.9</v>
      </c>
      <c r="S516" s="574">
        <v>21.1</v>
      </c>
      <c r="T516" s="575">
        <v>4690</v>
      </c>
      <c r="U516" s="574">
        <v>19</v>
      </c>
      <c r="V516" s="574" t="s">
        <v>122</v>
      </c>
      <c r="W516" s="574" t="s">
        <v>123</v>
      </c>
      <c r="X516" s="576">
        <v>24850</v>
      </c>
      <c r="Y516" s="576">
        <v>20761</v>
      </c>
      <c r="Z516" s="577">
        <v>0.05</v>
      </c>
      <c r="AA516" s="570" t="str">
        <f t="shared" si="86"/>
        <v>TRK024-1</v>
      </c>
      <c r="AB516" s="569" t="str">
        <f t="shared" si="87"/>
        <v>FALSE</v>
      </c>
      <c r="AC516" s="578" t="str">
        <f t="shared" si="88"/>
        <v>FALSE</v>
      </c>
      <c r="AD516" s="570" t="str">
        <f t="shared" si="89"/>
        <v>II</v>
      </c>
    </row>
    <row r="517" spans="1:30" ht="30" x14ac:dyDescent="0.25">
      <c r="A517" s="564" t="str">
        <f t="shared" si="90"/>
        <v>TRK025-2017-1</v>
      </c>
      <c r="B517" s="565" t="s">
        <v>824</v>
      </c>
      <c r="C517" s="565">
        <v>1</v>
      </c>
      <c r="D517" s="565" t="s">
        <v>441</v>
      </c>
      <c r="E517" s="565" t="s">
        <v>775</v>
      </c>
      <c r="F517" s="565" t="s">
        <v>90</v>
      </c>
      <c r="G517" s="565">
        <v>2017</v>
      </c>
      <c r="H517" s="565" t="s">
        <v>819</v>
      </c>
      <c r="I517" s="565" t="s">
        <v>823</v>
      </c>
      <c r="J517" s="565" t="s">
        <v>777</v>
      </c>
      <c r="K517" s="565">
        <v>4</v>
      </c>
      <c r="L517" s="565" t="s">
        <v>821</v>
      </c>
      <c r="M517" s="565">
        <v>6500</v>
      </c>
      <c r="N517" s="565" t="s">
        <v>758</v>
      </c>
      <c r="O517" s="565">
        <v>6</v>
      </c>
      <c r="P517" s="565">
        <v>31517</v>
      </c>
      <c r="Q517" s="565" t="s">
        <v>442</v>
      </c>
      <c r="R517" s="565">
        <v>125.9</v>
      </c>
      <c r="S517" s="565">
        <v>21.1</v>
      </c>
      <c r="T517" s="566">
        <v>5589</v>
      </c>
      <c r="U517" s="565">
        <v>18</v>
      </c>
      <c r="V517" s="565" t="s">
        <v>122</v>
      </c>
      <c r="W517" s="565" t="s">
        <v>123</v>
      </c>
      <c r="X517" s="567">
        <v>25560</v>
      </c>
      <c r="Y517" s="567">
        <v>21464</v>
      </c>
      <c r="Z517" s="579">
        <v>0.05</v>
      </c>
      <c r="AA517" s="569" t="str">
        <f t="shared" si="86"/>
        <v>TRK025-1</v>
      </c>
      <c r="AB517" s="570" t="str">
        <f t="shared" si="87"/>
        <v>FALSE</v>
      </c>
      <c r="AC517" s="580" t="str">
        <f t="shared" si="88"/>
        <v>FALSE</v>
      </c>
      <c r="AD517" s="569" t="str">
        <f t="shared" si="89"/>
        <v>II</v>
      </c>
    </row>
    <row r="518" spans="1:30" ht="30" x14ac:dyDescent="0.25">
      <c r="A518" s="564" t="str">
        <f t="shared" si="90"/>
        <v>TRK026-2017-1</v>
      </c>
      <c r="B518" s="574" t="s">
        <v>825</v>
      </c>
      <c r="C518" s="574">
        <v>1</v>
      </c>
      <c r="D518" s="574" t="s">
        <v>441</v>
      </c>
      <c r="E518" s="574" t="s">
        <v>775</v>
      </c>
      <c r="F518" s="574" t="s">
        <v>90</v>
      </c>
      <c r="G518" s="574">
        <v>2017</v>
      </c>
      <c r="H518" s="574" t="s">
        <v>819</v>
      </c>
      <c r="I518" s="574" t="s">
        <v>823</v>
      </c>
      <c r="J518" s="574" t="s">
        <v>559</v>
      </c>
      <c r="K518" s="574">
        <v>4</v>
      </c>
      <c r="L518" s="574" t="s">
        <v>821</v>
      </c>
      <c r="M518" s="574">
        <v>6300</v>
      </c>
      <c r="N518" s="574" t="s">
        <v>758</v>
      </c>
      <c r="O518" s="574">
        <v>6</v>
      </c>
      <c r="P518" s="574">
        <v>32217</v>
      </c>
      <c r="Q518" s="574" t="s">
        <v>442</v>
      </c>
      <c r="R518" s="574">
        <v>125.9</v>
      </c>
      <c r="S518" s="574">
        <v>21.1</v>
      </c>
      <c r="T518" s="575">
        <v>5690</v>
      </c>
      <c r="U518" s="574">
        <v>17</v>
      </c>
      <c r="V518" s="574" t="s">
        <v>122</v>
      </c>
      <c r="W518" s="574" t="s">
        <v>123</v>
      </c>
      <c r="X518" s="576">
        <v>29690</v>
      </c>
      <c r="Y518" s="576">
        <v>25553</v>
      </c>
      <c r="Z518" s="577">
        <v>0.05</v>
      </c>
      <c r="AA518" s="570" t="str">
        <f t="shared" si="86"/>
        <v>TRK026-1</v>
      </c>
      <c r="AB518" s="569" t="str">
        <f t="shared" si="87"/>
        <v>FALSE</v>
      </c>
      <c r="AC518" s="578" t="str">
        <f t="shared" si="88"/>
        <v>FALSE</v>
      </c>
      <c r="AD518" s="570" t="str">
        <f t="shared" si="89"/>
        <v>II</v>
      </c>
    </row>
    <row r="519" spans="1:30" ht="30" x14ac:dyDescent="0.25">
      <c r="A519" s="564" t="str">
        <f t="shared" si="90"/>
        <v>TRK027-2017-1</v>
      </c>
      <c r="B519" s="565" t="s">
        <v>826</v>
      </c>
      <c r="C519" s="565">
        <v>1</v>
      </c>
      <c r="D519" s="565" t="s">
        <v>441</v>
      </c>
      <c r="E519" s="565" t="s">
        <v>775</v>
      </c>
      <c r="F519" s="565" t="s">
        <v>90</v>
      </c>
      <c r="G519" s="565">
        <v>2017</v>
      </c>
      <c r="H519" s="565" t="s">
        <v>819</v>
      </c>
      <c r="I519" s="565" t="s">
        <v>827</v>
      </c>
      <c r="J519" s="565" t="s">
        <v>777</v>
      </c>
      <c r="K519" s="565">
        <v>4</v>
      </c>
      <c r="L519" s="565" t="s">
        <v>821</v>
      </c>
      <c r="M519" s="565">
        <v>6500</v>
      </c>
      <c r="N519" s="565" t="s">
        <v>758</v>
      </c>
      <c r="O519" s="565">
        <v>6</v>
      </c>
      <c r="P519" s="565">
        <v>31717</v>
      </c>
      <c r="Q519" s="565" t="s">
        <v>442</v>
      </c>
      <c r="R519" s="565">
        <v>125.9</v>
      </c>
      <c r="S519" s="565">
        <v>21.1</v>
      </c>
      <c r="T519" s="566">
        <v>5690</v>
      </c>
      <c r="U519" s="565">
        <v>18</v>
      </c>
      <c r="V519" s="565" t="s">
        <v>122</v>
      </c>
      <c r="W519" s="565" t="s">
        <v>123</v>
      </c>
      <c r="X519" s="567">
        <v>26140</v>
      </c>
      <c r="Y519" s="567">
        <v>22969</v>
      </c>
      <c r="Z519" s="579">
        <v>0.05</v>
      </c>
      <c r="AA519" s="569" t="str">
        <f t="shared" ref="AA519:AA582" si="91">CONCATENATE(B519, "-", C519)</f>
        <v>TRK027-1</v>
      </c>
      <c r="AB519" s="570" t="str">
        <f t="shared" ref="AB519:AB582" si="92">IF(AND($U519&gt;=32, (LEFT($B519, 3)="PAC"), C519=1), "TRUE", "FALSE")</f>
        <v>FALSE</v>
      </c>
      <c r="AC519" s="580" t="str">
        <f t="shared" ref="AC519:AC582" si="93">IF(AND($U519&gt;=22,(LEFT($B519,3)&lt;&gt;"PAC"),C519=1, ISNUMBER($U519)),"TRUE","FALSE")</f>
        <v>FALSE</v>
      </c>
      <c r="AD519" s="569" t="str">
        <f t="shared" ref="AD519:AD582" si="94">IF((LEFT($B519, 3)="PAC"), "I", "II")</f>
        <v>II</v>
      </c>
    </row>
    <row r="520" spans="1:30" ht="30" x14ac:dyDescent="0.25">
      <c r="A520" s="564" t="str">
        <f t="shared" si="90"/>
        <v>TRK028-2017-1</v>
      </c>
      <c r="B520" s="574" t="s">
        <v>828</v>
      </c>
      <c r="C520" s="574">
        <v>1</v>
      </c>
      <c r="D520" s="574" t="s">
        <v>441</v>
      </c>
      <c r="E520" s="574" t="s">
        <v>775</v>
      </c>
      <c r="F520" s="574" t="s">
        <v>90</v>
      </c>
      <c r="G520" s="574">
        <v>2017</v>
      </c>
      <c r="H520" s="574" t="s">
        <v>819</v>
      </c>
      <c r="I520" s="574" t="s">
        <v>829</v>
      </c>
      <c r="J520" s="574" t="s">
        <v>777</v>
      </c>
      <c r="K520" s="574">
        <v>5</v>
      </c>
      <c r="L520" s="574" t="s">
        <v>830</v>
      </c>
      <c r="M520" s="574">
        <v>6300</v>
      </c>
      <c r="N520" s="574" t="s">
        <v>758</v>
      </c>
      <c r="O520" s="574">
        <v>6</v>
      </c>
      <c r="P520" s="574">
        <v>32117</v>
      </c>
      <c r="Q520" s="574" t="s">
        <v>442</v>
      </c>
      <c r="R520" s="574">
        <v>125.9</v>
      </c>
      <c r="S520" s="574">
        <v>21.1</v>
      </c>
      <c r="T520" s="575">
        <v>5730</v>
      </c>
      <c r="U520" s="574">
        <v>18</v>
      </c>
      <c r="V520" s="574" t="s">
        <v>122</v>
      </c>
      <c r="W520" s="574" t="s">
        <v>123</v>
      </c>
      <c r="X520" s="576">
        <v>25890</v>
      </c>
      <c r="Y520" s="576">
        <v>21791</v>
      </c>
      <c r="Z520" s="577">
        <v>0.05</v>
      </c>
      <c r="AA520" s="570" t="str">
        <f t="shared" si="91"/>
        <v>TRK028-1</v>
      </c>
      <c r="AB520" s="569" t="str">
        <f t="shared" si="92"/>
        <v>FALSE</v>
      </c>
      <c r="AC520" s="578" t="str">
        <f t="shared" si="93"/>
        <v>FALSE</v>
      </c>
      <c r="AD520" s="570" t="str">
        <f t="shared" si="94"/>
        <v>II</v>
      </c>
    </row>
    <row r="521" spans="1:30" ht="30" x14ac:dyDescent="0.25">
      <c r="A521" s="564" t="str">
        <f t="shared" si="90"/>
        <v>TRK029-2017-1</v>
      </c>
      <c r="B521" s="565" t="s">
        <v>831</v>
      </c>
      <c r="C521" s="565">
        <v>1</v>
      </c>
      <c r="D521" s="565" t="s">
        <v>441</v>
      </c>
      <c r="E521" s="565" t="s">
        <v>775</v>
      </c>
      <c r="F521" s="565" t="s">
        <v>90</v>
      </c>
      <c r="G521" s="565">
        <v>2017</v>
      </c>
      <c r="H521" s="565" t="s">
        <v>819</v>
      </c>
      <c r="I521" s="565" t="s">
        <v>829</v>
      </c>
      <c r="J521" s="565" t="s">
        <v>559</v>
      </c>
      <c r="K521" s="565">
        <v>5</v>
      </c>
      <c r="L521" s="565" t="s">
        <v>830</v>
      </c>
      <c r="M521" s="565">
        <v>6100</v>
      </c>
      <c r="N521" s="565" t="s">
        <v>758</v>
      </c>
      <c r="O521" s="565">
        <v>6</v>
      </c>
      <c r="P521" s="565">
        <v>32017</v>
      </c>
      <c r="Q521" s="565" t="s">
        <v>442</v>
      </c>
      <c r="R521" s="565">
        <v>125.9</v>
      </c>
      <c r="S521" s="565">
        <v>21.1</v>
      </c>
      <c r="T521" s="566">
        <v>5816</v>
      </c>
      <c r="U521" s="565">
        <v>17</v>
      </c>
      <c r="V521" s="565" t="s">
        <v>122</v>
      </c>
      <c r="W521" s="565" t="s">
        <v>123</v>
      </c>
      <c r="X521" s="567">
        <v>28590</v>
      </c>
      <c r="Y521" s="567">
        <v>24464</v>
      </c>
      <c r="Z521" s="579">
        <v>0.05</v>
      </c>
      <c r="AA521" s="569" t="str">
        <f t="shared" si="91"/>
        <v>TRK029-1</v>
      </c>
      <c r="AB521" s="570" t="str">
        <f t="shared" si="92"/>
        <v>FALSE</v>
      </c>
      <c r="AC521" s="580" t="str">
        <f t="shared" si="93"/>
        <v>FALSE</v>
      </c>
      <c r="AD521" s="569" t="str">
        <f t="shared" si="94"/>
        <v>II</v>
      </c>
    </row>
    <row r="522" spans="1:30" ht="30" x14ac:dyDescent="0.25">
      <c r="A522" s="564" t="str">
        <f t="shared" si="90"/>
        <v>TRK030-2017-1</v>
      </c>
      <c r="B522" s="574" t="s">
        <v>832</v>
      </c>
      <c r="C522" s="574">
        <v>1</v>
      </c>
      <c r="D522" s="574" t="s">
        <v>441</v>
      </c>
      <c r="E522" s="574" t="s">
        <v>775</v>
      </c>
      <c r="F522" s="574" t="s">
        <v>90</v>
      </c>
      <c r="G522" s="574">
        <v>2017</v>
      </c>
      <c r="H522" s="574" t="s">
        <v>819</v>
      </c>
      <c r="I522" s="574" t="s">
        <v>833</v>
      </c>
      <c r="J522" s="574" t="s">
        <v>777</v>
      </c>
      <c r="K522" s="574">
        <v>5</v>
      </c>
      <c r="L522" s="574" t="s">
        <v>830</v>
      </c>
      <c r="M522" s="574">
        <v>6300</v>
      </c>
      <c r="N522" s="574" t="s">
        <v>758</v>
      </c>
      <c r="O522" s="574">
        <v>6</v>
      </c>
      <c r="P522" s="574">
        <v>32317</v>
      </c>
      <c r="Q522" s="574" t="s">
        <v>442</v>
      </c>
      <c r="R522" s="574">
        <v>125.9</v>
      </c>
      <c r="S522" s="574">
        <v>21.1</v>
      </c>
      <c r="T522" s="575">
        <v>5730</v>
      </c>
      <c r="U522" s="574">
        <v>18</v>
      </c>
      <c r="V522" s="574" t="s">
        <v>122</v>
      </c>
      <c r="W522" s="574" t="s">
        <v>123</v>
      </c>
      <c r="X522" s="576">
        <v>26690</v>
      </c>
      <c r="Y522" s="576">
        <v>22583</v>
      </c>
      <c r="Z522" s="577">
        <v>0.05</v>
      </c>
      <c r="AA522" s="570" t="str">
        <f t="shared" si="91"/>
        <v>TRK030-1</v>
      </c>
      <c r="AB522" s="569" t="str">
        <f t="shared" si="92"/>
        <v>FALSE</v>
      </c>
      <c r="AC522" s="578" t="str">
        <f t="shared" si="93"/>
        <v>FALSE</v>
      </c>
      <c r="AD522" s="570" t="str">
        <f t="shared" si="94"/>
        <v>II</v>
      </c>
    </row>
    <row r="523" spans="1:30" ht="30" x14ac:dyDescent="0.25">
      <c r="A523" s="564" t="str">
        <f t="shared" si="90"/>
        <v>TRK031-2017-1</v>
      </c>
      <c r="B523" s="565" t="s">
        <v>834</v>
      </c>
      <c r="C523" s="565">
        <v>1</v>
      </c>
      <c r="D523" s="565" t="s">
        <v>441</v>
      </c>
      <c r="E523" s="565" t="s">
        <v>775</v>
      </c>
      <c r="F523" s="565" t="s">
        <v>90</v>
      </c>
      <c r="G523" s="565">
        <v>2017</v>
      </c>
      <c r="H523" s="565" t="s">
        <v>819</v>
      </c>
      <c r="I523" s="565" t="s">
        <v>833</v>
      </c>
      <c r="J523" s="565" t="s">
        <v>559</v>
      </c>
      <c r="K523" s="565">
        <v>5</v>
      </c>
      <c r="L523" s="565" t="s">
        <v>830</v>
      </c>
      <c r="M523" s="565">
        <v>6100</v>
      </c>
      <c r="N523" s="565" t="s">
        <v>758</v>
      </c>
      <c r="O523" s="565">
        <v>6</v>
      </c>
      <c r="P523" s="565">
        <v>32217</v>
      </c>
      <c r="Q523" s="565" t="s">
        <v>442</v>
      </c>
      <c r="R523" s="565">
        <v>125.9</v>
      </c>
      <c r="S523" s="565">
        <v>21.1</v>
      </c>
      <c r="T523" s="566">
        <v>5816</v>
      </c>
      <c r="U523" s="565">
        <v>17</v>
      </c>
      <c r="V523" s="565" t="s">
        <v>122</v>
      </c>
      <c r="W523" s="565" t="s">
        <v>123</v>
      </c>
      <c r="X523" s="567">
        <v>29690</v>
      </c>
      <c r="Y523" s="567">
        <v>25553</v>
      </c>
      <c r="Z523" s="579">
        <v>0.05</v>
      </c>
      <c r="AA523" s="569" t="str">
        <f t="shared" si="91"/>
        <v>TRK031-1</v>
      </c>
      <c r="AB523" s="570" t="str">
        <f t="shared" si="92"/>
        <v>FALSE</v>
      </c>
      <c r="AC523" s="580" t="str">
        <f t="shared" si="93"/>
        <v>FALSE</v>
      </c>
      <c r="AD523" s="569" t="str">
        <f t="shared" si="94"/>
        <v>II</v>
      </c>
    </row>
    <row r="524" spans="1:30" ht="30" x14ac:dyDescent="0.25">
      <c r="A524" s="564" t="str">
        <f t="shared" si="90"/>
        <v>TRK032-2017-1</v>
      </c>
      <c r="B524" s="574" t="s">
        <v>835</v>
      </c>
      <c r="C524" s="574">
        <v>1</v>
      </c>
      <c r="D524" s="574" t="s">
        <v>441</v>
      </c>
      <c r="E524" s="574" t="s">
        <v>775</v>
      </c>
      <c r="F524" s="574" t="s">
        <v>90</v>
      </c>
      <c r="G524" s="574">
        <v>2017</v>
      </c>
      <c r="H524" s="574" t="s">
        <v>819</v>
      </c>
      <c r="I524" s="574" t="s">
        <v>836</v>
      </c>
      <c r="J524" s="574" t="s">
        <v>777</v>
      </c>
      <c r="K524" s="574">
        <v>5</v>
      </c>
      <c r="L524" s="574" t="s">
        <v>830</v>
      </c>
      <c r="M524" s="574">
        <v>6300</v>
      </c>
      <c r="N524" s="574" t="s">
        <v>758</v>
      </c>
      <c r="O524" s="574">
        <v>6</v>
      </c>
      <c r="P524" s="574">
        <v>32517</v>
      </c>
      <c r="Q524" s="574" t="s">
        <v>442</v>
      </c>
      <c r="R524" s="574">
        <v>125.9</v>
      </c>
      <c r="S524" s="574">
        <v>21.1</v>
      </c>
      <c r="T524" s="575">
        <v>5730</v>
      </c>
      <c r="U524" s="574">
        <v>18</v>
      </c>
      <c r="V524" s="574" t="s">
        <v>122</v>
      </c>
      <c r="W524" s="574" t="s">
        <v>123</v>
      </c>
      <c r="X524" s="576">
        <v>27570</v>
      </c>
      <c r="Y524" s="576">
        <v>23454</v>
      </c>
      <c r="Z524" s="577">
        <v>0.05</v>
      </c>
      <c r="AA524" s="570" t="str">
        <f t="shared" si="91"/>
        <v>TRK032-1</v>
      </c>
      <c r="AB524" s="569" t="str">
        <f t="shared" si="92"/>
        <v>FALSE</v>
      </c>
      <c r="AC524" s="578" t="str">
        <f t="shared" si="93"/>
        <v>FALSE</v>
      </c>
      <c r="AD524" s="570" t="str">
        <f t="shared" si="94"/>
        <v>II</v>
      </c>
    </row>
    <row r="525" spans="1:30" x14ac:dyDescent="0.25">
      <c r="A525" s="564" t="str">
        <f t="shared" si="90"/>
        <v>TRK033-2017-1</v>
      </c>
      <c r="B525" s="565" t="s">
        <v>837</v>
      </c>
      <c r="C525" s="565">
        <v>1</v>
      </c>
      <c r="D525" s="565" t="s">
        <v>431</v>
      </c>
      <c r="E525" s="565" t="s">
        <v>838</v>
      </c>
      <c r="F525" s="565" t="s">
        <v>98</v>
      </c>
      <c r="G525" s="565">
        <v>2017</v>
      </c>
      <c r="H525" s="565" t="s">
        <v>185</v>
      </c>
      <c r="I525" s="565" t="s">
        <v>839</v>
      </c>
      <c r="J525" s="565" t="s">
        <v>777</v>
      </c>
      <c r="K525" s="565"/>
      <c r="L525" s="565" t="s">
        <v>840</v>
      </c>
      <c r="M525" s="565">
        <v>11000</v>
      </c>
      <c r="N525" s="565" t="s">
        <v>841</v>
      </c>
      <c r="O525" s="565">
        <v>6</v>
      </c>
      <c r="P525" s="565" t="s">
        <v>842</v>
      </c>
      <c r="Q525" s="565" t="s">
        <v>843</v>
      </c>
      <c r="R525" s="565">
        <v>133</v>
      </c>
      <c r="S525" s="565">
        <v>34</v>
      </c>
      <c r="T525" s="566">
        <v>6700</v>
      </c>
      <c r="U525" s="565">
        <v>20</v>
      </c>
      <c r="V525" s="565" t="s">
        <v>125</v>
      </c>
      <c r="W525" s="565" t="s">
        <v>122</v>
      </c>
      <c r="X525" s="567">
        <v>29170</v>
      </c>
      <c r="Y525" s="567">
        <v>20381.560000000001</v>
      </c>
      <c r="Z525" s="579">
        <v>7.1999999999999995E-2</v>
      </c>
      <c r="AA525" s="569" t="str">
        <f t="shared" si="91"/>
        <v>TRK033-1</v>
      </c>
      <c r="AB525" s="570" t="str">
        <f t="shared" si="92"/>
        <v>FALSE</v>
      </c>
      <c r="AC525" s="580" t="str">
        <f t="shared" si="93"/>
        <v>FALSE</v>
      </c>
      <c r="AD525" s="569" t="str">
        <f t="shared" si="94"/>
        <v>II</v>
      </c>
    </row>
    <row r="526" spans="1:30" ht="30" x14ac:dyDescent="0.25">
      <c r="A526" s="564" t="str">
        <f t="shared" ref="A526:A589" si="95">CONCATENATE(B526, "-", G526, "-", C526)</f>
        <v>TRK033-2017-2</v>
      </c>
      <c r="B526" s="574" t="s">
        <v>837</v>
      </c>
      <c r="C526" s="574">
        <v>2</v>
      </c>
      <c r="D526" s="574" t="s">
        <v>436</v>
      </c>
      <c r="E526" s="574" t="s">
        <v>838</v>
      </c>
      <c r="F526" s="574" t="s">
        <v>98</v>
      </c>
      <c r="G526" s="574">
        <v>2017</v>
      </c>
      <c r="H526" s="574" t="s">
        <v>185</v>
      </c>
      <c r="I526" s="574" t="s">
        <v>839</v>
      </c>
      <c r="J526" s="574" t="s">
        <v>777</v>
      </c>
      <c r="K526" s="574">
        <v>3</v>
      </c>
      <c r="L526" s="574" t="s">
        <v>840</v>
      </c>
      <c r="M526" s="574">
        <v>11000</v>
      </c>
      <c r="N526" s="574" t="s">
        <v>841</v>
      </c>
      <c r="O526" s="574">
        <v>6</v>
      </c>
      <c r="P526" s="574" t="s">
        <v>842</v>
      </c>
      <c r="Q526" s="574" t="s">
        <v>843</v>
      </c>
      <c r="R526" s="574">
        <v>133</v>
      </c>
      <c r="S526" s="574">
        <v>34</v>
      </c>
      <c r="T526" s="575">
        <v>6700</v>
      </c>
      <c r="U526" s="574">
        <v>20</v>
      </c>
      <c r="V526" s="574" t="s">
        <v>125</v>
      </c>
      <c r="W526" s="574" t="s">
        <v>122</v>
      </c>
      <c r="X526" s="576">
        <v>29070</v>
      </c>
      <c r="Y526" s="576">
        <v>20830</v>
      </c>
      <c r="Z526" s="577">
        <v>0.05</v>
      </c>
      <c r="AA526" s="570" t="str">
        <f t="shared" si="91"/>
        <v>TRK033-2</v>
      </c>
      <c r="AB526" s="569" t="str">
        <f t="shared" si="92"/>
        <v>FALSE</v>
      </c>
      <c r="AC526" s="578" t="str">
        <f t="shared" si="93"/>
        <v>FALSE</v>
      </c>
      <c r="AD526" s="570" t="str">
        <f t="shared" si="94"/>
        <v>II</v>
      </c>
    </row>
    <row r="527" spans="1:30" x14ac:dyDescent="0.25">
      <c r="A527" s="564" t="str">
        <f t="shared" si="95"/>
        <v>TRK033-2017-3</v>
      </c>
      <c r="B527" s="565" t="s">
        <v>837</v>
      </c>
      <c r="C527" s="565">
        <v>3</v>
      </c>
      <c r="D527" s="565" t="s">
        <v>454</v>
      </c>
      <c r="E527" s="565" t="s">
        <v>838</v>
      </c>
      <c r="F527" s="565" t="s">
        <v>98</v>
      </c>
      <c r="G527" s="565">
        <v>2017</v>
      </c>
      <c r="H527" s="565" t="s">
        <v>185</v>
      </c>
      <c r="I527" s="565" t="s">
        <v>839</v>
      </c>
      <c r="J527" s="565" t="s">
        <v>777</v>
      </c>
      <c r="K527" s="565">
        <v>3</v>
      </c>
      <c r="L527" s="565" t="s">
        <v>840</v>
      </c>
      <c r="M527" s="565">
        <v>11000</v>
      </c>
      <c r="N527" s="565" t="s">
        <v>841</v>
      </c>
      <c r="O527" s="565">
        <v>6</v>
      </c>
      <c r="P527" s="565" t="s">
        <v>842</v>
      </c>
      <c r="Q527" s="565" t="s">
        <v>843</v>
      </c>
      <c r="R527" s="565">
        <v>133</v>
      </c>
      <c r="S527" s="565">
        <v>34</v>
      </c>
      <c r="T527" s="566">
        <v>6700</v>
      </c>
      <c r="U527" s="565">
        <v>20</v>
      </c>
      <c r="V527" s="565" t="s">
        <v>125</v>
      </c>
      <c r="W527" s="565" t="s">
        <v>122</v>
      </c>
      <c r="X527" s="567">
        <v>28240</v>
      </c>
      <c r="Y527" s="567">
        <v>20381.64</v>
      </c>
      <c r="Z527" s="579">
        <v>0.03</v>
      </c>
      <c r="AA527" s="569" t="str">
        <f t="shared" si="91"/>
        <v>TRK033-3</v>
      </c>
      <c r="AB527" s="570" t="str">
        <f t="shared" si="92"/>
        <v>FALSE</v>
      </c>
      <c r="AC527" s="580" t="str">
        <f t="shared" si="93"/>
        <v>FALSE</v>
      </c>
      <c r="AD527" s="569" t="str">
        <f t="shared" si="94"/>
        <v>II</v>
      </c>
    </row>
    <row r="528" spans="1:30" x14ac:dyDescent="0.25">
      <c r="A528" s="564" t="str">
        <f t="shared" si="95"/>
        <v>TRK034-2017-1</v>
      </c>
      <c r="B528" s="574" t="s">
        <v>844</v>
      </c>
      <c r="C528" s="574">
        <v>1</v>
      </c>
      <c r="D528" s="574" t="s">
        <v>431</v>
      </c>
      <c r="E528" s="574" t="s">
        <v>838</v>
      </c>
      <c r="F528" s="574" t="s">
        <v>98</v>
      </c>
      <c r="G528" s="574">
        <v>2017</v>
      </c>
      <c r="H528" s="574" t="s">
        <v>185</v>
      </c>
      <c r="I528" s="574" t="s">
        <v>845</v>
      </c>
      <c r="J528" s="574" t="s">
        <v>777</v>
      </c>
      <c r="K528" s="574"/>
      <c r="L528" s="574" t="s">
        <v>846</v>
      </c>
      <c r="M528" s="574">
        <v>11000</v>
      </c>
      <c r="N528" s="574" t="s">
        <v>841</v>
      </c>
      <c r="O528" s="574">
        <v>6</v>
      </c>
      <c r="P528" s="574" t="s">
        <v>847</v>
      </c>
      <c r="Q528" s="574" t="s">
        <v>843</v>
      </c>
      <c r="R528" s="574">
        <v>143.5</v>
      </c>
      <c r="S528" s="574">
        <v>26</v>
      </c>
      <c r="T528" s="575">
        <v>7100</v>
      </c>
      <c r="U528" s="574">
        <v>20</v>
      </c>
      <c r="V528" s="574" t="s">
        <v>125</v>
      </c>
      <c r="W528" s="574" t="s">
        <v>122</v>
      </c>
      <c r="X528" s="576">
        <v>32805</v>
      </c>
      <c r="Y528" s="576">
        <v>22731.65</v>
      </c>
      <c r="Z528" s="577">
        <v>7.1999999999999995E-2</v>
      </c>
      <c r="AA528" s="570" t="str">
        <f t="shared" si="91"/>
        <v>TRK034-1</v>
      </c>
      <c r="AB528" s="569" t="str">
        <f t="shared" si="92"/>
        <v>FALSE</v>
      </c>
      <c r="AC528" s="578" t="str">
        <f t="shared" si="93"/>
        <v>FALSE</v>
      </c>
      <c r="AD528" s="570" t="str">
        <f t="shared" si="94"/>
        <v>II</v>
      </c>
    </row>
    <row r="529" spans="1:30" ht="30" x14ac:dyDescent="0.25">
      <c r="A529" s="564" t="str">
        <f t="shared" si="95"/>
        <v>TRK034-2017-2</v>
      </c>
      <c r="B529" s="565" t="s">
        <v>844</v>
      </c>
      <c r="C529" s="565">
        <v>2</v>
      </c>
      <c r="D529" s="565" t="s">
        <v>436</v>
      </c>
      <c r="E529" s="565" t="s">
        <v>838</v>
      </c>
      <c r="F529" s="565" t="s">
        <v>98</v>
      </c>
      <c r="G529" s="565">
        <v>2017</v>
      </c>
      <c r="H529" s="565" t="s">
        <v>185</v>
      </c>
      <c r="I529" s="565" t="s">
        <v>845</v>
      </c>
      <c r="J529" s="565" t="s">
        <v>777</v>
      </c>
      <c r="K529" s="565">
        <v>6</v>
      </c>
      <c r="L529" s="565" t="s">
        <v>846</v>
      </c>
      <c r="M529" s="565">
        <v>11000</v>
      </c>
      <c r="N529" s="565" t="s">
        <v>841</v>
      </c>
      <c r="O529" s="565">
        <v>6</v>
      </c>
      <c r="P529" s="565" t="s">
        <v>847</v>
      </c>
      <c r="Q529" s="565" t="s">
        <v>843</v>
      </c>
      <c r="R529" s="565">
        <v>143.5</v>
      </c>
      <c r="S529" s="565">
        <v>26</v>
      </c>
      <c r="T529" s="566">
        <v>6900</v>
      </c>
      <c r="U529" s="565">
        <v>20</v>
      </c>
      <c r="V529" s="565" t="s">
        <v>125</v>
      </c>
      <c r="W529" s="565" t="s">
        <v>122</v>
      </c>
      <c r="X529" s="567">
        <v>32702</v>
      </c>
      <c r="Y529" s="567">
        <v>23395</v>
      </c>
      <c r="Z529" s="579">
        <v>0.05</v>
      </c>
      <c r="AA529" s="569" t="str">
        <f t="shared" si="91"/>
        <v>TRK034-2</v>
      </c>
      <c r="AB529" s="570" t="str">
        <f t="shared" si="92"/>
        <v>FALSE</v>
      </c>
      <c r="AC529" s="580" t="str">
        <f t="shared" si="93"/>
        <v>FALSE</v>
      </c>
      <c r="AD529" s="569" t="str">
        <f t="shared" si="94"/>
        <v>II</v>
      </c>
    </row>
    <row r="530" spans="1:30" x14ac:dyDescent="0.25">
      <c r="A530" s="564" t="str">
        <f t="shared" si="95"/>
        <v>TRK034-2017-3</v>
      </c>
      <c r="B530" s="574" t="s">
        <v>844</v>
      </c>
      <c r="C530" s="574">
        <v>3</v>
      </c>
      <c r="D530" s="574" t="s">
        <v>454</v>
      </c>
      <c r="E530" s="574" t="s">
        <v>838</v>
      </c>
      <c r="F530" s="574" t="s">
        <v>98</v>
      </c>
      <c r="G530" s="574">
        <v>2017</v>
      </c>
      <c r="H530" s="574" t="s">
        <v>185</v>
      </c>
      <c r="I530" s="574" t="s">
        <v>845</v>
      </c>
      <c r="J530" s="574" t="s">
        <v>777</v>
      </c>
      <c r="K530" s="574">
        <v>6</v>
      </c>
      <c r="L530" s="574" t="s">
        <v>846</v>
      </c>
      <c r="M530" s="574">
        <v>11000</v>
      </c>
      <c r="N530" s="574" t="s">
        <v>841</v>
      </c>
      <c r="O530" s="574">
        <v>6</v>
      </c>
      <c r="P530" s="574" t="s">
        <v>847</v>
      </c>
      <c r="Q530" s="574" t="s">
        <v>843</v>
      </c>
      <c r="R530" s="574">
        <v>143.5</v>
      </c>
      <c r="S530" s="574">
        <v>26</v>
      </c>
      <c r="T530" s="575">
        <v>7100</v>
      </c>
      <c r="U530" s="574">
        <v>20</v>
      </c>
      <c r="V530" s="574" t="s">
        <v>125</v>
      </c>
      <c r="W530" s="574" t="s">
        <v>122</v>
      </c>
      <c r="X530" s="576">
        <v>31875</v>
      </c>
      <c r="Y530" s="576">
        <v>22578.720000000001</v>
      </c>
      <c r="Z530" s="577">
        <v>0.03</v>
      </c>
      <c r="AA530" s="570" t="str">
        <f t="shared" si="91"/>
        <v>TRK034-3</v>
      </c>
      <c r="AB530" s="569" t="str">
        <f t="shared" si="92"/>
        <v>FALSE</v>
      </c>
      <c r="AC530" s="578" t="str">
        <f t="shared" si="93"/>
        <v>FALSE</v>
      </c>
      <c r="AD530" s="570" t="str">
        <f t="shared" si="94"/>
        <v>II</v>
      </c>
    </row>
    <row r="531" spans="1:30" x14ac:dyDescent="0.25">
      <c r="A531" s="564" t="str">
        <f t="shared" si="95"/>
        <v>TRK035-2017-1</v>
      </c>
      <c r="B531" s="565" t="s">
        <v>848</v>
      </c>
      <c r="C531" s="565">
        <v>1</v>
      </c>
      <c r="D531" s="565" t="s">
        <v>431</v>
      </c>
      <c r="E531" s="565" t="s">
        <v>838</v>
      </c>
      <c r="F531" s="565" t="s">
        <v>98</v>
      </c>
      <c r="G531" s="565">
        <v>2017</v>
      </c>
      <c r="H531" s="565" t="s">
        <v>185</v>
      </c>
      <c r="I531" s="565" t="s">
        <v>849</v>
      </c>
      <c r="J531" s="565" t="s">
        <v>777</v>
      </c>
      <c r="K531" s="565"/>
      <c r="L531" s="565" t="s">
        <v>850</v>
      </c>
      <c r="M531" s="565">
        <v>11000</v>
      </c>
      <c r="N531" s="565" t="s">
        <v>841</v>
      </c>
      <c r="O531" s="565">
        <v>6</v>
      </c>
      <c r="P531" s="565" t="s">
        <v>851</v>
      </c>
      <c r="Q531" s="565" t="s">
        <v>843</v>
      </c>
      <c r="R531" s="565">
        <v>143.5</v>
      </c>
      <c r="S531" s="565">
        <v>26</v>
      </c>
      <c r="T531" s="566">
        <v>7100</v>
      </c>
      <c r="U531" s="565">
        <v>20</v>
      </c>
      <c r="V531" s="565" t="s">
        <v>125</v>
      </c>
      <c r="W531" s="565" t="s">
        <v>122</v>
      </c>
      <c r="X531" s="567">
        <v>37230</v>
      </c>
      <c r="Y531" s="567">
        <v>25737.29</v>
      </c>
      <c r="Z531" s="579">
        <v>7.1999999999999995E-2</v>
      </c>
      <c r="AA531" s="569" t="str">
        <f t="shared" si="91"/>
        <v>TRK035-1</v>
      </c>
      <c r="AB531" s="570" t="str">
        <f t="shared" si="92"/>
        <v>FALSE</v>
      </c>
      <c r="AC531" s="580" t="str">
        <f t="shared" si="93"/>
        <v>FALSE</v>
      </c>
      <c r="AD531" s="569" t="str">
        <f t="shared" si="94"/>
        <v>II</v>
      </c>
    </row>
    <row r="532" spans="1:30" ht="30" x14ac:dyDescent="0.25">
      <c r="A532" s="564" t="str">
        <f t="shared" si="95"/>
        <v>TRK035-2017-2</v>
      </c>
      <c r="B532" s="574" t="s">
        <v>848</v>
      </c>
      <c r="C532" s="574">
        <v>2</v>
      </c>
      <c r="D532" s="574" t="s">
        <v>436</v>
      </c>
      <c r="E532" s="574" t="s">
        <v>838</v>
      </c>
      <c r="F532" s="574" t="s">
        <v>98</v>
      </c>
      <c r="G532" s="574">
        <v>2017</v>
      </c>
      <c r="H532" s="574" t="s">
        <v>185</v>
      </c>
      <c r="I532" s="574" t="s">
        <v>849</v>
      </c>
      <c r="J532" s="574" t="s">
        <v>777</v>
      </c>
      <c r="K532" s="574">
        <v>6</v>
      </c>
      <c r="L532" s="574" t="s">
        <v>850</v>
      </c>
      <c r="M532" s="574">
        <v>11000</v>
      </c>
      <c r="N532" s="574" t="s">
        <v>841</v>
      </c>
      <c r="O532" s="574">
        <v>6</v>
      </c>
      <c r="P532" s="574" t="s">
        <v>851</v>
      </c>
      <c r="Q532" s="574" t="s">
        <v>843</v>
      </c>
      <c r="R532" s="574">
        <v>143.5</v>
      </c>
      <c r="S532" s="574">
        <v>26</v>
      </c>
      <c r="T532" s="575">
        <v>6900</v>
      </c>
      <c r="U532" s="574">
        <v>20</v>
      </c>
      <c r="V532" s="574" t="s">
        <v>125</v>
      </c>
      <c r="W532" s="574" t="s">
        <v>122</v>
      </c>
      <c r="X532" s="576">
        <v>37130</v>
      </c>
      <c r="Y532" s="576">
        <v>26512</v>
      </c>
      <c r="Z532" s="577">
        <v>0.05</v>
      </c>
      <c r="AA532" s="570" t="str">
        <f t="shared" si="91"/>
        <v>TRK035-2</v>
      </c>
      <c r="AB532" s="569" t="str">
        <f t="shared" si="92"/>
        <v>FALSE</v>
      </c>
      <c r="AC532" s="578" t="str">
        <f t="shared" si="93"/>
        <v>FALSE</v>
      </c>
      <c r="AD532" s="570" t="str">
        <f t="shared" si="94"/>
        <v>II</v>
      </c>
    </row>
    <row r="533" spans="1:30" x14ac:dyDescent="0.25">
      <c r="A533" s="564" t="str">
        <f t="shared" si="95"/>
        <v>TRK035-2017-3</v>
      </c>
      <c r="B533" s="565" t="s">
        <v>848</v>
      </c>
      <c r="C533" s="565">
        <v>3</v>
      </c>
      <c r="D533" s="565" t="s">
        <v>454</v>
      </c>
      <c r="E533" s="565" t="s">
        <v>838</v>
      </c>
      <c r="F533" s="565" t="s">
        <v>98</v>
      </c>
      <c r="G533" s="565">
        <v>2017</v>
      </c>
      <c r="H533" s="565" t="s">
        <v>185</v>
      </c>
      <c r="I533" s="565" t="s">
        <v>849</v>
      </c>
      <c r="J533" s="565" t="s">
        <v>777</v>
      </c>
      <c r="K533" s="565">
        <v>6</v>
      </c>
      <c r="L533" s="565" t="s">
        <v>850</v>
      </c>
      <c r="M533" s="565">
        <v>11000</v>
      </c>
      <c r="N533" s="565" t="s">
        <v>841</v>
      </c>
      <c r="O533" s="565">
        <v>6</v>
      </c>
      <c r="P533" s="565" t="s">
        <v>851</v>
      </c>
      <c r="Q533" s="565" t="s">
        <v>843</v>
      </c>
      <c r="R533" s="565">
        <v>143.5</v>
      </c>
      <c r="S533" s="565">
        <v>26</v>
      </c>
      <c r="T533" s="566">
        <v>7100</v>
      </c>
      <c r="U533" s="565">
        <v>20</v>
      </c>
      <c r="V533" s="565" t="s">
        <v>125</v>
      </c>
      <c r="W533" s="565" t="s">
        <v>122</v>
      </c>
      <c r="X533" s="567">
        <v>36300</v>
      </c>
      <c r="Y533" s="567">
        <v>25609.14</v>
      </c>
      <c r="Z533" s="579">
        <v>0.03</v>
      </c>
      <c r="AA533" s="569" t="str">
        <f t="shared" si="91"/>
        <v>TRK035-3</v>
      </c>
      <c r="AB533" s="570" t="str">
        <f t="shared" si="92"/>
        <v>FALSE</v>
      </c>
      <c r="AC533" s="580" t="str">
        <f t="shared" si="93"/>
        <v>FALSE</v>
      </c>
      <c r="AD533" s="569" t="str">
        <f t="shared" si="94"/>
        <v>II</v>
      </c>
    </row>
    <row r="534" spans="1:30" x14ac:dyDescent="0.25">
      <c r="A534" s="564" t="str">
        <f t="shared" si="95"/>
        <v>TRK036-2017-1</v>
      </c>
      <c r="B534" s="574" t="s">
        <v>852</v>
      </c>
      <c r="C534" s="574">
        <v>1</v>
      </c>
      <c r="D534" s="574" t="s">
        <v>431</v>
      </c>
      <c r="E534" s="574" t="s">
        <v>838</v>
      </c>
      <c r="F534" s="574" t="s">
        <v>98</v>
      </c>
      <c r="G534" s="574">
        <v>2017</v>
      </c>
      <c r="H534" s="574" t="s">
        <v>185</v>
      </c>
      <c r="I534" s="574" t="s">
        <v>853</v>
      </c>
      <c r="J534" s="574" t="s">
        <v>777</v>
      </c>
      <c r="K534" s="574"/>
      <c r="L534" s="574" t="s">
        <v>855</v>
      </c>
      <c r="M534" s="574">
        <v>11000</v>
      </c>
      <c r="N534" s="574" t="s">
        <v>613</v>
      </c>
      <c r="O534" s="574">
        <v>8</v>
      </c>
      <c r="P534" s="574" t="s">
        <v>854</v>
      </c>
      <c r="Q534" s="574" t="s">
        <v>843</v>
      </c>
      <c r="R534" s="574">
        <v>153</v>
      </c>
      <c r="S534" s="574">
        <v>26</v>
      </c>
      <c r="T534" s="575">
        <v>7100</v>
      </c>
      <c r="U534" s="574">
        <v>19</v>
      </c>
      <c r="V534" s="574" t="s">
        <v>122</v>
      </c>
      <c r="W534" s="574" t="s">
        <v>123</v>
      </c>
      <c r="X534" s="576">
        <v>38625</v>
      </c>
      <c r="Y534" s="576">
        <v>27036.7</v>
      </c>
      <c r="Z534" s="577">
        <v>7.1999999999999995E-2</v>
      </c>
      <c r="AA534" s="570" t="str">
        <f t="shared" si="91"/>
        <v>TRK036-1</v>
      </c>
      <c r="AB534" s="569" t="str">
        <f t="shared" si="92"/>
        <v>FALSE</v>
      </c>
      <c r="AC534" s="578" t="str">
        <f t="shared" si="93"/>
        <v>FALSE</v>
      </c>
      <c r="AD534" s="570" t="str">
        <f t="shared" si="94"/>
        <v>II</v>
      </c>
    </row>
    <row r="535" spans="1:30" ht="30" x14ac:dyDescent="0.25">
      <c r="A535" s="564" t="str">
        <f t="shared" si="95"/>
        <v>TRK036-2017-2</v>
      </c>
      <c r="B535" s="565" t="s">
        <v>852</v>
      </c>
      <c r="C535" s="565">
        <v>2</v>
      </c>
      <c r="D535" s="565" t="s">
        <v>436</v>
      </c>
      <c r="E535" s="565" t="s">
        <v>838</v>
      </c>
      <c r="F535" s="565" t="s">
        <v>98</v>
      </c>
      <c r="G535" s="565">
        <v>2017</v>
      </c>
      <c r="H535" s="565" t="s">
        <v>185</v>
      </c>
      <c r="I535" s="565" t="s">
        <v>853</v>
      </c>
      <c r="J535" s="565" t="s">
        <v>777</v>
      </c>
      <c r="K535" s="565">
        <v>6</v>
      </c>
      <c r="L535" s="565" t="s">
        <v>855</v>
      </c>
      <c r="M535" s="565">
        <v>11000</v>
      </c>
      <c r="N535" s="565" t="s">
        <v>613</v>
      </c>
      <c r="O535" s="565">
        <v>8</v>
      </c>
      <c r="P535" s="565" t="s">
        <v>854</v>
      </c>
      <c r="Q535" s="565" t="s">
        <v>843</v>
      </c>
      <c r="R535" s="565">
        <v>153</v>
      </c>
      <c r="S535" s="565">
        <v>26</v>
      </c>
      <c r="T535" s="566">
        <v>7000</v>
      </c>
      <c r="U535" s="565">
        <v>20</v>
      </c>
      <c r="V535" s="565" t="s">
        <v>125</v>
      </c>
      <c r="W535" s="565" t="s">
        <v>122</v>
      </c>
      <c r="X535" s="567">
        <v>38625</v>
      </c>
      <c r="Y535" s="567">
        <v>27948</v>
      </c>
      <c r="Z535" s="579">
        <v>0.05</v>
      </c>
      <c r="AA535" s="569" t="str">
        <f t="shared" si="91"/>
        <v>TRK036-2</v>
      </c>
      <c r="AB535" s="570" t="str">
        <f t="shared" si="92"/>
        <v>FALSE</v>
      </c>
      <c r="AC535" s="580" t="str">
        <f t="shared" si="93"/>
        <v>FALSE</v>
      </c>
      <c r="AD535" s="569" t="str">
        <f t="shared" si="94"/>
        <v>II</v>
      </c>
    </row>
    <row r="536" spans="1:30" x14ac:dyDescent="0.25">
      <c r="A536" s="564" t="str">
        <f t="shared" si="95"/>
        <v>TRK036-2017-3</v>
      </c>
      <c r="B536" s="574" t="s">
        <v>852</v>
      </c>
      <c r="C536" s="574">
        <v>3</v>
      </c>
      <c r="D536" s="574" t="s">
        <v>454</v>
      </c>
      <c r="E536" s="574" t="s">
        <v>838</v>
      </c>
      <c r="F536" s="574" t="s">
        <v>98</v>
      </c>
      <c r="G536" s="574">
        <v>2017</v>
      </c>
      <c r="H536" s="574" t="s">
        <v>185</v>
      </c>
      <c r="I536" s="574" t="s">
        <v>853</v>
      </c>
      <c r="J536" s="574" t="s">
        <v>777</v>
      </c>
      <c r="K536" s="574">
        <v>6</v>
      </c>
      <c r="L536" s="574"/>
      <c r="M536" s="574">
        <v>11000</v>
      </c>
      <c r="N536" s="574" t="s">
        <v>841</v>
      </c>
      <c r="O536" s="574">
        <v>6</v>
      </c>
      <c r="P536" s="574" t="s">
        <v>854</v>
      </c>
      <c r="Q536" s="574" t="s">
        <v>843</v>
      </c>
      <c r="R536" s="574">
        <v>153</v>
      </c>
      <c r="S536" s="574">
        <v>26</v>
      </c>
      <c r="T536" s="575">
        <v>7100</v>
      </c>
      <c r="U536" s="574">
        <v>20</v>
      </c>
      <c r="V536" s="574" t="s">
        <v>125</v>
      </c>
      <c r="W536" s="574" t="s">
        <v>122</v>
      </c>
      <c r="X536" s="576">
        <v>37695</v>
      </c>
      <c r="Y536" s="576">
        <v>26917.8</v>
      </c>
      <c r="Z536" s="577">
        <v>0.03</v>
      </c>
      <c r="AA536" s="570" t="str">
        <f t="shared" si="91"/>
        <v>TRK036-3</v>
      </c>
      <c r="AB536" s="569" t="str">
        <f t="shared" si="92"/>
        <v>FALSE</v>
      </c>
      <c r="AC536" s="578" t="str">
        <f t="shared" si="93"/>
        <v>FALSE</v>
      </c>
      <c r="AD536" s="570" t="str">
        <f t="shared" si="94"/>
        <v>II</v>
      </c>
    </row>
    <row r="537" spans="1:30" x14ac:dyDescent="0.25">
      <c r="A537" s="564" t="str">
        <f t="shared" si="95"/>
        <v>TRK037-2017-1</v>
      </c>
      <c r="B537" s="565" t="s">
        <v>856</v>
      </c>
      <c r="C537" s="565">
        <v>1</v>
      </c>
      <c r="D537" s="565" t="s">
        <v>431</v>
      </c>
      <c r="E537" s="565" t="s">
        <v>838</v>
      </c>
      <c r="F537" s="565" t="s">
        <v>98</v>
      </c>
      <c r="G537" s="565">
        <v>2017</v>
      </c>
      <c r="H537" s="565" t="s">
        <v>185</v>
      </c>
      <c r="I537" s="565" t="s">
        <v>857</v>
      </c>
      <c r="J537" s="565" t="s">
        <v>559</v>
      </c>
      <c r="K537" s="565"/>
      <c r="L537" s="565" t="s">
        <v>846</v>
      </c>
      <c r="M537" s="565">
        <v>12400</v>
      </c>
      <c r="N537" s="565" t="s">
        <v>841</v>
      </c>
      <c r="O537" s="565">
        <v>6</v>
      </c>
      <c r="P537" s="565" t="s">
        <v>858</v>
      </c>
      <c r="Q537" s="565" t="s">
        <v>843</v>
      </c>
      <c r="R537" s="565">
        <v>119</v>
      </c>
      <c r="S537" s="565">
        <v>26</v>
      </c>
      <c r="T537" s="566">
        <v>6700</v>
      </c>
      <c r="U537" s="565">
        <v>19</v>
      </c>
      <c r="V537" s="565" t="s">
        <v>125</v>
      </c>
      <c r="W537" s="565" t="s">
        <v>122</v>
      </c>
      <c r="X537" s="567">
        <v>32720</v>
      </c>
      <c r="Y537" s="567">
        <v>22913.59</v>
      </c>
      <c r="Z537" s="579">
        <v>7.1999999999999995E-2</v>
      </c>
      <c r="AA537" s="569" t="str">
        <f t="shared" si="91"/>
        <v>TRK037-1</v>
      </c>
      <c r="AB537" s="570" t="str">
        <f t="shared" si="92"/>
        <v>FALSE</v>
      </c>
      <c r="AC537" s="580" t="str">
        <f t="shared" si="93"/>
        <v>FALSE</v>
      </c>
      <c r="AD537" s="569" t="str">
        <f t="shared" si="94"/>
        <v>II</v>
      </c>
    </row>
    <row r="538" spans="1:30" ht="30" x14ac:dyDescent="0.25">
      <c r="A538" s="564" t="str">
        <f t="shared" si="95"/>
        <v>TRK037-2017-2</v>
      </c>
      <c r="B538" s="574" t="s">
        <v>856</v>
      </c>
      <c r="C538" s="574">
        <v>2</v>
      </c>
      <c r="D538" s="574" t="s">
        <v>436</v>
      </c>
      <c r="E538" s="574" t="s">
        <v>838</v>
      </c>
      <c r="F538" s="574" t="s">
        <v>98</v>
      </c>
      <c r="G538" s="574">
        <v>2017</v>
      </c>
      <c r="H538" s="574" t="s">
        <v>185</v>
      </c>
      <c r="I538" s="574" t="s">
        <v>857</v>
      </c>
      <c r="J538" s="574" t="s">
        <v>559</v>
      </c>
      <c r="K538" s="574">
        <v>3</v>
      </c>
      <c r="L538" s="574" t="s">
        <v>846</v>
      </c>
      <c r="M538" s="574">
        <v>12400</v>
      </c>
      <c r="N538" s="574" t="s">
        <v>841</v>
      </c>
      <c r="O538" s="574">
        <v>6</v>
      </c>
      <c r="P538" s="574" t="s">
        <v>858</v>
      </c>
      <c r="Q538" s="574" t="s">
        <v>843</v>
      </c>
      <c r="R538" s="574">
        <v>119</v>
      </c>
      <c r="S538" s="574">
        <v>26</v>
      </c>
      <c r="T538" s="575">
        <v>6700</v>
      </c>
      <c r="U538" s="574">
        <v>19</v>
      </c>
      <c r="V538" s="574" t="s">
        <v>125</v>
      </c>
      <c r="W538" s="574" t="s">
        <v>122</v>
      </c>
      <c r="X538" s="576">
        <v>32620</v>
      </c>
      <c r="Y538" s="576">
        <v>23417</v>
      </c>
      <c r="Z538" s="577">
        <v>0.05</v>
      </c>
      <c r="AA538" s="570" t="str">
        <f t="shared" si="91"/>
        <v>TRK037-2</v>
      </c>
      <c r="AB538" s="569" t="str">
        <f t="shared" si="92"/>
        <v>FALSE</v>
      </c>
      <c r="AC538" s="578" t="str">
        <f t="shared" si="93"/>
        <v>FALSE</v>
      </c>
      <c r="AD538" s="570" t="str">
        <f t="shared" si="94"/>
        <v>II</v>
      </c>
    </row>
    <row r="539" spans="1:30" x14ac:dyDescent="0.25">
      <c r="A539" s="564" t="str">
        <f t="shared" si="95"/>
        <v>TRK037-2017-3</v>
      </c>
      <c r="B539" s="565" t="s">
        <v>856</v>
      </c>
      <c r="C539" s="565">
        <v>3</v>
      </c>
      <c r="D539" s="565" t="s">
        <v>454</v>
      </c>
      <c r="E539" s="565" t="s">
        <v>838</v>
      </c>
      <c r="F539" s="565" t="s">
        <v>98</v>
      </c>
      <c r="G539" s="565">
        <v>2017</v>
      </c>
      <c r="H539" s="565" t="s">
        <v>185</v>
      </c>
      <c r="I539" s="565" t="s">
        <v>857</v>
      </c>
      <c r="J539" s="565" t="s">
        <v>559</v>
      </c>
      <c r="K539" s="565">
        <v>3</v>
      </c>
      <c r="L539" s="565" t="s">
        <v>846</v>
      </c>
      <c r="M539" s="565">
        <v>12400</v>
      </c>
      <c r="N539" s="565" t="s">
        <v>841</v>
      </c>
      <c r="O539" s="565">
        <v>6</v>
      </c>
      <c r="P539" s="565" t="s">
        <v>858</v>
      </c>
      <c r="Q539" s="565" t="s">
        <v>843</v>
      </c>
      <c r="R539" s="565">
        <v>119</v>
      </c>
      <c r="S539" s="565">
        <v>26</v>
      </c>
      <c r="T539" s="566">
        <v>6700</v>
      </c>
      <c r="U539" s="565">
        <v>19</v>
      </c>
      <c r="V539" s="565" t="s">
        <v>125</v>
      </c>
      <c r="W539" s="565" t="s">
        <v>122</v>
      </c>
      <c r="X539" s="567">
        <v>31790</v>
      </c>
      <c r="Y539" s="567">
        <v>22917.360000000001</v>
      </c>
      <c r="Z539" s="579">
        <v>0.03</v>
      </c>
      <c r="AA539" s="569" t="str">
        <f t="shared" si="91"/>
        <v>TRK037-3</v>
      </c>
      <c r="AB539" s="570" t="str">
        <f t="shared" si="92"/>
        <v>FALSE</v>
      </c>
      <c r="AC539" s="580" t="str">
        <f t="shared" si="93"/>
        <v>FALSE</v>
      </c>
      <c r="AD539" s="569" t="str">
        <f t="shared" si="94"/>
        <v>II</v>
      </c>
    </row>
    <row r="540" spans="1:30" x14ac:dyDescent="0.25">
      <c r="A540" s="564" t="str">
        <f t="shared" si="95"/>
        <v>TRK038-2017-1</v>
      </c>
      <c r="B540" s="574" t="s">
        <v>859</v>
      </c>
      <c r="C540" s="574">
        <v>1</v>
      </c>
      <c r="D540" s="574" t="s">
        <v>431</v>
      </c>
      <c r="E540" s="574" t="s">
        <v>838</v>
      </c>
      <c r="F540" s="574" t="s">
        <v>98</v>
      </c>
      <c r="G540" s="574">
        <v>2017</v>
      </c>
      <c r="H540" s="574" t="s">
        <v>185</v>
      </c>
      <c r="I540" s="574" t="s">
        <v>839</v>
      </c>
      <c r="J540" s="574" t="s">
        <v>559</v>
      </c>
      <c r="K540" s="574"/>
      <c r="L540" s="574" t="s">
        <v>840</v>
      </c>
      <c r="M540" s="574">
        <v>12800</v>
      </c>
      <c r="N540" s="574" t="s">
        <v>841</v>
      </c>
      <c r="O540" s="574">
        <v>6</v>
      </c>
      <c r="P540" s="574" t="s">
        <v>860</v>
      </c>
      <c r="Q540" s="574" t="s">
        <v>843</v>
      </c>
      <c r="R540" s="574">
        <v>133</v>
      </c>
      <c r="S540" s="574">
        <v>34</v>
      </c>
      <c r="T540" s="575">
        <v>6900</v>
      </c>
      <c r="U540" s="574">
        <v>19</v>
      </c>
      <c r="V540" s="574" t="s">
        <v>125</v>
      </c>
      <c r="W540" s="574" t="s">
        <v>122</v>
      </c>
      <c r="X540" s="576">
        <v>33020</v>
      </c>
      <c r="Y540" s="576">
        <v>23345.94</v>
      </c>
      <c r="Z540" s="577">
        <v>7.1999999999999995E-2</v>
      </c>
      <c r="AA540" s="570" t="str">
        <f t="shared" si="91"/>
        <v>TRK038-1</v>
      </c>
      <c r="AB540" s="569" t="str">
        <f t="shared" si="92"/>
        <v>FALSE</v>
      </c>
      <c r="AC540" s="578" t="str">
        <f t="shared" si="93"/>
        <v>FALSE</v>
      </c>
      <c r="AD540" s="570" t="str">
        <f t="shared" si="94"/>
        <v>II</v>
      </c>
    </row>
    <row r="541" spans="1:30" ht="30" x14ac:dyDescent="0.25">
      <c r="A541" s="564" t="str">
        <f t="shared" si="95"/>
        <v>TRK038-2017-2</v>
      </c>
      <c r="B541" s="565" t="s">
        <v>859</v>
      </c>
      <c r="C541" s="565">
        <v>2</v>
      </c>
      <c r="D541" s="565" t="s">
        <v>436</v>
      </c>
      <c r="E541" s="565" t="s">
        <v>838</v>
      </c>
      <c r="F541" s="565" t="s">
        <v>98</v>
      </c>
      <c r="G541" s="565">
        <v>2017</v>
      </c>
      <c r="H541" s="565" t="s">
        <v>185</v>
      </c>
      <c r="I541" s="565" t="s">
        <v>839</v>
      </c>
      <c r="J541" s="565" t="s">
        <v>559</v>
      </c>
      <c r="K541" s="565">
        <v>3</v>
      </c>
      <c r="L541" s="565" t="s">
        <v>840</v>
      </c>
      <c r="M541" s="565">
        <v>12800</v>
      </c>
      <c r="N541" s="565" t="s">
        <v>841</v>
      </c>
      <c r="O541" s="565">
        <v>6</v>
      </c>
      <c r="P541" s="565" t="s">
        <v>860</v>
      </c>
      <c r="Q541" s="565" t="s">
        <v>843</v>
      </c>
      <c r="R541" s="565">
        <v>133</v>
      </c>
      <c r="S541" s="565">
        <v>34</v>
      </c>
      <c r="T541" s="566">
        <v>6900</v>
      </c>
      <c r="U541" s="565">
        <v>19</v>
      </c>
      <c r="V541" s="565" t="s">
        <v>125</v>
      </c>
      <c r="W541" s="565" t="s">
        <v>122</v>
      </c>
      <c r="X541" s="567">
        <v>32920</v>
      </c>
      <c r="Y541" s="567">
        <v>23706</v>
      </c>
      <c r="Z541" s="579">
        <v>0.05</v>
      </c>
      <c r="AA541" s="569" t="str">
        <f t="shared" si="91"/>
        <v>TRK038-2</v>
      </c>
      <c r="AB541" s="570" t="str">
        <f t="shared" si="92"/>
        <v>FALSE</v>
      </c>
      <c r="AC541" s="580" t="str">
        <f t="shared" si="93"/>
        <v>FALSE</v>
      </c>
      <c r="AD541" s="569" t="str">
        <f t="shared" si="94"/>
        <v>II</v>
      </c>
    </row>
    <row r="542" spans="1:30" x14ac:dyDescent="0.25">
      <c r="A542" s="564" t="str">
        <f t="shared" si="95"/>
        <v>TRK038-2017-3</v>
      </c>
      <c r="B542" s="574" t="s">
        <v>859</v>
      </c>
      <c r="C542" s="574">
        <v>3</v>
      </c>
      <c r="D542" s="574" t="s">
        <v>454</v>
      </c>
      <c r="E542" s="574" t="s">
        <v>838</v>
      </c>
      <c r="F542" s="574" t="s">
        <v>98</v>
      </c>
      <c r="G542" s="574">
        <v>2017</v>
      </c>
      <c r="H542" s="574" t="s">
        <v>185</v>
      </c>
      <c r="I542" s="574" t="s">
        <v>839</v>
      </c>
      <c r="J542" s="574" t="s">
        <v>559</v>
      </c>
      <c r="K542" s="574">
        <v>3</v>
      </c>
      <c r="L542" s="574" t="s">
        <v>840</v>
      </c>
      <c r="M542" s="574">
        <v>12800</v>
      </c>
      <c r="N542" s="574" t="s">
        <v>841</v>
      </c>
      <c r="O542" s="574">
        <v>6</v>
      </c>
      <c r="P542" s="574" t="s">
        <v>860</v>
      </c>
      <c r="Q542" s="574" t="s">
        <v>843</v>
      </c>
      <c r="R542" s="574">
        <v>133</v>
      </c>
      <c r="S542" s="574">
        <v>34</v>
      </c>
      <c r="T542" s="575">
        <v>6900</v>
      </c>
      <c r="U542" s="574">
        <v>19</v>
      </c>
      <c r="V542" s="574" t="s">
        <v>125</v>
      </c>
      <c r="W542" s="574" t="s">
        <v>122</v>
      </c>
      <c r="X542" s="576">
        <v>32090</v>
      </c>
      <c r="Y542" s="576">
        <v>24237.24</v>
      </c>
      <c r="Z542" s="577">
        <v>0.03</v>
      </c>
      <c r="AA542" s="570" t="str">
        <f t="shared" si="91"/>
        <v>TRK038-3</v>
      </c>
      <c r="AB542" s="569" t="str">
        <f t="shared" si="92"/>
        <v>FALSE</v>
      </c>
      <c r="AC542" s="578" t="str">
        <f t="shared" si="93"/>
        <v>FALSE</v>
      </c>
      <c r="AD542" s="570" t="str">
        <f t="shared" si="94"/>
        <v>II</v>
      </c>
    </row>
    <row r="543" spans="1:30" x14ac:dyDescent="0.25">
      <c r="A543" s="564" t="str">
        <f t="shared" si="95"/>
        <v>TRK039-2017-1</v>
      </c>
      <c r="B543" s="565" t="s">
        <v>861</v>
      </c>
      <c r="C543" s="565">
        <v>1</v>
      </c>
      <c r="D543" s="565" t="s">
        <v>431</v>
      </c>
      <c r="E543" s="565" t="s">
        <v>838</v>
      </c>
      <c r="F543" s="565" t="s">
        <v>98</v>
      </c>
      <c r="G543" s="565">
        <v>2017</v>
      </c>
      <c r="H543" s="565" t="s">
        <v>185</v>
      </c>
      <c r="I543" s="565" t="s">
        <v>845</v>
      </c>
      <c r="J543" s="565" t="s">
        <v>559</v>
      </c>
      <c r="K543" s="565"/>
      <c r="L543" s="565" t="s">
        <v>846</v>
      </c>
      <c r="M543" s="565">
        <v>12800</v>
      </c>
      <c r="N543" s="565" t="s">
        <v>841</v>
      </c>
      <c r="O543" s="565">
        <v>6</v>
      </c>
      <c r="P543" s="565" t="s">
        <v>862</v>
      </c>
      <c r="Q543" s="565" t="s">
        <v>843</v>
      </c>
      <c r="R543" s="565">
        <v>143.5</v>
      </c>
      <c r="S543" s="565">
        <v>26</v>
      </c>
      <c r="T543" s="566">
        <v>7200</v>
      </c>
      <c r="U543" s="565">
        <v>19</v>
      </c>
      <c r="V543" s="565" t="s">
        <v>125</v>
      </c>
      <c r="W543" s="565" t="s">
        <v>122</v>
      </c>
      <c r="X543" s="567">
        <v>36785</v>
      </c>
      <c r="Y543" s="567">
        <v>25526.98</v>
      </c>
      <c r="Z543" s="579">
        <v>7.1999999999999995E-2</v>
      </c>
      <c r="AA543" s="569" t="str">
        <f t="shared" si="91"/>
        <v>TRK039-1</v>
      </c>
      <c r="AB543" s="570" t="str">
        <f t="shared" si="92"/>
        <v>FALSE</v>
      </c>
      <c r="AC543" s="580" t="str">
        <f t="shared" si="93"/>
        <v>FALSE</v>
      </c>
      <c r="AD543" s="569" t="str">
        <f t="shared" si="94"/>
        <v>II</v>
      </c>
    </row>
    <row r="544" spans="1:30" ht="30" x14ac:dyDescent="0.25">
      <c r="A544" s="564" t="str">
        <f t="shared" si="95"/>
        <v>TRK039-2017-2</v>
      </c>
      <c r="B544" s="574" t="s">
        <v>861</v>
      </c>
      <c r="C544" s="574">
        <v>2</v>
      </c>
      <c r="D544" s="574" t="s">
        <v>436</v>
      </c>
      <c r="E544" s="574" t="s">
        <v>838</v>
      </c>
      <c r="F544" s="574" t="s">
        <v>98</v>
      </c>
      <c r="G544" s="574">
        <v>2017</v>
      </c>
      <c r="H544" s="574" t="s">
        <v>185</v>
      </c>
      <c r="I544" s="574" t="s">
        <v>845</v>
      </c>
      <c r="J544" s="574" t="s">
        <v>559</v>
      </c>
      <c r="K544" s="574">
        <v>6</v>
      </c>
      <c r="L544" s="574" t="s">
        <v>846</v>
      </c>
      <c r="M544" s="574">
        <v>12800</v>
      </c>
      <c r="N544" s="574" t="s">
        <v>841</v>
      </c>
      <c r="O544" s="574">
        <v>6</v>
      </c>
      <c r="P544" s="574" t="s">
        <v>862</v>
      </c>
      <c r="Q544" s="574" t="s">
        <v>843</v>
      </c>
      <c r="R544" s="574">
        <v>143.5</v>
      </c>
      <c r="S544" s="574">
        <v>26</v>
      </c>
      <c r="T544" s="575">
        <v>7100</v>
      </c>
      <c r="U544" s="574">
        <v>19</v>
      </c>
      <c r="V544" s="574" t="s">
        <v>125</v>
      </c>
      <c r="W544" s="574" t="s">
        <v>122</v>
      </c>
      <c r="X544" s="576">
        <v>36685</v>
      </c>
      <c r="Y544" s="576">
        <v>26396</v>
      </c>
      <c r="Z544" s="577">
        <v>0.05</v>
      </c>
      <c r="AA544" s="570" t="str">
        <f t="shared" si="91"/>
        <v>TRK039-2</v>
      </c>
      <c r="AB544" s="569" t="str">
        <f t="shared" si="92"/>
        <v>FALSE</v>
      </c>
      <c r="AC544" s="578" t="str">
        <f t="shared" si="93"/>
        <v>FALSE</v>
      </c>
      <c r="AD544" s="570" t="str">
        <f t="shared" si="94"/>
        <v>II</v>
      </c>
    </row>
    <row r="545" spans="1:30" x14ac:dyDescent="0.25">
      <c r="A545" s="564" t="str">
        <f t="shared" si="95"/>
        <v>TRK039-2017-3</v>
      </c>
      <c r="B545" s="565" t="s">
        <v>861</v>
      </c>
      <c r="C545" s="565">
        <v>3</v>
      </c>
      <c r="D545" s="565" t="s">
        <v>454</v>
      </c>
      <c r="E545" s="565" t="s">
        <v>838</v>
      </c>
      <c r="F545" s="565" t="s">
        <v>98</v>
      </c>
      <c r="G545" s="565">
        <v>2017</v>
      </c>
      <c r="H545" s="565" t="s">
        <v>185</v>
      </c>
      <c r="I545" s="565" t="s">
        <v>845</v>
      </c>
      <c r="J545" s="565" t="s">
        <v>559</v>
      </c>
      <c r="K545" s="565">
        <v>6</v>
      </c>
      <c r="L545" s="565" t="s">
        <v>846</v>
      </c>
      <c r="M545" s="565">
        <v>12800</v>
      </c>
      <c r="N545" s="565" t="s">
        <v>841</v>
      </c>
      <c r="O545" s="565">
        <v>6</v>
      </c>
      <c r="P545" s="565" t="s">
        <v>862</v>
      </c>
      <c r="Q545" s="565" t="s">
        <v>843</v>
      </c>
      <c r="R545" s="565">
        <v>143.5</v>
      </c>
      <c r="S545" s="565">
        <v>26</v>
      </c>
      <c r="T545" s="566">
        <v>7100</v>
      </c>
      <c r="U545" s="565">
        <v>19</v>
      </c>
      <c r="V545" s="565" t="s">
        <v>125</v>
      </c>
      <c r="W545" s="565" t="s">
        <v>122</v>
      </c>
      <c r="X545" s="567">
        <v>35855</v>
      </c>
      <c r="Y545" s="567">
        <v>25486.74</v>
      </c>
      <c r="Z545" s="579">
        <v>0.03</v>
      </c>
      <c r="AA545" s="569" t="str">
        <f t="shared" si="91"/>
        <v>TRK039-3</v>
      </c>
      <c r="AB545" s="570" t="str">
        <f t="shared" si="92"/>
        <v>FALSE</v>
      </c>
      <c r="AC545" s="580" t="str">
        <f t="shared" si="93"/>
        <v>FALSE</v>
      </c>
      <c r="AD545" s="569" t="str">
        <f t="shared" si="94"/>
        <v>II</v>
      </c>
    </row>
    <row r="546" spans="1:30" x14ac:dyDescent="0.25">
      <c r="A546" s="564" t="str">
        <f t="shared" si="95"/>
        <v>TRK040-2017-1</v>
      </c>
      <c r="B546" s="574" t="s">
        <v>863</v>
      </c>
      <c r="C546" s="574">
        <v>1</v>
      </c>
      <c r="D546" s="574" t="s">
        <v>431</v>
      </c>
      <c r="E546" s="574" t="s">
        <v>838</v>
      </c>
      <c r="F546" s="574" t="s">
        <v>98</v>
      </c>
      <c r="G546" s="574">
        <v>2017</v>
      </c>
      <c r="H546" s="574" t="s">
        <v>185</v>
      </c>
      <c r="I546" s="574" t="s">
        <v>849</v>
      </c>
      <c r="J546" s="574" t="s">
        <v>559</v>
      </c>
      <c r="K546" s="574"/>
      <c r="L546" s="574" t="s">
        <v>850</v>
      </c>
      <c r="M546" s="574">
        <v>12800</v>
      </c>
      <c r="N546" s="574" t="s">
        <v>841</v>
      </c>
      <c r="O546" s="574">
        <v>6</v>
      </c>
      <c r="P546" s="574" t="s">
        <v>864</v>
      </c>
      <c r="Q546" s="574" t="s">
        <v>843</v>
      </c>
      <c r="R546" s="574">
        <v>143.5</v>
      </c>
      <c r="S546" s="574">
        <v>26</v>
      </c>
      <c r="T546" s="575">
        <v>7200</v>
      </c>
      <c r="U546" s="574">
        <v>19</v>
      </c>
      <c r="V546" s="574" t="s">
        <v>125</v>
      </c>
      <c r="W546" s="574" t="s">
        <v>122</v>
      </c>
      <c r="X546" s="576">
        <v>40380</v>
      </c>
      <c r="Y546" s="576">
        <v>22682.1</v>
      </c>
      <c r="Z546" s="577">
        <v>7.1999999999999995E-2</v>
      </c>
      <c r="AA546" s="570" t="str">
        <f t="shared" si="91"/>
        <v>TRK040-1</v>
      </c>
      <c r="AB546" s="569" t="str">
        <f t="shared" si="92"/>
        <v>FALSE</v>
      </c>
      <c r="AC546" s="578" t="str">
        <f t="shared" si="93"/>
        <v>FALSE</v>
      </c>
      <c r="AD546" s="570" t="str">
        <f t="shared" si="94"/>
        <v>II</v>
      </c>
    </row>
    <row r="547" spans="1:30" ht="30" x14ac:dyDescent="0.25">
      <c r="A547" s="564" t="str">
        <f t="shared" si="95"/>
        <v>TRK040-2017-2</v>
      </c>
      <c r="B547" s="565" t="s">
        <v>863</v>
      </c>
      <c r="C547" s="565">
        <v>2</v>
      </c>
      <c r="D547" s="565" t="s">
        <v>436</v>
      </c>
      <c r="E547" s="565" t="s">
        <v>838</v>
      </c>
      <c r="F547" s="565" t="s">
        <v>98</v>
      </c>
      <c r="G547" s="565">
        <v>2017</v>
      </c>
      <c r="H547" s="565" t="s">
        <v>185</v>
      </c>
      <c r="I547" s="565" t="s">
        <v>849</v>
      </c>
      <c r="J547" s="565" t="s">
        <v>559</v>
      </c>
      <c r="K547" s="565">
        <v>6</v>
      </c>
      <c r="L547" s="565" t="s">
        <v>850</v>
      </c>
      <c r="M547" s="565">
        <v>12800</v>
      </c>
      <c r="N547" s="565" t="s">
        <v>841</v>
      </c>
      <c r="O547" s="565">
        <v>6</v>
      </c>
      <c r="P547" s="565" t="s">
        <v>864</v>
      </c>
      <c r="Q547" s="565" t="s">
        <v>843</v>
      </c>
      <c r="R547" s="565">
        <v>143.5</v>
      </c>
      <c r="S547" s="565">
        <v>26</v>
      </c>
      <c r="T547" s="566">
        <v>7100</v>
      </c>
      <c r="U547" s="565">
        <v>19</v>
      </c>
      <c r="V547" s="565" t="s">
        <v>125</v>
      </c>
      <c r="W547" s="565" t="s">
        <v>122</v>
      </c>
      <c r="X547" s="567">
        <v>40280</v>
      </c>
      <c r="Y547" s="567">
        <v>28714</v>
      </c>
      <c r="Z547" s="579">
        <v>0.05</v>
      </c>
      <c r="AA547" s="569" t="str">
        <f t="shared" si="91"/>
        <v>TRK040-2</v>
      </c>
      <c r="AB547" s="570" t="str">
        <f t="shared" si="92"/>
        <v>FALSE</v>
      </c>
      <c r="AC547" s="580" t="str">
        <f t="shared" si="93"/>
        <v>FALSE</v>
      </c>
      <c r="AD547" s="569" t="str">
        <f t="shared" si="94"/>
        <v>II</v>
      </c>
    </row>
    <row r="548" spans="1:30" x14ac:dyDescent="0.25">
      <c r="A548" s="564" t="str">
        <f t="shared" si="95"/>
        <v>TRK040-2017-3</v>
      </c>
      <c r="B548" s="574" t="s">
        <v>863</v>
      </c>
      <c r="C548" s="574">
        <v>3</v>
      </c>
      <c r="D548" s="574" t="s">
        <v>454</v>
      </c>
      <c r="E548" s="574" t="s">
        <v>838</v>
      </c>
      <c r="F548" s="574" t="s">
        <v>98</v>
      </c>
      <c r="G548" s="574">
        <v>2017</v>
      </c>
      <c r="H548" s="574" t="s">
        <v>185</v>
      </c>
      <c r="I548" s="574" t="s">
        <v>849</v>
      </c>
      <c r="J548" s="574" t="s">
        <v>559</v>
      </c>
      <c r="K548" s="574">
        <v>6</v>
      </c>
      <c r="L548" s="574" t="s">
        <v>850</v>
      </c>
      <c r="M548" s="574">
        <v>12800</v>
      </c>
      <c r="N548" s="574" t="s">
        <v>841</v>
      </c>
      <c r="O548" s="574">
        <v>6</v>
      </c>
      <c r="P548" s="574" t="s">
        <v>864</v>
      </c>
      <c r="Q548" s="574" t="s">
        <v>843</v>
      </c>
      <c r="R548" s="574">
        <v>143.5</v>
      </c>
      <c r="S548" s="574">
        <v>26</v>
      </c>
      <c r="T548" s="575">
        <v>7100</v>
      </c>
      <c r="U548" s="574">
        <v>19</v>
      </c>
      <c r="V548" s="574" t="s">
        <v>125</v>
      </c>
      <c r="W548" s="574" t="s">
        <v>122</v>
      </c>
      <c r="X548" s="576">
        <v>39450</v>
      </c>
      <c r="Y548" s="576">
        <v>30605.1</v>
      </c>
      <c r="Z548" s="577">
        <v>0.03</v>
      </c>
      <c r="AA548" s="570" t="str">
        <f t="shared" si="91"/>
        <v>TRK040-3</v>
      </c>
      <c r="AB548" s="569" t="str">
        <f t="shared" si="92"/>
        <v>FALSE</v>
      </c>
      <c r="AC548" s="578" t="str">
        <f t="shared" si="93"/>
        <v>FALSE</v>
      </c>
      <c r="AD548" s="570" t="str">
        <f t="shared" si="94"/>
        <v>II</v>
      </c>
    </row>
    <row r="549" spans="1:30" x14ac:dyDescent="0.25">
      <c r="A549" s="564" t="str">
        <f t="shared" si="95"/>
        <v>TRK041-2017-1</v>
      </c>
      <c r="B549" s="565" t="s">
        <v>865</v>
      </c>
      <c r="C549" s="565">
        <v>1</v>
      </c>
      <c r="D549" s="565" t="s">
        <v>431</v>
      </c>
      <c r="E549" s="565" t="s">
        <v>838</v>
      </c>
      <c r="F549" s="565" t="s">
        <v>98</v>
      </c>
      <c r="G549" s="565">
        <v>2017</v>
      </c>
      <c r="H549" s="565" t="s">
        <v>185</v>
      </c>
      <c r="I549" s="565" t="s">
        <v>853</v>
      </c>
      <c r="J549" s="565" t="s">
        <v>559</v>
      </c>
      <c r="K549" s="565"/>
      <c r="L549" s="565" t="s">
        <v>846</v>
      </c>
      <c r="M549" s="565">
        <v>12800</v>
      </c>
      <c r="N549" s="565" t="s">
        <v>613</v>
      </c>
      <c r="O549" s="565">
        <v>8</v>
      </c>
      <c r="P549" s="565" t="s">
        <v>866</v>
      </c>
      <c r="Q549" s="565" t="s">
        <v>843</v>
      </c>
      <c r="R549" s="565">
        <v>153</v>
      </c>
      <c r="S549" s="565">
        <v>26</v>
      </c>
      <c r="T549" s="566">
        <v>7200</v>
      </c>
      <c r="U549" s="565">
        <v>19</v>
      </c>
      <c r="V549" s="565" t="s">
        <v>122</v>
      </c>
      <c r="W549" s="565" t="s">
        <v>123</v>
      </c>
      <c r="X549" s="567">
        <v>41775</v>
      </c>
      <c r="Y549" s="567">
        <v>29840.99</v>
      </c>
      <c r="Z549" s="579">
        <v>7.1999999999999995E-2</v>
      </c>
      <c r="AA549" s="569" t="str">
        <f t="shared" si="91"/>
        <v>TRK041-1</v>
      </c>
      <c r="AB549" s="570" t="str">
        <f t="shared" si="92"/>
        <v>FALSE</v>
      </c>
      <c r="AC549" s="580" t="str">
        <f t="shared" si="93"/>
        <v>FALSE</v>
      </c>
      <c r="AD549" s="569" t="str">
        <f t="shared" si="94"/>
        <v>II</v>
      </c>
    </row>
    <row r="550" spans="1:30" ht="30" x14ac:dyDescent="0.25">
      <c r="A550" s="564" t="str">
        <f t="shared" si="95"/>
        <v>TRK041-2017-2</v>
      </c>
      <c r="B550" s="574" t="s">
        <v>865</v>
      </c>
      <c r="C550" s="574">
        <v>2</v>
      </c>
      <c r="D550" s="574" t="s">
        <v>436</v>
      </c>
      <c r="E550" s="574" t="s">
        <v>838</v>
      </c>
      <c r="F550" s="574" t="s">
        <v>98</v>
      </c>
      <c r="G550" s="574">
        <v>2017</v>
      </c>
      <c r="H550" s="574" t="s">
        <v>185</v>
      </c>
      <c r="I550" s="574" t="s">
        <v>853</v>
      </c>
      <c r="J550" s="574" t="s">
        <v>559</v>
      </c>
      <c r="K550" s="574">
        <v>6</v>
      </c>
      <c r="L550" s="574" t="s">
        <v>846</v>
      </c>
      <c r="M550" s="574">
        <v>12800</v>
      </c>
      <c r="N550" s="574" t="s">
        <v>613</v>
      </c>
      <c r="O550" s="574">
        <v>8</v>
      </c>
      <c r="P550" s="574" t="s">
        <v>866</v>
      </c>
      <c r="Q550" s="574" t="s">
        <v>843</v>
      </c>
      <c r="R550" s="574">
        <v>153</v>
      </c>
      <c r="S550" s="574">
        <v>26</v>
      </c>
      <c r="T550" s="575">
        <v>7200</v>
      </c>
      <c r="U550" s="574">
        <v>19</v>
      </c>
      <c r="V550" s="574" t="s">
        <v>125</v>
      </c>
      <c r="W550" s="574" t="s">
        <v>122</v>
      </c>
      <c r="X550" s="576">
        <v>41775</v>
      </c>
      <c r="Y550" s="576">
        <v>30150</v>
      </c>
      <c r="Z550" s="577">
        <v>0.05</v>
      </c>
      <c r="AA550" s="570" t="str">
        <f t="shared" si="91"/>
        <v>TRK041-2</v>
      </c>
      <c r="AB550" s="569" t="str">
        <f t="shared" si="92"/>
        <v>FALSE</v>
      </c>
      <c r="AC550" s="578" t="str">
        <f t="shared" si="93"/>
        <v>FALSE</v>
      </c>
      <c r="AD550" s="570" t="str">
        <f t="shared" si="94"/>
        <v>II</v>
      </c>
    </row>
    <row r="551" spans="1:30" x14ac:dyDescent="0.25">
      <c r="A551" s="564" t="str">
        <f t="shared" si="95"/>
        <v>TRK041-2017-3</v>
      </c>
      <c r="B551" s="565" t="s">
        <v>865</v>
      </c>
      <c r="C551" s="565">
        <v>3</v>
      </c>
      <c r="D551" s="565" t="s">
        <v>454</v>
      </c>
      <c r="E551" s="565" t="s">
        <v>838</v>
      </c>
      <c r="F551" s="565" t="s">
        <v>98</v>
      </c>
      <c r="G551" s="565">
        <v>2017</v>
      </c>
      <c r="H551" s="565" t="s">
        <v>185</v>
      </c>
      <c r="I551" s="565" t="s">
        <v>853</v>
      </c>
      <c r="J551" s="565" t="s">
        <v>559</v>
      </c>
      <c r="K551" s="565">
        <v>6</v>
      </c>
      <c r="L551" s="565" t="s">
        <v>846</v>
      </c>
      <c r="M551" s="565">
        <v>12800</v>
      </c>
      <c r="N551" s="565" t="s">
        <v>841</v>
      </c>
      <c r="O551" s="565">
        <v>6</v>
      </c>
      <c r="P551" s="565" t="s">
        <v>866</v>
      </c>
      <c r="Q551" s="565" t="s">
        <v>843</v>
      </c>
      <c r="R551" s="565">
        <v>153</v>
      </c>
      <c r="S551" s="565">
        <v>26</v>
      </c>
      <c r="T551" s="566">
        <v>7200</v>
      </c>
      <c r="U551" s="565">
        <v>19</v>
      </c>
      <c r="V551" s="565" t="s">
        <v>125</v>
      </c>
      <c r="W551" s="565" t="s">
        <v>122</v>
      </c>
      <c r="X551" s="567">
        <v>40845</v>
      </c>
      <c r="Y551" s="567">
        <v>29057.759999999998</v>
      </c>
      <c r="Z551" s="579">
        <v>0.03</v>
      </c>
      <c r="AA551" s="569" t="str">
        <f t="shared" si="91"/>
        <v>TRK041-3</v>
      </c>
      <c r="AB551" s="570" t="str">
        <f t="shared" si="92"/>
        <v>FALSE</v>
      </c>
      <c r="AC551" s="580" t="str">
        <f t="shared" si="93"/>
        <v>FALSE</v>
      </c>
      <c r="AD551" s="569" t="str">
        <f t="shared" si="94"/>
        <v>II</v>
      </c>
    </row>
    <row r="552" spans="1:30" x14ac:dyDescent="0.25">
      <c r="A552" s="564" t="str">
        <f t="shared" si="95"/>
        <v>TRK042-2017-1</v>
      </c>
      <c r="B552" s="574" t="s">
        <v>867</v>
      </c>
      <c r="C552" s="574">
        <v>1</v>
      </c>
      <c r="D552" s="574" t="s">
        <v>431</v>
      </c>
      <c r="E552" s="574" t="s">
        <v>838</v>
      </c>
      <c r="F552" s="574" t="s">
        <v>98</v>
      </c>
      <c r="G552" s="574">
        <v>2017</v>
      </c>
      <c r="H552" s="574" t="s">
        <v>185</v>
      </c>
      <c r="I552" s="574" t="s">
        <v>1636</v>
      </c>
      <c r="J552" s="574" t="s">
        <v>777</v>
      </c>
      <c r="K552" s="574"/>
      <c r="L552" s="574" t="s">
        <v>846</v>
      </c>
      <c r="M552" s="574">
        <v>11000</v>
      </c>
      <c r="N552" s="574" t="s">
        <v>841</v>
      </c>
      <c r="O552" s="574">
        <v>6</v>
      </c>
      <c r="P552" s="574" t="s">
        <v>868</v>
      </c>
      <c r="Q552" s="574" t="s">
        <v>506</v>
      </c>
      <c r="R552" s="574">
        <v>119</v>
      </c>
      <c r="S552" s="574">
        <v>26</v>
      </c>
      <c r="T552" s="575">
        <v>6500</v>
      </c>
      <c r="U552" s="574">
        <v>20</v>
      </c>
      <c r="V552" s="574" t="s">
        <v>125</v>
      </c>
      <c r="W552" s="574" t="s">
        <v>122</v>
      </c>
      <c r="X552" s="576">
        <v>30805</v>
      </c>
      <c r="Y552" s="576">
        <v>30120.3</v>
      </c>
      <c r="Z552" s="577">
        <v>7.1999999999999995E-2</v>
      </c>
      <c r="AA552" s="570" t="str">
        <f t="shared" si="91"/>
        <v>TRK042-1</v>
      </c>
      <c r="AB552" s="569" t="str">
        <f t="shared" si="92"/>
        <v>FALSE</v>
      </c>
      <c r="AC552" s="578" t="str">
        <f t="shared" si="93"/>
        <v>FALSE</v>
      </c>
      <c r="AD552" s="570" t="str">
        <f t="shared" si="94"/>
        <v>II</v>
      </c>
    </row>
    <row r="553" spans="1:30" ht="30" x14ac:dyDescent="0.25">
      <c r="A553" s="564" t="str">
        <f t="shared" si="95"/>
        <v>TRK042-2017-2</v>
      </c>
      <c r="B553" s="565" t="s">
        <v>867</v>
      </c>
      <c r="C553" s="565">
        <v>2</v>
      </c>
      <c r="D553" s="565" t="s">
        <v>436</v>
      </c>
      <c r="E553" s="565" t="s">
        <v>838</v>
      </c>
      <c r="F553" s="565" t="s">
        <v>98</v>
      </c>
      <c r="G553" s="565">
        <v>2017</v>
      </c>
      <c r="H553" s="565" t="s">
        <v>185</v>
      </c>
      <c r="I553" s="565" t="s">
        <v>1636</v>
      </c>
      <c r="J553" s="565" t="s">
        <v>777</v>
      </c>
      <c r="K553" s="565">
        <v>3</v>
      </c>
      <c r="L553" s="565" t="s">
        <v>846</v>
      </c>
      <c r="M553" s="565">
        <v>11000</v>
      </c>
      <c r="N553" s="565" t="s">
        <v>841</v>
      </c>
      <c r="O553" s="565">
        <v>6</v>
      </c>
      <c r="P553" s="565" t="s">
        <v>868</v>
      </c>
      <c r="Q553" s="565" t="s">
        <v>506</v>
      </c>
      <c r="R553" s="565">
        <v>119</v>
      </c>
      <c r="S553" s="565">
        <v>26</v>
      </c>
      <c r="T553" s="566">
        <v>6500</v>
      </c>
      <c r="U553" s="565">
        <v>20</v>
      </c>
      <c r="V553" s="565" t="s">
        <v>125</v>
      </c>
      <c r="W553" s="565" t="s">
        <v>122</v>
      </c>
      <c r="X553" s="567">
        <v>30705</v>
      </c>
      <c r="Y553" s="567">
        <v>22405</v>
      </c>
      <c r="Z553" s="579">
        <v>0.05</v>
      </c>
      <c r="AA553" s="569" t="str">
        <f t="shared" si="91"/>
        <v>TRK042-2</v>
      </c>
      <c r="AB553" s="570" t="str">
        <f t="shared" si="92"/>
        <v>FALSE</v>
      </c>
      <c r="AC553" s="580" t="str">
        <f t="shared" si="93"/>
        <v>FALSE</v>
      </c>
      <c r="AD553" s="569" t="str">
        <f t="shared" si="94"/>
        <v>II</v>
      </c>
    </row>
    <row r="554" spans="1:30" x14ac:dyDescent="0.25">
      <c r="A554" s="564" t="str">
        <f t="shared" si="95"/>
        <v>TRK042-2017-3</v>
      </c>
      <c r="B554" s="574" t="s">
        <v>867</v>
      </c>
      <c r="C554" s="574">
        <v>3</v>
      </c>
      <c r="D554" s="574" t="s">
        <v>454</v>
      </c>
      <c r="E554" s="574" t="s">
        <v>838</v>
      </c>
      <c r="F554" s="574" t="s">
        <v>98</v>
      </c>
      <c r="G554" s="574">
        <v>2017</v>
      </c>
      <c r="H554" s="574" t="s">
        <v>185</v>
      </c>
      <c r="I554" s="574" t="s">
        <v>1636</v>
      </c>
      <c r="J554" s="574" t="s">
        <v>777</v>
      </c>
      <c r="K554" s="574">
        <v>3</v>
      </c>
      <c r="L554" s="574" t="s">
        <v>846</v>
      </c>
      <c r="M554" s="574">
        <v>11000</v>
      </c>
      <c r="N554" s="574" t="s">
        <v>841</v>
      </c>
      <c r="O554" s="574">
        <v>6</v>
      </c>
      <c r="P554" s="574" t="s">
        <v>868</v>
      </c>
      <c r="Q554" s="574" t="s">
        <v>506</v>
      </c>
      <c r="R554" s="574">
        <v>119</v>
      </c>
      <c r="S554" s="574">
        <v>26</v>
      </c>
      <c r="T554" s="575">
        <v>6500</v>
      </c>
      <c r="U554" s="574">
        <v>20</v>
      </c>
      <c r="V554" s="574" t="s">
        <v>125</v>
      </c>
      <c r="W554" s="574" t="s">
        <v>122</v>
      </c>
      <c r="X554" s="576">
        <v>29875</v>
      </c>
      <c r="Y554" s="576">
        <v>21034.44</v>
      </c>
      <c r="Z554" s="577">
        <v>0.03</v>
      </c>
      <c r="AA554" s="570" t="str">
        <f t="shared" si="91"/>
        <v>TRK042-3</v>
      </c>
      <c r="AB554" s="569" t="str">
        <f t="shared" si="92"/>
        <v>FALSE</v>
      </c>
      <c r="AC554" s="578" t="str">
        <f t="shared" si="93"/>
        <v>FALSE</v>
      </c>
      <c r="AD554" s="570" t="str">
        <f t="shared" si="94"/>
        <v>II</v>
      </c>
    </row>
    <row r="555" spans="1:30" x14ac:dyDescent="0.25">
      <c r="A555" s="564" t="str">
        <f t="shared" si="95"/>
        <v>TRK043-2017-1</v>
      </c>
      <c r="B555" s="565" t="s">
        <v>869</v>
      </c>
      <c r="C555" s="565">
        <v>1</v>
      </c>
      <c r="D555" s="565" t="s">
        <v>431</v>
      </c>
      <c r="E555" s="565" t="s">
        <v>838</v>
      </c>
      <c r="F555" s="565" t="s">
        <v>98</v>
      </c>
      <c r="G555" s="565">
        <v>2017</v>
      </c>
      <c r="H555" s="565" t="s">
        <v>185</v>
      </c>
      <c r="I555" s="565" t="s">
        <v>870</v>
      </c>
      <c r="J555" s="565" t="s">
        <v>777</v>
      </c>
      <c r="K555" s="565"/>
      <c r="L555" s="565" t="s">
        <v>840</v>
      </c>
      <c r="M555" s="565">
        <v>11000</v>
      </c>
      <c r="N555" s="565" t="s">
        <v>841</v>
      </c>
      <c r="O555" s="565">
        <v>6</v>
      </c>
      <c r="P555" s="565" t="s">
        <v>842</v>
      </c>
      <c r="Q555" s="565" t="s">
        <v>506</v>
      </c>
      <c r="R555" s="565">
        <v>133</v>
      </c>
      <c r="S555" s="565">
        <v>34</v>
      </c>
      <c r="T555" s="566">
        <v>6700</v>
      </c>
      <c r="U555" s="565">
        <v>20</v>
      </c>
      <c r="V555" s="565" t="s">
        <v>125</v>
      </c>
      <c r="W555" s="565" t="s">
        <v>122</v>
      </c>
      <c r="X555" s="567">
        <v>31195</v>
      </c>
      <c r="Y555" s="567">
        <v>27491.119999999999</v>
      </c>
      <c r="Z555" s="579">
        <v>7.1999999999999995E-2</v>
      </c>
      <c r="AA555" s="569" t="str">
        <f t="shared" si="91"/>
        <v>TRK043-1</v>
      </c>
      <c r="AB555" s="570" t="str">
        <f t="shared" si="92"/>
        <v>FALSE</v>
      </c>
      <c r="AC555" s="580" t="str">
        <f t="shared" si="93"/>
        <v>FALSE</v>
      </c>
      <c r="AD555" s="569" t="str">
        <f t="shared" si="94"/>
        <v>II</v>
      </c>
    </row>
    <row r="556" spans="1:30" ht="30" x14ac:dyDescent="0.25">
      <c r="A556" s="564" t="str">
        <f t="shared" si="95"/>
        <v>TRK043-2017-2</v>
      </c>
      <c r="B556" s="574" t="s">
        <v>869</v>
      </c>
      <c r="C556" s="574">
        <v>2</v>
      </c>
      <c r="D556" s="574" t="s">
        <v>436</v>
      </c>
      <c r="E556" s="574" t="s">
        <v>838</v>
      </c>
      <c r="F556" s="574" t="s">
        <v>98</v>
      </c>
      <c r="G556" s="574">
        <v>2017</v>
      </c>
      <c r="H556" s="574" t="s">
        <v>185</v>
      </c>
      <c r="I556" s="574" t="s">
        <v>870</v>
      </c>
      <c r="J556" s="574" t="s">
        <v>777</v>
      </c>
      <c r="K556" s="574">
        <v>3</v>
      </c>
      <c r="L556" s="574" t="s">
        <v>840</v>
      </c>
      <c r="M556" s="574">
        <v>11000</v>
      </c>
      <c r="N556" s="574" t="s">
        <v>841</v>
      </c>
      <c r="O556" s="574">
        <v>6</v>
      </c>
      <c r="P556" s="574" t="s">
        <v>842</v>
      </c>
      <c r="Q556" s="574" t="s">
        <v>506</v>
      </c>
      <c r="R556" s="574">
        <v>133</v>
      </c>
      <c r="S556" s="574">
        <v>34</v>
      </c>
      <c r="T556" s="575">
        <v>6700</v>
      </c>
      <c r="U556" s="574">
        <v>20</v>
      </c>
      <c r="V556" s="574" t="s">
        <v>125</v>
      </c>
      <c r="W556" s="574" t="s">
        <v>122</v>
      </c>
      <c r="X556" s="576">
        <v>31095</v>
      </c>
      <c r="Y556" s="576">
        <v>22781</v>
      </c>
      <c r="Z556" s="577">
        <v>0.05</v>
      </c>
      <c r="AA556" s="570" t="str">
        <f t="shared" si="91"/>
        <v>TRK043-2</v>
      </c>
      <c r="AB556" s="569" t="str">
        <f t="shared" si="92"/>
        <v>FALSE</v>
      </c>
      <c r="AC556" s="578" t="str">
        <f t="shared" si="93"/>
        <v>FALSE</v>
      </c>
      <c r="AD556" s="570" t="str">
        <f t="shared" si="94"/>
        <v>II</v>
      </c>
    </row>
    <row r="557" spans="1:30" x14ac:dyDescent="0.25">
      <c r="A557" s="564" t="str">
        <f t="shared" si="95"/>
        <v>TRK043-2017-3</v>
      </c>
      <c r="B557" s="565" t="s">
        <v>869</v>
      </c>
      <c r="C557" s="565">
        <v>3</v>
      </c>
      <c r="D557" s="565" t="s">
        <v>454</v>
      </c>
      <c r="E557" s="565" t="s">
        <v>838</v>
      </c>
      <c r="F557" s="565" t="s">
        <v>98</v>
      </c>
      <c r="G557" s="565">
        <v>2017</v>
      </c>
      <c r="H557" s="565" t="s">
        <v>185</v>
      </c>
      <c r="I557" s="565" t="s">
        <v>870</v>
      </c>
      <c r="J557" s="565" t="s">
        <v>777</v>
      </c>
      <c r="K557" s="565">
        <v>3</v>
      </c>
      <c r="L557" s="565" t="s">
        <v>840</v>
      </c>
      <c r="M557" s="565">
        <v>11000</v>
      </c>
      <c r="N557" s="565" t="s">
        <v>841</v>
      </c>
      <c r="O557" s="565">
        <v>6</v>
      </c>
      <c r="P557" s="565" t="s">
        <v>842</v>
      </c>
      <c r="Q557" s="565" t="s">
        <v>506</v>
      </c>
      <c r="R557" s="565">
        <v>133</v>
      </c>
      <c r="S557" s="565">
        <v>34</v>
      </c>
      <c r="T557" s="566">
        <v>6700</v>
      </c>
      <c r="U557" s="565">
        <v>20</v>
      </c>
      <c r="V557" s="565" t="s">
        <v>125</v>
      </c>
      <c r="W557" s="565" t="s">
        <v>122</v>
      </c>
      <c r="X557" s="567">
        <v>30265</v>
      </c>
      <c r="Y557" s="567">
        <v>21412.86</v>
      </c>
      <c r="Z557" s="579">
        <v>0.03</v>
      </c>
      <c r="AA557" s="569" t="str">
        <f t="shared" si="91"/>
        <v>TRK043-3</v>
      </c>
      <c r="AB557" s="570" t="str">
        <f t="shared" si="92"/>
        <v>FALSE</v>
      </c>
      <c r="AC557" s="580" t="str">
        <f t="shared" si="93"/>
        <v>FALSE</v>
      </c>
      <c r="AD557" s="569" t="str">
        <f t="shared" si="94"/>
        <v>II</v>
      </c>
    </row>
    <row r="558" spans="1:30" x14ac:dyDescent="0.25">
      <c r="A558" s="564" t="str">
        <f t="shared" si="95"/>
        <v>TRK044-2017-1</v>
      </c>
      <c r="B558" s="574" t="s">
        <v>871</v>
      </c>
      <c r="C558" s="574">
        <v>1</v>
      </c>
      <c r="D558" s="574" t="s">
        <v>431</v>
      </c>
      <c r="E558" s="574" t="s">
        <v>838</v>
      </c>
      <c r="F558" s="574" t="s">
        <v>98</v>
      </c>
      <c r="G558" s="574">
        <v>2017</v>
      </c>
      <c r="H558" s="574" t="s">
        <v>185</v>
      </c>
      <c r="I558" s="574" t="s">
        <v>872</v>
      </c>
      <c r="J558" s="574" t="s">
        <v>777</v>
      </c>
      <c r="K558" s="574"/>
      <c r="L558" s="574" t="s">
        <v>846</v>
      </c>
      <c r="M558" s="574">
        <v>11000</v>
      </c>
      <c r="N558" s="574" t="s">
        <v>841</v>
      </c>
      <c r="O558" s="574">
        <v>6</v>
      </c>
      <c r="P558" s="574" t="s">
        <v>847</v>
      </c>
      <c r="Q558" s="574" t="s">
        <v>506</v>
      </c>
      <c r="R558" s="574">
        <v>143.5</v>
      </c>
      <c r="S558" s="574">
        <v>26</v>
      </c>
      <c r="T558" s="575">
        <v>6900</v>
      </c>
      <c r="U558" s="574">
        <v>20</v>
      </c>
      <c r="V558" s="574" t="s">
        <v>125</v>
      </c>
      <c r="W558" s="574" t="s">
        <v>122</v>
      </c>
      <c r="X558" s="576">
        <v>34555</v>
      </c>
      <c r="Y558" s="576">
        <v>27565</v>
      </c>
      <c r="Z558" s="577">
        <v>7.1999999999999995E-2</v>
      </c>
      <c r="AA558" s="570" t="str">
        <f t="shared" si="91"/>
        <v>TRK044-1</v>
      </c>
      <c r="AB558" s="569" t="str">
        <f t="shared" si="92"/>
        <v>FALSE</v>
      </c>
      <c r="AC558" s="578" t="str">
        <f t="shared" si="93"/>
        <v>FALSE</v>
      </c>
      <c r="AD558" s="570" t="str">
        <f t="shared" si="94"/>
        <v>II</v>
      </c>
    </row>
    <row r="559" spans="1:30" ht="30" x14ac:dyDescent="0.25">
      <c r="A559" s="564" t="str">
        <f t="shared" si="95"/>
        <v>TRK044-2017-2</v>
      </c>
      <c r="B559" s="565" t="s">
        <v>871</v>
      </c>
      <c r="C559" s="565">
        <v>2</v>
      </c>
      <c r="D559" s="565" t="s">
        <v>436</v>
      </c>
      <c r="E559" s="565" t="s">
        <v>838</v>
      </c>
      <c r="F559" s="565" t="s">
        <v>98</v>
      </c>
      <c r="G559" s="565">
        <v>2017</v>
      </c>
      <c r="H559" s="565" t="s">
        <v>185</v>
      </c>
      <c r="I559" s="565" t="s">
        <v>872</v>
      </c>
      <c r="J559" s="565" t="s">
        <v>777</v>
      </c>
      <c r="K559" s="565">
        <v>6</v>
      </c>
      <c r="L559" s="565" t="s">
        <v>846</v>
      </c>
      <c r="M559" s="565">
        <v>11000</v>
      </c>
      <c r="N559" s="565" t="s">
        <v>841</v>
      </c>
      <c r="O559" s="565">
        <v>6</v>
      </c>
      <c r="P559" s="565" t="s">
        <v>847</v>
      </c>
      <c r="Q559" s="565" t="s">
        <v>506</v>
      </c>
      <c r="R559" s="565">
        <v>153</v>
      </c>
      <c r="S559" s="565">
        <v>26</v>
      </c>
      <c r="T559" s="566">
        <v>6900</v>
      </c>
      <c r="U559" s="565">
        <v>20</v>
      </c>
      <c r="V559" s="565" t="s">
        <v>125</v>
      </c>
      <c r="W559" s="565" t="s">
        <v>122</v>
      </c>
      <c r="X559" s="567">
        <v>34455</v>
      </c>
      <c r="Y559" s="567">
        <v>25081</v>
      </c>
      <c r="Z559" s="579">
        <v>0.05</v>
      </c>
      <c r="AA559" s="569" t="str">
        <f t="shared" si="91"/>
        <v>TRK044-2</v>
      </c>
      <c r="AB559" s="570" t="str">
        <f t="shared" si="92"/>
        <v>FALSE</v>
      </c>
      <c r="AC559" s="580" t="str">
        <f t="shared" si="93"/>
        <v>FALSE</v>
      </c>
      <c r="AD559" s="569" t="str">
        <f t="shared" si="94"/>
        <v>II</v>
      </c>
    </row>
    <row r="560" spans="1:30" x14ac:dyDescent="0.25">
      <c r="A560" s="564" t="str">
        <f t="shared" si="95"/>
        <v>TRK044-2017-3</v>
      </c>
      <c r="B560" s="574" t="s">
        <v>871</v>
      </c>
      <c r="C560" s="574">
        <v>3</v>
      </c>
      <c r="D560" s="574" t="s">
        <v>454</v>
      </c>
      <c r="E560" s="574" t="s">
        <v>838</v>
      </c>
      <c r="F560" s="574" t="s">
        <v>98</v>
      </c>
      <c r="G560" s="574">
        <v>2017</v>
      </c>
      <c r="H560" s="574" t="s">
        <v>185</v>
      </c>
      <c r="I560" s="574" t="s">
        <v>872</v>
      </c>
      <c r="J560" s="574" t="s">
        <v>777</v>
      </c>
      <c r="K560" s="574">
        <v>6</v>
      </c>
      <c r="L560" s="574" t="s">
        <v>846</v>
      </c>
      <c r="M560" s="574">
        <v>11000</v>
      </c>
      <c r="N560" s="574" t="s">
        <v>841</v>
      </c>
      <c r="O560" s="574">
        <v>6</v>
      </c>
      <c r="P560" s="574" t="s">
        <v>847</v>
      </c>
      <c r="Q560" s="574" t="s">
        <v>506</v>
      </c>
      <c r="R560" s="574">
        <v>143.5</v>
      </c>
      <c r="S560" s="574">
        <v>26</v>
      </c>
      <c r="T560" s="575">
        <v>6900</v>
      </c>
      <c r="U560" s="574">
        <v>20</v>
      </c>
      <c r="V560" s="574" t="s">
        <v>125</v>
      </c>
      <c r="W560" s="574" t="s">
        <v>122</v>
      </c>
      <c r="X560" s="576">
        <v>33625</v>
      </c>
      <c r="Y560" s="576">
        <v>24220.92</v>
      </c>
      <c r="Z560" s="577">
        <v>0.03</v>
      </c>
      <c r="AA560" s="570" t="str">
        <f t="shared" si="91"/>
        <v>TRK044-3</v>
      </c>
      <c r="AB560" s="569" t="str">
        <f t="shared" si="92"/>
        <v>FALSE</v>
      </c>
      <c r="AC560" s="578" t="str">
        <f t="shared" si="93"/>
        <v>FALSE</v>
      </c>
      <c r="AD560" s="570" t="str">
        <f t="shared" si="94"/>
        <v>II</v>
      </c>
    </row>
    <row r="561" spans="1:30" x14ac:dyDescent="0.25">
      <c r="A561" s="564" t="str">
        <f t="shared" si="95"/>
        <v>TRK045-2017-1</v>
      </c>
      <c r="B561" s="565" t="s">
        <v>873</v>
      </c>
      <c r="C561" s="565">
        <v>1</v>
      </c>
      <c r="D561" s="565" t="s">
        <v>431</v>
      </c>
      <c r="E561" s="565" t="s">
        <v>838</v>
      </c>
      <c r="F561" s="565" t="s">
        <v>98</v>
      </c>
      <c r="G561" s="565">
        <v>2017</v>
      </c>
      <c r="H561" s="565" t="s">
        <v>185</v>
      </c>
      <c r="I561" s="565" t="s">
        <v>874</v>
      </c>
      <c r="J561" s="565" t="s">
        <v>777</v>
      </c>
      <c r="K561" s="565"/>
      <c r="L561" s="565" t="s">
        <v>850</v>
      </c>
      <c r="M561" s="565">
        <v>11000</v>
      </c>
      <c r="N561" s="565" t="s">
        <v>841</v>
      </c>
      <c r="O561" s="565">
        <v>6</v>
      </c>
      <c r="P561" s="565" t="s">
        <v>851</v>
      </c>
      <c r="Q561" s="565" t="s">
        <v>506</v>
      </c>
      <c r="R561" s="565">
        <v>143.5</v>
      </c>
      <c r="S561" s="565">
        <v>26</v>
      </c>
      <c r="T561" s="566">
        <v>6900</v>
      </c>
      <c r="U561" s="565">
        <v>20</v>
      </c>
      <c r="V561" s="565" t="s">
        <v>125</v>
      </c>
      <c r="W561" s="565" t="s">
        <v>122</v>
      </c>
      <c r="X561" s="567">
        <v>39030</v>
      </c>
      <c r="Y561" s="567">
        <v>28980.79</v>
      </c>
      <c r="Z561" s="579">
        <v>7.1999999999999995E-2</v>
      </c>
      <c r="AA561" s="569" t="str">
        <f t="shared" si="91"/>
        <v>TRK045-1</v>
      </c>
      <c r="AB561" s="570" t="str">
        <f t="shared" si="92"/>
        <v>FALSE</v>
      </c>
      <c r="AC561" s="580" t="str">
        <f t="shared" si="93"/>
        <v>FALSE</v>
      </c>
      <c r="AD561" s="569" t="str">
        <f t="shared" si="94"/>
        <v>II</v>
      </c>
    </row>
    <row r="562" spans="1:30" ht="30" x14ac:dyDescent="0.25">
      <c r="A562" s="564" t="str">
        <f t="shared" si="95"/>
        <v>TRK045-2017-2</v>
      </c>
      <c r="B562" s="574" t="s">
        <v>873</v>
      </c>
      <c r="C562" s="574">
        <v>2</v>
      </c>
      <c r="D562" s="574" t="s">
        <v>436</v>
      </c>
      <c r="E562" s="574" t="s">
        <v>838</v>
      </c>
      <c r="F562" s="574" t="s">
        <v>98</v>
      </c>
      <c r="G562" s="574">
        <v>2017</v>
      </c>
      <c r="H562" s="574" t="s">
        <v>185</v>
      </c>
      <c r="I562" s="574" t="s">
        <v>874</v>
      </c>
      <c r="J562" s="574" t="s">
        <v>777</v>
      </c>
      <c r="K562" s="574">
        <v>6</v>
      </c>
      <c r="L562" s="574" t="s">
        <v>850</v>
      </c>
      <c r="M562" s="574">
        <v>11000</v>
      </c>
      <c r="N562" s="574" t="s">
        <v>841</v>
      </c>
      <c r="O562" s="574">
        <v>6</v>
      </c>
      <c r="P562" s="574" t="s">
        <v>851</v>
      </c>
      <c r="Q562" s="574" t="s">
        <v>506</v>
      </c>
      <c r="R562" s="574">
        <v>143.5</v>
      </c>
      <c r="S562" s="574">
        <v>26</v>
      </c>
      <c r="T562" s="575">
        <v>6900</v>
      </c>
      <c r="U562" s="574">
        <v>20</v>
      </c>
      <c r="V562" s="574" t="s">
        <v>125</v>
      </c>
      <c r="W562" s="574" t="s">
        <v>122</v>
      </c>
      <c r="X562" s="576">
        <v>38930</v>
      </c>
      <c r="Y562" s="576">
        <v>28247</v>
      </c>
      <c r="Z562" s="577">
        <v>0.05</v>
      </c>
      <c r="AA562" s="570" t="str">
        <f t="shared" si="91"/>
        <v>TRK045-2</v>
      </c>
      <c r="AB562" s="569" t="str">
        <f t="shared" si="92"/>
        <v>FALSE</v>
      </c>
      <c r="AC562" s="578" t="str">
        <f t="shared" si="93"/>
        <v>FALSE</v>
      </c>
      <c r="AD562" s="570" t="str">
        <f t="shared" si="94"/>
        <v>II</v>
      </c>
    </row>
    <row r="563" spans="1:30" x14ac:dyDescent="0.25">
      <c r="A563" s="564" t="str">
        <f t="shared" si="95"/>
        <v>TRK045-2017-3</v>
      </c>
      <c r="B563" s="565" t="s">
        <v>873</v>
      </c>
      <c r="C563" s="565">
        <v>3</v>
      </c>
      <c r="D563" s="565" t="s">
        <v>454</v>
      </c>
      <c r="E563" s="565" t="s">
        <v>838</v>
      </c>
      <c r="F563" s="565" t="s">
        <v>98</v>
      </c>
      <c r="G563" s="565">
        <v>2017</v>
      </c>
      <c r="H563" s="565" t="s">
        <v>185</v>
      </c>
      <c r="I563" s="565" t="s">
        <v>874</v>
      </c>
      <c r="J563" s="565" t="s">
        <v>777</v>
      </c>
      <c r="K563" s="565">
        <v>6</v>
      </c>
      <c r="L563" s="565" t="s">
        <v>850</v>
      </c>
      <c r="M563" s="565">
        <v>11000</v>
      </c>
      <c r="N563" s="565" t="s">
        <v>841</v>
      </c>
      <c r="O563" s="565">
        <v>6</v>
      </c>
      <c r="P563" s="565" t="s">
        <v>851</v>
      </c>
      <c r="Q563" s="565" t="s">
        <v>506</v>
      </c>
      <c r="R563" s="565">
        <v>143.5</v>
      </c>
      <c r="S563" s="565">
        <v>26</v>
      </c>
      <c r="T563" s="566">
        <v>6900</v>
      </c>
      <c r="U563" s="565">
        <v>20</v>
      </c>
      <c r="V563" s="565" t="s">
        <v>125</v>
      </c>
      <c r="W563" s="565" t="s">
        <v>122</v>
      </c>
      <c r="X563" s="567">
        <v>38100</v>
      </c>
      <c r="Y563" s="567">
        <v>27298.26</v>
      </c>
      <c r="Z563" s="579">
        <v>0.03</v>
      </c>
      <c r="AA563" s="569" t="str">
        <f t="shared" si="91"/>
        <v>TRK045-3</v>
      </c>
      <c r="AB563" s="570" t="str">
        <f t="shared" si="92"/>
        <v>FALSE</v>
      </c>
      <c r="AC563" s="580" t="str">
        <f t="shared" si="93"/>
        <v>FALSE</v>
      </c>
      <c r="AD563" s="569" t="str">
        <f t="shared" si="94"/>
        <v>II</v>
      </c>
    </row>
    <row r="564" spans="1:30" x14ac:dyDescent="0.25">
      <c r="A564" s="564" t="str">
        <f t="shared" si="95"/>
        <v>TRK046-2017-1</v>
      </c>
      <c r="B564" s="574" t="s">
        <v>875</v>
      </c>
      <c r="C564" s="574">
        <v>1</v>
      </c>
      <c r="D564" s="574" t="s">
        <v>431</v>
      </c>
      <c r="E564" s="574" t="s">
        <v>838</v>
      </c>
      <c r="F564" s="574" t="s">
        <v>98</v>
      </c>
      <c r="G564" s="574">
        <v>2017</v>
      </c>
      <c r="H564" s="574" t="s">
        <v>185</v>
      </c>
      <c r="I564" s="574" t="s">
        <v>876</v>
      </c>
      <c r="J564" s="574" t="s">
        <v>777</v>
      </c>
      <c r="K564" s="574"/>
      <c r="L564" s="574" t="s">
        <v>846</v>
      </c>
      <c r="M564" s="574">
        <v>11000</v>
      </c>
      <c r="N564" s="574" t="s">
        <v>613</v>
      </c>
      <c r="O564" s="574">
        <v>8</v>
      </c>
      <c r="P564" s="574" t="s">
        <v>854</v>
      </c>
      <c r="Q564" s="574" t="s">
        <v>506</v>
      </c>
      <c r="R564" s="574">
        <v>153</v>
      </c>
      <c r="S564" s="574">
        <v>26</v>
      </c>
      <c r="T564" s="575">
        <v>6900</v>
      </c>
      <c r="U564" s="574">
        <v>19</v>
      </c>
      <c r="V564" s="574" t="s">
        <v>122</v>
      </c>
      <c r="W564" s="574" t="s">
        <v>123</v>
      </c>
      <c r="X564" s="576">
        <v>40425</v>
      </c>
      <c r="Y564" s="576">
        <v>25758.58</v>
      </c>
      <c r="Z564" s="577">
        <v>7.1999999999999995E-2</v>
      </c>
      <c r="AA564" s="570" t="str">
        <f t="shared" si="91"/>
        <v>TRK046-1</v>
      </c>
      <c r="AB564" s="569" t="str">
        <f t="shared" si="92"/>
        <v>FALSE</v>
      </c>
      <c r="AC564" s="578" t="str">
        <f t="shared" si="93"/>
        <v>FALSE</v>
      </c>
      <c r="AD564" s="570" t="str">
        <f t="shared" si="94"/>
        <v>II</v>
      </c>
    </row>
    <row r="565" spans="1:30" ht="30" x14ac:dyDescent="0.25">
      <c r="A565" s="564" t="str">
        <f t="shared" si="95"/>
        <v>TRK046-2017-2</v>
      </c>
      <c r="B565" s="565" t="s">
        <v>875</v>
      </c>
      <c r="C565" s="565">
        <v>2</v>
      </c>
      <c r="D565" s="565" t="s">
        <v>436</v>
      </c>
      <c r="E565" s="565" t="s">
        <v>838</v>
      </c>
      <c r="F565" s="565" t="s">
        <v>98</v>
      </c>
      <c r="G565" s="565">
        <v>2017</v>
      </c>
      <c r="H565" s="565" t="s">
        <v>185</v>
      </c>
      <c r="I565" s="565" t="s">
        <v>876</v>
      </c>
      <c r="J565" s="565" t="s">
        <v>777</v>
      </c>
      <c r="K565" s="565">
        <v>6</v>
      </c>
      <c r="L565" s="565" t="s">
        <v>846</v>
      </c>
      <c r="M565" s="565">
        <v>11000</v>
      </c>
      <c r="N565" s="565" t="s">
        <v>613</v>
      </c>
      <c r="O565" s="565">
        <v>8</v>
      </c>
      <c r="P565" s="565" t="s">
        <v>854</v>
      </c>
      <c r="Q565" s="565" t="s">
        <v>506</v>
      </c>
      <c r="R565" s="565">
        <v>153</v>
      </c>
      <c r="S565" s="565">
        <v>26</v>
      </c>
      <c r="T565" s="566">
        <v>7000</v>
      </c>
      <c r="U565" s="565">
        <v>20</v>
      </c>
      <c r="V565" s="565" t="s">
        <v>125</v>
      </c>
      <c r="W565" s="565" t="s">
        <v>122</v>
      </c>
      <c r="X565" s="567">
        <v>40425</v>
      </c>
      <c r="Y565" s="567">
        <v>29683</v>
      </c>
      <c r="Z565" s="579">
        <v>0.05</v>
      </c>
      <c r="AA565" s="569" t="str">
        <f t="shared" si="91"/>
        <v>TRK046-2</v>
      </c>
      <c r="AB565" s="570" t="str">
        <f t="shared" si="92"/>
        <v>FALSE</v>
      </c>
      <c r="AC565" s="580" t="str">
        <f t="shared" si="93"/>
        <v>FALSE</v>
      </c>
      <c r="AD565" s="569" t="str">
        <f t="shared" si="94"/>
        <v>II</v>
      </c>
    </row>
    <row r="566" spans="1:30" x14ac:dyDescent="0.25">
      <c r="A566" s="564" t="str">
        <f t="shared" si="95"/>
        <v>TRK046-2017-3</v>
      </c>
      <c r="B566" s="574" t="s">
        <v>875</v>
      </c>
      <c r="C566" s="574">
        <v>3</v>
      </c>
      <c r="D566" s="574" t="s">
        <v>454</v>
      </c>
      <c r="E566" s="574" t="s">
        <v>838</v>
      </c>
      <c r="F566" s="574" t="s">
        <v>98</v>
      </c>
      <c r="G566" s="574">
        <v>2017</v>
      </c>
      <c r="H566" s="574" t="s">
        <v>185</v>
      </c>
      <c r="I566" s="574" t="s">
        <v>876</v>
      </c>
      <c r="J566" s="574" t="s">
        <v>777</v>
      </c>
      <c r="K566" s="574">
        <v>6</v>
      </c>
      <c r="L566" s="574" t="s">
        <v>846</v>
      </c>
      <c r="M566" s="574">
        <v>11000</v>
      </c>
      <c r="N566" s="574" t="s">
        <v>841</v>
      </c>
      <c r="O566" s="574">
        <v>6</v>
      </c>
      <c r="P566" s="574" t="s">
        <v>854</v>
      </c>
      <c r="Q566" s="574" t="s">
        <v>506</v>
      </c>
      <c r="R566" s="574">
        <v>153</v>
      </c>
      <c r="S566" s="574">
        <v>26</v>
      </c>
      <c r="T566" s="575">
        <v>6900</v>
      </c>
      <c r="U566" s="574">
        <v>20</v>
      </c>
      <c r="V566" s="574" t="s">
        <v>125</v>
      </c>
      <c r="W566" s="574" t="s">
        <v>122</v>
      </c>
      <c r="X566" s="576">
        <v>39495</v>
      </c>
      <c r="Y566" s="576">
        <v>28606.92</v>
      </c>
      <c r="Z566" s="577">
        <v>0.03</v>
      </c>
      <c r="AA566" s="570" t="str">
        <f t="shared" si="91"/>
        <v>TRK046-3</v>
      </c>
      <c r="AB566" s="569" t="str">
        <f t="shared" si="92"/>
        <v>FALSE</v>
      </c>
      <c r="AC566" s="578" t="str">
        <f t="shared" si="93"/>
        <v>FALSE</v>
      </c>
      <c r="AD566" s="570" t="str">
        <f t="shared" si="94"/>
        <v>II</v>
      </c>
    </row>
    <row r="567" spans="1:30" x14ac:dyDescent="0.25">
      <c r="A567" s="564" t="str">
        <f t="shared" si="95"/>
        <v>TRK047-2017-1</v>
      </c>
      <c r="B567" s="565" t="s">
        <v>877</v>
      </c>
      <c r="C567" s="565">
        <v>1</v>
      </c>
      <c r="D567" s="565" t="s">
        <v>431</v>
      </c>
      <c r="E567" s="565" t="s">
        <v>838</v>
      </c>
      <c r="F567" s="565" t="s">
        <v>98</v>
      </c>
      <c r="G567" s="565">
        <v>2017</v>
      </c>
      <c r="H567" s="565" t="s">
        <v>185</v>
      </c>
      <c r="I567" s="565" t="s">
        <v>878</v>
      </c>
      <c r="J567" s="565" t="s">
        <v>559</v>
      </c>
      <c r="K567" s="565"/>
      <c r="L567" s="565" t="s">
        <v>846</v>
      </c>
      <c r="M567" s="565">
        <v>12400</v>
      </c>
      <c r="N567" s="565" t="s">
        <v>841</v>
      </c>
      <c r="O567" s="565">
        <v>6</v>
      </c>
      <c r="P567" s="565" t="s">
        <v>858</v>
      </c>
      <c r="Q567" s="565" t="s">
        <v>506</v>
      </c>
      <c r="R567" s="565">
        <v>119</v>
      </c>
      <c r="S567" s="565">
        <v>26</v>
      </c>
      <c r="T567" s="566">
        <v>6700</v>
      </c>
      <c r="U567" s="565">
        <v>19</v>
      </c>
      <c r="V567" s="565" t="s">
        <v>125</v>
      </c>
      <c r="W567" s="565" t="s">
        <v>122</v>
      </c>
      <c r="X567" s="567">
        <v>34745</v>
      </c>
      <c r="Y567" s="567">
        <v>32196.92</v>
      </c>
      <c r="Z567" s="579">
        <v>7.1999999999999995E-2</v>
      </c>
      <c r="AA567" s="569" t="str">
        <f t="shared" si="91"/>
        <v>TRK047-1</v>
      </c>
      <c r="AB567" s="570" t="str">
        <f t="shared" si="92"/>
        <v>FALSE</v>
      </c>
      <c r="AC567" s="580" t="str">
        <f t="shared" si="93"/>
        <v>FALSE</v>
      </c>
      <c r="AD567" s="569" t="str">
        <f t="shared" si="94"/>
        <v>II</v>
      </c>
    </row>
    <row r="568" spans="1:30" ht="30" x14ac:dyDescent="0.25">
      <c r="A568" s="564" t="str">
        <f t="shared" si="95"/>
        <v>TRK047-2017-2</v>
      </c>
      <c r="B568" s="574" t="s">
        <v>877</v>
      </c>
      <c r="C568" s="574">
        <v>2</v>
      </c>
      <c r="D568" s="574" t="s">
        <v>436</v>
      </c>
      <c r="E568" s="574" t="s">
        <v>838</v>
      </c>
      <c r="F568" s="574" t="s">
        <v>98</v>
      </c>
      <c r="G568" s="574">
        <v>2017</v>
      </c>
      <c r="H568" s="574" t="s">
        <v>185</v>
      </c>
      <c r="I568" s="574" t="s">
        <v>878</v>
      </c>
      <c r="J568" s="574" t="s">
        <v>559</v>
      </c>
      <c r="K568" s="574">
        <v>3</v>
      </c>
      <c r="L568" s="574" t="s">
        <v>846</v>
      </c>
      <c r="M568" s="574">
        <v>12400</v>
      </c>
      <c r="N568" s="574" t="s">
        <v>841</v>
      </c>
      <c r="O568" s="574">
        <v>6</v>
      </c>
      <c r="P568" s="574" t="s">
        <v>858</v>
      </c>
      <c r="Q568" s="574" t="s">
        <v>506</v>
      </c>
      <c r="R568" s="574">
        <v>119</v>
      </c>
      <c r="S568" s="574">
        <v>26</v>
      </c>
      <c r="T568" s="575">
        <v>6700</v>
      </c>
      <c r="U568" s="574">
        <v>19</v>
      </c>
      <c r="V568" s="574" t="s">
        <v>125</v>
      </c>
      <c r="W568" s="574" t="s">
        <v>122</v>
      </c>
      <c r="X568" s="576">
        <v>34645</v>
      </c>
      <c r="Y568" s="576">
        <v>25368</v>
      </c>
      <c r="Z568" s="577">
        <v>0.05</v>
      </c>
      <c r="AA568" s="570" t="str">
        <f t="shared" si="91"/>
        <v>TRK047-2</v>
      </c>
      <c r="AB568" s="569" t="str">
        <f t="shared" si="92"/>
        <v>FALSE</v>
      </c>
      <c r="AC568" s="578" t="str">
        <f t="shared" si="93"/>
        <v>FALSE</v>
      </c>
      <c r="AD568" s="570" t="str">
        <f t="shared" si="94"/>
        <v>II</v>
      </c>
    </row>
    <row r="569" spans="1:30" x14ac:dyDescent="0.25">
      <c r="A569" s="564" t="str">
        <f t="shared" si="95"/>
        <v>TRK047-2017-3</v>
      </c>
      <c r="B569" s="565" t="s">
        <v>877</v>
      </c>
      <c r="C569" s="565">
        <v>3</v>
      </c>
      <c r="D569" s="565" t="s">
        <v>454</v>
      </c>
      <c r="E569" s="565" t="s">
        <v>838</v>
      </c>
      <c r="F569" s="565" t="s">
        <v>98</v>
      </c>
      <c r="G569" s="565">
        <v>2017</v>
      </c>
      <c r="H569" s="565" t="s">
        <v>185</v>
      </c>
      <c r="I569" s="565" t="s">
        <v>878</v>
      </c>
      <c r="J569" s="565" t="s">
        <v>559</v>
      </c>
      <c r="K569" s="565">
        <v>3</v>
      </c>
      <c r="L569" s="565" t="s">
        <v>846</v>
      </c>
      <c r="M569" s="565">
        <v>12400</v>
      </c>
      <c r="N569" s="565" t="s">
        <v>841</v>
      </c>
      <c r="O569" s="565">
        <v>6</v>
      </c>
      <c r="P569" s="565" t="s">
        <v>858</v>
      </c>
      <c r="Q569" s="565" t="s">
        <v>506</v>
      </c>
      <c r="R569" s="565">
        <v>119</v>
      </c>
      <c r="S569" s="565">
        <v>26</v>
      </c>
      <c r="T569" s="566">
        <v>6700</v>
      </c>
      <c r="U569" s="565">
        <v>19</v>
      </c>
      <c r="V569" s="565" t="s">
        <v>125</v>
      </c>
      <c r="W569" s="565" t="s">
        <v>122</v>
      </c>
      <c r="X569" s="567">
        <v>33815</v>
      </c>
      <c r="Y569" s="567">
        <v>23835.360000000001</v>
      </c>
      <c r="Z569" s="579">
        <v>0.03</v>
      </c>
      <c r="AA569" s="569" t="str">
        <f t="shared" si="91"/>
        <v>TRK047-3</v>
      </c>
      <c r="AB569" s="570" t="str">
        <f t="shared" si="92"/>
        <v>FALSE</v>
      </c>
      <c r="AC569" s="580" t="str">
        <f t="shared" si="93"/>
        <v>FALSE</v>
      </c>
      <c r="AD569" s="569" t="str">
        <f t="shared" si="94"/>
        <v>II</v>
      </c>
    </row>
    <row r="570" spans="1:30" x14ac:dyDescent="0.25">
      <c r="A570" s="564" t="str">
        <f t="shared" si="95"/>
        <v>TRK048-2017-1</v>
      </c>
      <c r="B570" s="574" t="s">
        <v>879</v>
      </c>
      <c r="C570" s="574">
        <v>1</v>
      </c>
      <c r="D570" s="574" t="s">
        <v>431</v>
      </c>
      <c r="E570" s="574" t="s">
        <v>838</v>
      </c>
      <c r="F570" s="574" t="s">
        <v>98</v>
      </c>
      <c r="G570" s="574">
        <v>2017</v>
      </c>
      <c r="H570" s="574" t="s">
        <v>185</v>
      </c>
      <c r="I570" s="574" t="s">
        <v>870</v>
      </c>
      <c r="J570" s="574" t="s">
        <v>559</v>
      </c>
      <c r="K570" s="574"/>
      <c r="L570" s="574" t="s">
        <v>840</v>
      </c>
      <c r="M570" s="574">
        <v>12800</v>
      </c>
      <c r="N570" s="574" t="s">
        <v>841</v>
      </c>
      <c r="O570" s="574">
        <v>6</v>
      </c>
      <c r="P570" s="574" t="s">
        <v>860</v>
      </c>
      <c r="Q570" s="574" t="s">
        <v>506</v>
      </c>
      <c r="R570" s="574">
        <v>133</v>
      </c>
      <c r="S570" s="574">
        <v>34</v>
      </c>
      <c r="T570" s="575">
        <v>6900</v>
      </c>
      <c r="U570" s="574">
        <v>19</v>
      </c>
      <c r="V570" s="574" t="s">
        <v>125</v>
      </c>
      <c r="W570" s="574" t="s">
        <v>122</v>
      </c>
      <c r="X570" s="576">
        <v>35045</v>
      </c>
      <c r="Y570" s="576">
        <v>32476.240000000002</v>
      </c>
      <c r="Z570" s="577">
        <v>7.1999999999999995E-2</v>
      </c>
      <c r="AA570" s="570" t="str">
        <f t="shared" si="91"/>
        <v>TRK048-1</v>
      </c>
      <c r="AB570" s="569" t="str">
        <f t="shared" si="92"/>
        <v>FALSE</v>
      </c>
      <c r="AC570" s="578" t="str">
        <f t="shared" si="93"/>
        <v>FALSE</v>
      </c>
      <c r="AD570" s="570" t="str">
        <f t="shared" si="94"/>
        <v>II</v>
      </c>
    </row>
    <row r="571" spans="1:30" ht="30" x14ac:dyDescent="0.25">
      <c r="A571" s="564" t="str">
        <f t="shared" si="95"/>
        <v>TRK048-2017-2</v>
      </c>
      <c r="B571" s="565" t="s">
        <v>879</v>
      </c>
      <c r="C571" s="565">
        <v>2</v>
      </c>
      <c r="D571" s="565" t="s">
        <v>436</v>
      </c>
      <c r="E571" s="565" t="s">
        <v>838</v>
      </c>
      <c r="F571" s="565" t="s">
        <v>98</v>
      </c>
      <c r="G571" s="565">
        <v>2017</v>
      </c>
      <c r="H571" s="565" t="s">
        <v>185</v>
      </c>
      <c r="I571" s="565" t="s">
        <v>870</v>
      </c>
      <c r="J571" s="565" t="s">
        <v>559</v>
      </c>
      <c r="K571" s="565">
        <v>3</v>
      </c>
      <c r="L571" s="565" t="s">
        <v>840</v>
      </c>
      <c r="M571" s="565">
        <v>12800</v>
      </c>
      <c r="N571" s="565" t="s">
        <v>841</v>
      </c>
      <c r="O571" s="565">
        <v>6</v>
      </c>
      <c r="P571" s="565" t="s">
        <v>860</v>
      </c>
      <c r="Q571" s="565" t="s">
        <v>506</v>
      </c>
      <c r="R571" s="565">
        <v>133</v>
      </c>
      <c r="S571" s="565">
        <v>34</v>
      </c>
      <c r="T571" s="566">
        <v>6900</v>
      </c>
      <c r="U571" s="565">
        <v>19</v>
      </c>
      <c r="V571" s="565" t="s">
        <v>125</v>
      </c>
      <c r="W571" s="565" t="s">
        <v>122</v>
      </c>
      <c r="X571" s="567">
        <v>34945</v>
      </c>
      <c r="Y571" s="567">
        <v>25657</v>
      </c>
      <c r="Z571" s="579">
        <v>0.05</v>
      </c>
      <c r="AA571" s="569" t="str">
        <f t="shared" si="91"/>
        <v>TRK048-2</v>
      </c>
      <c r="AB571" s="570" t="str">
        <f t="shared" si="92"/>
        <v>FALSE</v>
      </c>
      <c r="AC571" s="580" t="str">
        <f t="shared" si="93"/>
        <v>FALSE</v>
      </c>
      <c r="AD571" s="569" t="str">
        <f t="shared" si="94"/>
        <v>II</v>
      </c>
    </row>
    <row r="572" spans="1:30" x14ac:dyDescent="0.25">
      <c r="A572" s="564" t="str">
        <f t="shared" si="95"/>
        <v>TRK048-2017-3</v>
      </c>
      <c r="B572" s="574" t="s">
        <v>879</v>
      </c>
      <c r="C572" s="574">
        <v>3</v>
      </c>
      <c r="D572" s="574" t="s">
        <v>454</v>
      </c>
      <c r="E572" s="574" t="s">
        <v>838</v>
      </c>
      <c r="F572" s="574" t="s">
        <v>98</v>
      </c>
      <c r="G572" s="574">
        <v>2017</v>
      </c>
      <c r="H572" s="574" t="s">
        <v>185</v>
      </c>
      <c r="I572" s="574" t="s">
        <v>870</v>
      </c>
      <c r="J572" s="574" t="s">
        <v>559</v>
      </c>
      <c r="K572" s="574">
        <v>3</v>
      </c>
      <c r="L572" s="574" t="s">
        <v>840</v>
      </c>
      <c r="M572" s="574">
        <v>12800</v>
      </c>
      <c r="N572" s="574" t="s">
        <v>841</v>
      </c>
      <c r="O572" s="574">
        <v>6</v>
      </c>
      <c r="P572" s="574" t="s">
        <v>860</v>
      </c>
      <c r="Q572" s="574" t="s">
        <v>506</v>
      </c>
      <c r="R572" s="574">
        <v>133</v>
      </c>
      <c r="S572" s="574">
        <v>34</v>
      </c>
      <c r="T572" s="575">
        <v>6900</v>
      </c>
      <c r="U572" s="574">
        <v>19</v>
      </c>
      <c r="V572" s="574" t="s">
        <v>125</v>
      </c>
      <c r="W572" s="574" t="s">
        <v>122</v>
      </c>
      <c r="X572" s="576">
        <v>34115</v>
      </c>
      <c r="Y572" s="576">
        <v>24131.16</v>
      </c>
      <c r="Z572" s="577">
        <v>0.03</v>
      </c>
      <c r="AA572" s="570" t="str">
        <f t="shared" si="91"/>
        <v>TRK048-3</v>
      </c>
      <c r="AB572" s="569" t="str">
        <f t="shared" si="92"/>
        <v>FALSE</v>
      </c>
      <c r="AC572" s="578" t="str">
        <f t="shared" si="93"/>
        <v>FALSE</v>
      </c>
      <c r="AD572" s="570" t="str">
        <f t="shared" si="94"/>
        <v>II</v>
      </c>
    </row>
    <row r="573" spans="1:30" x14ac:dyDescent="0.25">
      <c r="A573" s="564" t="str">
        <f t="shared" si="95"/>
        <v>TRK049-2017-1</v>
      </c>
      <c r="B573" s="565" t="s">
        <v>880</v>
      </c>
      <c r="C573" s="565">
        <v>1</v>
      </c>
      <c r="D573" s="565" t="s">
        <v>431</v>
      </c>
      <c r="E573" s="565" t="s">
        <v>838</v>
      </c>
      <c r="F573" s="565" t="s">
        <v>98</v>
      </c>
      <c r="G573" s="565">
        <v>2017</v>
      </c>
      <c r="H573" s="565" t="s">
        <v>185</v>
      </c>
      <c r="I573" s="565" t="s">
        <v>872</v>
      </c>
      <c r="J573" s="565" t="s">
        <v>559</v>
      </c>
      <c r="K573" s="565"/>
      <c r="L573" s="565" t="s">
        <v>846</v>
      </c>
      <c r="M573" s="565">
        <v>12800</v>
      </c>
      <c r="N573" s="565" t="s">
        <v>841</v>
      </c>
      <c r="O573" s="565">
        <v>6</v>
      </c>
      <c r="P573" s="565" t="s">
        <v>862</v>
      </c>
      <c r="Q573" s="565" t="s">
        <v>506</v>
      </c>
      <c r="R573" s="565">
        <v>143.5</v>
      </c>
      <c r="S573" s="565">
        <v>26</v>
      </c>
      <c r="T573" s="566">
        <v>7100</v>
      </c>
      <c r="U573" s="565">
        <v>19</v>
      </c>
      <c r="V573" s="565" t="s">
        <v>125</v>
      </c>
      <c r="W573" s="565" t="s">
        <v>122</v>
      </c>
      <c r="X573" s="567">
        <v>38620</v>
      </c>
      <c r="Y573" s="567">
        <v>29529.29</v>
      </c>
      <c r="Z573" s="579">
        <v>7.1999999999999995E-2</v>
      </c>
      <c r="AA573" s="569" t="str">
        <f t="shared" si="91"/>
        <v>TRK049-1</v>
      </c>
      <c r="AB573" s="570" t="str">
        <f t="shared" si="92"/>
        <v>FALSE</v>
      </c>
      <c r="AC573" s="580" t="str">
        <f t="shared" si="93"/>
        <v>FALSE</v>
      </c>
      <c r="AD573" s="569" t="str">
        <f t="shared" si="94"/>
        <v>II</v>
      </c>
    </row>
    <row r="574" spans="1:30" ht="30" x14ac:dyDescent="0.25">
      <c r="A574" s="564" t="str">
        <f t="shared" si="95"/>
        <v>TRK049-2017-2</v>
      </c>
      <c r="B574" s="574" t="s">
        <v>880</v>
      </c>
      <c r="C574" s="574">
        <v>2</v>
      </c>
      <c r="D574" s="574" t="s">
        <v>436</v>
      </c>
      <c r="E574" s="574" t="s">
        <v>838</v>
      </c>
      <c r="F574" s="574" t="s">
        <v>98</v>
      </c>
      <c r="G574" s="574">
        <v>2017</v>
      </c>
      <c r="H574" s="574" t="s">
        <v>185</v>
      </c>
      <c r="I574" s="574" t="s">
        <v>872</v>
      </c>
      <c r="J574" s="574" t="s">
        <v>559</v>
      </c>
      <c r="K574" s="574">
        <v>6</v>
      </c>
      <c r="L574" s="574" t="s">
        <v>846</v>
      </c>
      <c r="M574" s="574">
        <v>12800</v>
      </c>
      <c r="N574" s="574" t="s">
        <v>841</v>
      </c>
      <c r="O574" s="574">
        <v>6</v>
      </c>
      <c r="P574" s="574" t="s">
        <v>862</v>
      </c>
      <c r="Q574" s="574" t="s">
        <v>506</v>
      </c>
      <c r="R574" s="574">
        <v>143.5</v>
      </c>
      <c r="S574" s="574">
        <v>26</v>
      </c>
      <c r="T574" s="575">
        <v>7100</v>
      </c>
      <c r="U574" s="574">
        <v>19</v>
      </c>
      <c r="V574" s="574" t="s">
        <v>125</v>
      </c>
      <c r="W574" s="574" t="s">
        <v>122</v>
      </c>
      <c r="X574" s="576">
        <v>38435</v>
      </c>
      <c r="Y574" s="576">
        <v>28082</v>
      </c>
      <c r="Z574" s="577">
        <v>0.05</v>
      </c>
      <c r="AA574" s="570" t="str">
        <f t="shared" si="91"/>
        <v>TRK049-2</v>
      </c>
      <c r="AB574" s="569" t="str">
        <f t="shared" si="92"/>
        <v>FALSE</v>
      </c>
      <c r="AC574" s="578" t="str">
        <f t="shared" si="93"/>
        <v>FALSE</v>
      </c>
      <c r="AD574" s="570" t="str">
        <f t="shared" si="94"/>
        <v>II</v>
      </c>
    </row>
    <row r="575" spans="1:30" x14ac:dyDescent="0.25">
      <c r="A575" s="564" t="str">
        <f t="shared" si="95"/>
        <v>TRK049-2017-3</v>
      </c>
      <c r="B575" s="565" t="s">
        <v>880</v>
      </c>
      <c r="C575" s="565">
        <v>3</v>
      </c>
      <c r="D575" s="565" t="s">
        <v>454</v>
      </c>
      <c r="E575" s="565" t="s">
        <v>838</v>
      </c>
      <c r="F575" s="565" t="s">
        <v>98</v>
      </c>
      <c r="G575" s="565">
        <v>2017</v>
      </c>
      <c r="H575" s="565" t="s">
        <v>185</v>
      </c>
      <c r="I575" s="565" t="s">
        <v>872</v>
      </c>
      <c r="J575" s="565" t="s">
        <v>559</v>
      </c>
      <c r="K575" s="565">
        <v>6</v>
      </c>
      <c r="L575" s="565" t="s">
        <v>846</v>
      </c>
      <c r="M575" s="565">
        <v>12800</v>
      </c>
      <c r="N575" s="565" t="s">
        <v>841</v>
      </c>
      <c r="O575" s="565">
        <v>6</v>
      </c>
      <c r="P575" s="565" t="s">
        <v>862</v>
      </c>
      <c r="Q575" s="565" t="s">
        <v>506</v>
      </c>
      <c r="R575" s="565">
        <v>143.5</v>
      </c>
      <c r="S575" s="565">
        <v>26</v>
      </c>
      <c r="T575" s="566">
        <v>7100</v>
      </c>
      <c r="U575" s="565">
        <v>19</v>
      </c>
      <c r="V575" s="565" t="s">
        <v>125</v>
      </c>
      <c r="W575" s="565" t="s">
        <v>122</v>
      </c>
      <c r="X575" s="567">
        <v>37605</v>
      </c>
      <c r="Y575" s="567">
        <v>28159.14</v>
      </c>
      <c r="Z575" s="579">
        <v>0.03</v>
      </c>
      <c r="AA575" s="569" t="str">
        <f t="shared" si="91"/>
        <v>TRK049-3</v>
      </c>
      <c r="AB575" s="570" t="str">
        <f t="shared" si="92"/>
        <v>FALSE</v>
      </c>
      <c r="AC575" s="580" t="str">
        <f t="shared" si="93"/>
        <v>FALSE</v>
      </c>
      <c r="AD575" s="569" t="str">
        <f t="shared" si="94"/>
        <v>II</v>
      </c>
    </row>
    <row r="576" spans="1:30" x14ac:dyDescent="0.25">
      <c r="A576" s="564" t="str">
        <f t="shared" si="95"/>
        <v>TRK050-2017-1</v>
      </c>
      <c r="B576" s="574" t="s">
        <v>881</v>
      </c>
      <c r="C576" s="574">
        <v>1</v>
      </c>
      <c r="D576" s="574" t="s">
        <v>431</v>
      </c>
      <c r="E576" s="574" t="s">
        <v>838</v>
      </c>
      <c r="F576" s="574" t="s">
        <v>98</v>
      </c>
      <c r="G576" s="574">
        <v>2017</v>
      </c>
      <c r="H576" s="574" t="s">
        <v>185</v>
      </c>
      <c r="I576" s="574" t="s">
        <v>874</v>
      </c>
      <c r="J576" s="574" t="s">
        <v>559</v>
      </c>
      <c r="K576" s="574"/>
      <c r="L576" s="574" t="s">
        <v>850</v>
      </c>
      <c r="M576" s="574">
        <v>12800</v>
      </c>
      <c r="N576" s="574" t="s">
        <v>841</v>
      </c>
      <c r="O576" s="574">
        <v>6</v>
      </c>
      <c r="P576" s="574" t="s">
        <v>864</v>
      </c>
      <c r="Q576" s="574" t="s">
        <v>506</v>
      </c>
      <c r="R576" s="574">
        <v>143.5</v>
      </c>
      <c r="S576" s="574">
        <v>26</v>
      </c>
      <c r="T576" s="575">
        <v>7100</v>
      </c>
      <c r="U576" s="574">
        <v>19</v>
      </c>
      <c r="V576" s="574" t="s">
        <v>125</v>
      </c>
      <c r="W576" s="574" t="s">
        <v>122</v>
      </c>
      <c r="X576" s="576">
        <v>42180</v>
      </c>
      <c r="Y576" s="576">
        <v>29906.77</v>
      </c>
      <c r="Z576" s="577">
        <v>7.1999999999999995E-2</v>
      </c>
      <c r="AA576" s="570" t="str">
        <f t="shared" si="91"/>
        <v>TRK050-1</v>
      </c>
      <c r="AB576" s="569" t="str">
        <f t="shared" si="92"/>
        <v>FALSE</v>
      </c>
      <c r="AC576" s="578" t="str">
        <f t="shared" si="93"/>
        <v>FALSE</v>
      </c>
      <c r="AD576" s="570" t="str">
        <f t="shared" si="94"/>
        <v>II</v>
      </c>
    </row>
    <row r="577" spans="1:30" ht="30" x14ac:dyDescent="0.25">
      <c r="A577" s="564" t="str">
        <f t="shared" si="95"/>
        <v>TRK050-2017-2</v>
      </c>
      <c r="B577" s="565" t="s">
        <v>881</v>
      </c>
      <c r="C577" s="565">
        <v>2</v>
      </c>
      <c r="D577" s="565" t="s">
        <v>436</v>
      </c>
      <c r="E577" s="565" t="s">
        <v>838</v>
      </c>
      <c r="F577" s="565" t="s">
        <v>98</v>
      </c>
      <c r="G577" s="565">
        <v>2017</v>
      </c>
      <c r="H577" s="565" t="s">
        <v>185</v>
      </c>
      <c r="I577" s="565" t="s">
        <v>874</v>
      </c>
      <c r="J577" s="565" t="s">
        <v>559</v>
      </c>
      <c r="K577" s="565">
        <v>6</v>
      </c>
      <c r="L577" s="565" t="s">
        <v>850</v>
      </c>
      <c r="M577" s="565">
        <v>12800</v>
      </c>
      <c r="N577" s="565" t="s">
        <v>841</v>
      </c>
      <c r="O577" s="565">
        <v>6</v>
      </c>
      <c r="P577" s="565" t="s">
        <v>864</v>
      </c>
      <c r="Q577" s="565" t="s">
        <v>506</v>
      </c>
      <c r="R577" s="565">
        <v>143.5</v>
      </c>
      <c r="S577" s="565">
        <v>26</v>
      </c>
      <c r="T577" s="566">
        <v>7100</v>
      </c>
      <c r="U577" s="565">
        <v>19</v>
      </c>
      <c r="V577" s="565" t="s">
        <v>125</v>
      </c>
      <c r="W577" s="565" t="s">
        <v>122</v>
      </c>
      <c r="X577" s="567">
        <v>42080</v>
      </c>
      <c r="Y577" s="567">
        <v>30449</v>
      </c>
      <c r="Z577" s="579">
        <v>0.05</v>
      </c>
      <c r="AA577" s="569" t="str">
        <f t="shared" si="91"/>
        <v>TRK050-2</v>
      </c>
      <c r="AB577" s="570" t="str">
        <f t="shared" si="92"/>
        <v>FALSE</v>
      </c>
      <c r="AC577" s="580" t="str">
        <f t="shared" si="93"/>
        <v>FALSE</v>
      </c>
      <c r="AD577" s="569" t="str">
        <f t="shared" si="94"/>
        <v>II</v>
      </c>
    </row>
    <row r="578" spans="1:30" x14ac:dyDescent="0.25">
      <c r="A578" s="564" t="str">
        <f t="shared" si="95"/>
        <v>TRK050-2017-3</v>
      </c>
      <c r="B578" s="574" t="s">
        <v>881</v>
      </c>
      <c r="C578" s="574">
        <v>3</v>
      </c>
      <c r="D578" s="574" t="s">
        <v>454</v>
      </c>
      <c r="E578" s="574" t="s">
        <v>838</v>
      </c>
      <c r="F578" s="574" t="s">
        <v>98</v>
      </c>
      <c r="G578" s="574">
        <v>2017</v>
      </c>
      <c r="H578" s="574" t="s">
        <v>185</v>
      </c>
      <c r="I578" s="574" t="s">
        <v>874</v>
      </c>
      <c r="J578" s="574" t="s">
        <v>559</v>
      </c>
      <c r="K578" s="574">
        <v>6</v>
      </c>
      <c r="L578" s="574" t="s">
        <v>850</v>
      </c>
      <c r="M578" s="574">
        <v>12800</v>
      </c>
      <c r="N578" s="574" t="s">
        <v>841</v>
      </c>
      <c r="O578" s="574">
        <v>6</v>
      </c>
      <c r="P578" s="574" t="s">
        <v>864</v>
      </c>
      <c r="Q578" s="574" t="s">
        <v>506</v>
      </c>
      <c r="R578" s="574">
        <v>143.5</v>
      </c>
      <c r="S578" s="574">
        <v>26</v>
      </c>
      <c r="T578" s="575">
        <v>7100</v>
      </c>
      <c r="U578" s="574">
        <v>19</v>
      </c>
      <c r="V578" s="574" t="s">
        <v>125</v>
      </c>
      <c r="W578" s="574" t="s">
        <v>122</v>
      </c>
      <c r="X578" s="576">
        <v>41250</v>
      </c>
      <c r="Y578" s="576">
        <v>29438.22</v>
      </c>
      <c r="Z578" s="577">
        <v>0.03</v>
      </c>
      <c r="AA578" s="570" t="str">
        <f t="shared" si="91"/>
        <v>TRK050-3</v>
      </c>
      <c r="AB578" s="569" t="str">
        <f t="shared" si="92"/>
        <v>FALSE</v>
      </c>
      <c r="AC578" s="578" t="str">
        <f t="shared" si="93"/>
        <v>FALSE</v>
      </c>
      <c r="AD578" s="570" t="str">
        <f t="shared" si="94"/>
        <v>II</v>
      </c>
    </row>
    <row r="579" spans="1:30" x14ac:dyDescent="0.25">
      <c r="A579" s="564" t="str">
        <f t="shared" si="95"/>
        <v>TRK051-2017-1</v>
      </c>
      <c r="B579" s="565" t="s">
        <v>882</v>
      </c>
      <c r="C579" s="565">
        <v>1</v>
      </c>
      <c r="D579" s="565" t="s">
        <v>431</v>
      </c>
      <c r="E579" s="565" t="s">
        <v>838</v>
      </c>
      <c r="F579" s="565" t="s">
        <v>98</v>
      </c>
      <c r="G579" s="565">
        <v>2017</v>
      </c>
      <c r="H579" s="565" t="s">
        <v>185</v>
      </c>
      <c r="I579" s="565" t="s">
        <v>876</v>
      </c>
      <c r="J579" s="565" t="s">
        <v>559</v>
      </c>
      <c r="K579" s="565"/>
      <c r="L579" s="565" t="s">
        <v>846</v>
      </c>
      <c r="M579" s="565">
        <v>12800</v>
      </c>
      <c r="N579" s="565" t="s">
        <v>613</v>
      </c>
      <c r="O579" s="565">
        <v>8</v>
      </c>
      <c r="P579" s="565" t="s">
        <v>866</v>
      </c>
      <c r="Q579" s="565" t="s">
        <v>506</v>
      </c>
      <c r="R579" s="565">
        <v>153</v>
      </c>
      <c r="S579" s="565">
        <v>26</v>
      </c>
      <c r="T579" s="566">
        <v>7100</v>
      </c>
      <c r="U579" s="565">
        <v>19</v>
      </c>
      <c r="V579" s="565" t="s">
        <v>122</v>
      </c>
      <c r="W579" s="565" t="s">
        <v>123</v>
      </c>
      <c r="X579" s="567">
        <v>43575</v>
      </c>
      <c r="Y579" s="567">
        <v>31056.400000000001</v>
      </c>
      <c r="Z579" s="579">
        <v>7.1999999999999995E-2</v>
      </c>
      <c r="AA579" s="569" t="str">
        <f t="shared" si="91"/>
        <v>TRK051-1</v>
      </c>
      <c r="AB579" s="570" t="str">
        <f t="shared" si="92"/>
        <v>FALSE</v>
      </c>
      <c r="AC579" s="580" t="str">
        <f t="shared" si="93"/>
        <v>FALSE</v>
      </c>
      <c r="AD579" s="569" t="str">
        <f t="shared" si="94"/>
        <v>II</v>
      </c>
    </row>
    <row r="580" spans="1:30" ht="30" x14ac:dyDescent="0.25">
      <c r="A580" s="564" t="str">
        <f t="shared" si="95"/>
        <v>TRK051-2017-2</v>
      </c>
      <c r="B580" s="574" t="s">
        <v>882</v>
      </c>
      <c r="C580" s="574">
        <v>2</v>
      </c>
      <c r="D580" s="574" t="s">
        <v>436</v>
      </c>
      <c r="E580" s="574" t="s">
        <v>838</v>
      </c>
      <c r="F580" s="574" t="s">
        <v>98</v>
      </c>
      <c r="G580" s="574">
        <v>2017</v>
      </c>
      <c r="H580" s="574" t="s">
        <v>185</v>
      </c>
      <c r="I580" s="574" t="s">
        <v>876</v>
      </c>
      <c r="J580" s="574" t="s">
        <v>559</v>
      </c>
      <c r="K580" s="574">
        <v>6</v>
      </c>
      <c r="L580" s="574" t="s">
        <v>846</v>
      </c>
      <c r="M580" s="574">
        <v>12800</v>
      </c>
      <c r="N580" s="574" t="s">
        <v>613</v>
      </c>
      <c r="O580" s="574">
        <v>8</v>
      </c>
      <c r="P580" s="574" t="s">
        <v>866</v>
      </c>
      <c r="Q580" s="574" t="s">
        <v>506</v>
      </c>
      <c r="R580" s="574">
        <v>153</v>
      </c>
      <c r="S580" s="574">
        <v>26</v>
      </c>
      <c r="T580" s="575">
        <v>7200</v>
      </c>
      <c r="U580" s="574">
        <v>19</v>
      </c>
      <c r="V580" s="574" t="s">
        <v>125</v>
      </c>
      <c r="W580" s="574" t="s">
        <v>122</v>
      </c>
      <c r="X580" s="576">
        <v>43575</v>
      </c>
      <c r="Y580" s="576">
        <v>31884</v>
      </c>
      <c r="Z580" s="577">
        <v>0.05</v>
      </c>
      <c r="AA580" s="570" t="str">
        <f t="shared" si="91"/>
        <v>TRK051-2</v>
      </c>
      <c r="AB580" s="569" t="str">
        <f t="shared" si="92"/>
        <v>FALSE</v>
      </c>
      <c r="AC580" s="578" t="str">
        <f t="shared" si="93"/>
        <v>FALSE</v>
      </c>
      <c r="AD580" s="570" t="str">
        <f t="shared" si="94"/>
        <v>II</v>
      </c>
    </row>
    <row r="581" spans="1:30" x14ac:dyDescent="0.25">
      <c r="A581" s="564" t="str">
        <f t="shared" si="95"/>
        <v>TRK051-2017-3</v>
      </c>
      <c r="B581" s="565" t="s">
        <v>882</v>
      </c>
      <c r="C581" s="565">
        <v>3</v>
      </c>
      <c r="D581" s="565" t="s">
        <v>454</v>
      </c>
      <c r="E581" s="565" t="s">
        <v>838</v>
      </c>
      <c r="F581" s="565" t="s">
        <v>98</v>
      </c>
      <c r="G581" s="565">
        <v>2017</v>
      </c>
      <c r="H581" s="565" t="s">
        <v>185</v>
      </c>
      <c r="I581" s="565" t="s">
        <v>876</v>
      </c>
      <c r="J581" s="565" t="s">
        <v>559</v>
      </c>
      <c r="K581" s="565">
        <v>6</v>
      </c>
      <c r="L581" s="565" t="s">
        <v>846</v>
      </c>
      <c r="M581" s="565">
        <v>12800</v>
      </c>
      <c r="N581" s="565" t="s">
        <v>841</v>
      </c>
      <c r="O581" s="565">
        <v>6</v>
      </c>
      <c r="P581" s="565" t="s">
        <v>866</v>
      </c>
      <c r="Q581" s="565" t="s">
        <v>506</v>
      </c>
      <c r="R581" s="565">
        <v>153</v>
      </c>
      <c r="S581" s="565">
        <v>26</v>
      </c>
      <c r="T581" s="566">
        <v>7100</v>
      </c>
      <c r="U581" s="565">
        <v>19</v>
      </c>
      <c r="V581" s="565" t="s">
        <v>125</v>
      </c>
      <c r="W581" s="565" t="s">
        <v>122</v>
      </c>
      <c r="X581" s="567">
        <v>42645</v>
      </c>
      <c r="Y581" s="567">
        <v>31766.880000000001</v>
      </c>
      <c r="Z581" s="579">
        <v>0.03</v>
      </c>
      <c r="AA581" s="569" t="str">
        <f t="shared" si="91"/>
        <v>TRK051-3</v>
      </c>
      <c r="AB581" s="570" t="str">
        <f t="shared" si="92"/>
        <v>FALSE</v>
      </c>
      <c r="AC581" s="580" t="str">
        <f t="shared" si="93"/>
        <v>FALSE</v>
      </c>
      <c r="AD581" s="569" t="str">
        <f t="shared" si="94"/>
        <v>II</v>
      </c>
    </row>
    <row r="582" spans="1:30" x14ac:dyDescent="0.25">
      <c r="A582" s="564" t="str">
        <f t="shared" si="95"/>
        <v>TRK052-2017-1</v>
      </c>
      <c r="B582" s="574" t="s">
        <v>883</v>
      </c>
      <c r="C582" s="574">
        <v>1</v>
      </c>
      <c r="D582" s="574" t="s">
        <v>431</v>
      </c>
      <c r="E582" s="574" t="s">
        <v>838</v>
      </c>
      <c r="F582" s="574" t="s">
        <v>98</v>
      </c>
      <c r="G582" s="574">
        <v>2017</v>
      </c>
      <c r="H582" s="574" t="s">
        <v>185</v>
      </c>
      <c r="I582" s="574" t="s">
        <v>884</v>
      </c>
      <c r="J582" s="574" t="s">
        <v>777</v>
      </c>
      <c r="K582" s="574"/>
      <c r="L582" s="574" t="s">
        <v>846</v>
      </c>
      <c r="M582" s="574">
        <v>11000</v>
      </c>
      <c r="N582" s="574" t="s">
        <v>841</v>
      </c>
      <c r="O582" s="574">
        <v>6</v>
      </c>
      <c r="P582" s="574" t="s">
        <v>868</v>
      </c>
      <c r="Q582" s="574" t="s">
        <v>432</v>
      </c>
      <c r="R582" s="574">
        <v>119</v>
      </c>
      <c r="S582" s="574">
        <v>26</v>
      </c>
      <c r="T582" s="575">
        <v>6500</v>
      </c>
      <c r="U582" s="574">
        <v>20</v>
      </c>
      <c r="V582" s="574" t="s">
        <v>125</v>
      </c>
      <c r="W582" s="574" t="s">
        <v>122</v>
      </c>
      <c r="X582" s="576">
        <v>35055</v>
      </c>
      <c r="Y582" s="576">
        <v>28118.560000000001</v>
      </c>
      <c r="Z582" s="577">
        <v>7.1999999999999995E-2</v>
      </c>
      <c r="AA582" s="570" t="str">
        <f t="shared" si="91"/>
        <v>TRK052-1</v>
      </c>
      <c r="AB582" s="569" t="str">
        <f t="shared" si="92"/>
        <v>FALSE</v>
      </c>
      <c r="AC582" s="578" t="str">
        <f t="shared" si="93"/>
        <v>FALSE</v>
      </c>
      <c r="AD582" s="570" t="str">
        <f t="shared" si="94"/>
        <v>II</v>
      </c>
    </row>
    <row r="583" spans="1:30" ht="30" x14ac:dyDescent="0.25">
      <c r="A583" s="564" t="str">
        <f t="shared" si="95"/>
        <v>TRK052-2017-2</v>
      </c>
      <c r="B583" s="565" t="s">
        <v>883</v>
      </c>
      <c r="C583" s="565">
        <v>2</v>
      </c>
      <c r="D583" s="565" t="s">
        <v>436</v>
      </c>
      <c r="E583" s="565" t="s">
        <v>838</v>
      </c>
      <c r="F583" s="565" t="s">
        <v>98</v>
      </c>
      <c r="G583" s="565">
        <v>2017</v>
      </c>
      <c r="H583" s="565" t="s">
        <v>185</v>
      </c>
      <c r="I583" s="565" t="s">
        <v>884</v>
      </c>
      <c r="J583" s="565" t="s">
        <v>777</v>
      </c>
      <c r="K583" s="565">
        <v>3</v>
      </c>
      <c r="L583" s="565" t="s">
        <v>846</v>
      </c>
      <c r="M583" s="565">
        <v>11000</v>
      </c>
      <c r="N583" s="565" t="s">
        <v>841</v>
      </c>
      <c r="O583" s="565">
        <v>6</v>
      </c>
      <c r="P583" s="565" t="s">
        <v>868</v>
      </c>
      <c r="Q583" s="565" t="s">
        <v>432</v>
      </c>
      <c r="R583" s="565">
        <v>119</v>
      </c>
      <c r="S583" s="565">
        <v>26</v>
      </c>
      <c r="T583" s="566">
        <v>6500</v>
      </c>
      <c r="U583" s="565">
        <v>20</v>
      </c>
      <c r="V583" s="565" t="s">
        <v>125</v>
      </c>
      <c r="W583" s="565" t="s">
        <v>122</v>
      </c>
      <c r="X583" s="567">
        <v>34955</v>
      </c>
      <c r="Y583" s="567">
        <v>25797</v>
      </c>
      <c r="Z583" s="579">
        <v>0.05</v>
      </c>
      <c r="AA583" s="569" t="str">
        <f t="shared" ref="AA583:AA646" si="96">CONCATENATE(B583, "-", C583)</f>
        <v>TRK052-2</v>
      </c>
      <c r="AB583" s="570" t="str">
        <f t="shared" ref="AB583:AB646" si="97">IF(AND($U583&gt;=32, (LEFT($B583, 3)="PAC"), C583=1), "TRUE", "FALSE")</f>
        <v>FALSE</v>
      </c>
      <c r="AC583" s="580" t="str">
        <f t="shared" ref="AC583:AC646" si="98">IF(AND($U583&gt;=22,(LEFT($B583,3)&lt;&gt;"PAC"),C583=1, ISNUMBER($U583)),"TRUE","FALSE")</f>
        <v>FALSE</v>
      </c>
      <c r="AD583" s="569" t="str">
        <f t="shared" ref="AD583:AD646" si="99">IF((LEFT($B583, 3)="PAC"), "I", "II")</f>
        <v>II</v>
      </c>
    </row>
    <row r="584" spans="1:30" x14ac:dyDescent="0.25">
      <c r="A584" s="564" t="str">
        <f t="shared" si="95"/>
        <v>TRK052-2017-3</v>
      </c>
      <c r="B584" s="574" t="s">
        <v>883</v>
      </c>
      <c r="C584" s="574">
        <v>3</v>
      </c>
      <c r="D584" s="574" t="s">
        <v>454</v>
      </c>
      <c r="E584" s="574" t="s">
        <v>838</v>
      </c>
      <c r="F584" s="574" t="s">
        <v>98</v>
      </c>
      <c r="G584" s="574">
        <v>2017</v>
      </c>
      <c r="H584" s="574" t="s">
        <v>185</v>
      </c>
      <c r="I584" s="574" t="s">
        <v>884</v>
      </c>
      <c r="J584" s="574" t="s">
        <v>777</v>
      </c>
      <c r="K584" s="574">
        <v>3</v>
      </c>
      <c r="L584" s="574" t="s">
        <v>846</v>
      </c>
      <c r="M584" s="574">
        <v>11000</v>
      </c>
      <c r="N584" s="574" t="s">
        <v>841</v>
      </c>
      <c r="O584" s="574">
        <v>6</v>
      </c>
      <c r="P584" s="574" t="s">
        <v>868</v>
      </c>
      <c r="Q584" s="574" t="s">
        <v>432</v>
      </c>
      <c r="R584" s="574">
        <v>119</v>
      </c>
      <c r="S584" s="574">
        <v>26</v>
      </c>
      <c r="T584" s="575">
        <v>6500</v>
      </c>
      <c r="U584" s="574">
        <v>20</v>
      </c>
      <c r="V584" s="574" t="s">
        <v>125</v>
      </c>
      <c r="W584" s="574" t="s">
        <v>122</v>
      </c>
      <c r="X584" s="576">
        <v>33870</v>
      </c>
      <c r="Y584" s="576">
        <v>24823.45</v>
      </c>
      <c r="Z584" s="577">
        <v>0.03</v>
      </c>
      <c r="AA584" s="570" t="str">
        <f t="shared" si="96"/>
        <v>TRK052-3</v>
      </c>
      <c r="AB584" s="569" t="str">
        <f t="shared" si="97"/>
        <v>FALSE</v>
      </c>
      <c r="AC584" s="578" t="str">
        <f t="shared" si="98"/>
        <v>FALSE</v>
      </c>
      <c r="AD584" s="570" t="str">
        <f t="shared" si="99"/>
        <v>II</v>
      </c>
    </row>
    <row r="585" spans="1:30" x14ac:dyDescent="0.25">
      <c r="A585" s="564" t="str">
        <f t="shared" si="95"/>
        <v>TRK053-2017-1</v>
      </c>
      <c r="B585" s="565" t="s">
        <v>885</v>
      </c>
      <c r="C585" s="565">
        <v>1</v>
      </c>
      <c r="D585" s="565" t="s">
        <v>431</v>
      </c>
      <c r="E585" s="565" t="s">
        <v>838</v>
      </c>
      <c r="F585" s="565" t="s">
        <v>98</v>
      </c>
      <c r="G585" s="565">
        <v>2017</v>
      </c>
      <c r="H585" s="565" t="s">
        <v>185</v>
      </c>
      <c r="I585" s="565" t="s">
        <v>886</v>
      </c>
      <c r="J585" s="565" t="s">
        <v>777</v>
      </c>
      <c r="K585" s="565"/>
      <c r="L585" s="565" t="s">
        <v>840</v>
      </c>
      <c r="M585" s="565">
        <v>11000</v>
      </c>
      <c r="N585" s="565" t="s">
        <v>841</v>
      </c>
      <c r="O585" s="565">
        <v>6</v>
      </c>
      <c r="P585" s="565" t="s">
        <v>842</v>
      </c>
      <c r="Q585" s="565" t="s">
        <v>432</v>
      </c>
      <c r="R585" s="565">
        <v>133</v>
      </c>
      <c r="S585" s="565">
        <v>34</v>
      </c>
      <c r="T585" s="566">
        <v>6700</v>
      </c>
      <c r="U585" s="565">
        <v>20</v>
      </c>
      <c r="V585" s="565" t="s">
        <v>125</v>
      </c>
      <c r="W585" s="565" t="s">
        <v>122</v>
      </c>
      <c r="X585" s="567">
        <v>35180</v>
      </c>
      <c r="Y585" s="567">
        <v>34157.17</v>
      </c>
      <c r="Z585" s="579">
        <v>7.1999999999999995E-2</v>
      </c>
      <c r="AA585" s="569" t="str">
        <f t="shared" si="96"/>
        <v>TRK053-1</v>
      </c>
      <c r="AB585" s="570" t="str">
        <f t="shared" si="97"/>
        <v>FALSE</v>
      </c>
      <c r="AC585" s="580" t="str">
        <f t="shared" si="98"/>
        <v>FALSE</v>
      </c>
      <c r="AD585" s="569" t="str">
        <f t="shared" si="99"/>
        <v>II</v>
      </c>
    </row>
    <row r="586" spans="1:30" ht="30" x14ac:dyDescent="0.25">
      <c r="A586" s="564" t="str">
        <f t="shared" si="95"/>
        <v>TRK053-2017-2</v>
      </c>
      <c r="B586" s="574" t="s">
        <v>885</v>
      </c>
      <c r="C586" s="574">
        <v>2</v>
      </c>
      <c r="D586" s="574" t="s">
        <v>436</v>
      </c>
      <c r="E586" s="574" t="s">
        <v>838</v>
      </c>
      <c r="F586" s="574" t="s">
        <v>98</v>
      </c>
      <c r="G586" s="574">
        <v>2017</v>
      </c>
      <c r="H586" s="574" t="s">
        <v>185</v>
      </c>
      <c r="I586" s="574" t="s">
        <v>886</v>
      </c>
      <c r="J586" s="574" t="s">
        <v>777</v>
      </c>
      <c r="K586" s="574">
        <v>3</v>
      </c>
      <c r="L586" s="574" t="s">
        <v>840</v>
      </c>
      <c r="M586" s="574">
        <v>11000</v>
      </c>
      <c r="N586" s="574" t="s">
        <v>841</v>
      </c>
      <c r="O586" s="574">
        <v>6</v>
      </c>
      <c r="P586" s="574" t="s">
        <v>842</v>
      </c>
      <c r="Q586" s="574" t="s">
        <v>432</v>
      </c>
      <c r="R586" s="574">
        <v>133</v>
      </c>
      <c r="S586" s="574">
        <v>34</v>
      </c>
      <c r="T586" s="575">
        <v>6700</v>
      </c>
      <c r="U586" s="574">
        <v>20</v>
      </c>
      <c r="V586" s="574" t="s">
        <v>125</v>
      </c>
      <c r="W586" s="574" t="s">
        <v>122</v>
      </c>
      <c r="X586" s="576">
        <v>35080</v>
      </c>
      <c r="Y586" s="576">
        <v>25915</v>
      </c>
      <c r="Z586" s="577">
        <v>0.05</v>
      </c>
      <c r="AA586" s="570" t="str">
        <f t="shared" si="96"/>
        <v>TRK053-2</v>
      </c>
      <c r="AB586" s="569" t="str">
        <f t="shared" si="97"/>
        <v>FALSE</v>
      </c>
      <c r="AC586" s="578" t="str">
        <f t="shared" si="98"/>
        <v>FALSE</v>
      </c>
      <c r="AD586" s="570" t="str">
        <f t="shared" si="99"/>
        <v>II</v>
      </c>
    </row>
    <row r="587" spans="1:30" x14ac:dyDescent="0.25">
      <c r="A587" s="564" t="str">
        <f t="shared" si="95"/>
        <v>TRK053-2017-3</v>
      </c>
      <c r="B587" s="565" t="s">
        <v>885</v>
      </c>
      <c r="C587" s="565">
        <v>3</v>
      </c>
      <c r="D587" s="565" t="s">
        <v>454</v>
      </c>
      <c r="E587" s="565" t="s">
        <v>838</v>
      </c>
      <c r="F587" s="565" t="s">
        <v>98</v>
      </c>
      <c r="G587" s="565">
        <v>2017</v>
      </c>
      <c r="H587" s="565" t="s">
        <v>185</v>
      </c>
      <c r="I587" s="565" t="s">
        <v>886</v>
      </c>
      <c r="J587" s="565" t="s">
        <v>777</v>
      </c>
      <c r="K587" s="565">
        <v>3</v>
      </c>
      <c r="L587" s="565" t="s">
        <v>840</v>
      </c>
      <c r="M587" s="565">
        <v>11000</v>
      </c>
      <c r="N587" s="565" t="s">
        <v>841</v>
      </c>
      <c r="O587" s="565">
        <v>6</v>
      </c>
      <c r="P587" s="565" t="s">
        <v>842</v>
      </c>
      <c r="Q587" s="565" t="s">
        <v>432</v>
      </c>
      <c r="R587" s="565">
        <v>133</v>
      </c>
      <c r="S587" s="565">
        <v>34</v>
      </c>
      <c r="T587" s="566">
        <v>6700</v>
      </c>
      <c r="U587" s="565">
        <v>20</v>
      </c>
      <c r="V587" s="565" t="s">
        <v>125</v>
      </c>
      <c r="W587" s="565" t="s">
        <v>122</v>
      </c>
      <c r="X587" s="567">
        <v>33995</v>
      </c>
      <c r="Y587" s="567">
        <v>24958.75</v>
      </c>
      <c r="Z587" s="579">
        <v>0.03</v>
      </c>
      <c r="AA587" s="569" t="str">
        <f t="shared" si="96"/>
        <v>TRK053-3</v>
      </c>
      <c r="AB587" s="570" t="str">
        <f t="shared" si="97"/>
        <v>FALSE</v>
      </c>
      <c r="AC587" s="580" t="str">
        <f t="shared" si="98"/>
        <v>FALSE</v>
      </c>
      <c r="AD587" s="569" t="str">
        <f t="shared" si="99"/>
        <v>II</v>
      </c>
    </row>
    <row r="588" spans="1:30" x14ac:dyDescent="0.25">
      <c r="A588" s="564" t="str">
        <f t="shared" si="95"/>
        <v>TRK054-2017-1</v>
      </c>
      <c r="B588" s="574" t="s">
        <v>887</v>
      </c>
      <c r="C588" s="574">
        <v>1</v>
      </c>
      <c r="D588" s="574" t="s">
        <v>431</v>
      </c>
      <c r="E588" s="574" t="s">
        <v>838</v>
      </c>
      <c r="F588" s="574" t="s">
        <v>98</v>
      </c>
      <c r="G588" s="574">
        <v>2017</v>
      </c>
      <c r="H588" s="574" t="s">
        <v>185</v>
      </c>
      <c r="I588" s="574" t="s">
        <v>888</v>
      </c>
      <c r="J588" s="574" t="s">
        <v>777</v>
      </c>
      <c r="K588" s="574"/>
      <c r="L588" s="574" t="s">
        <v>846</v>
      </c>
      <c r="M588" s="574">
        <v>11000</v>
      </c>
      <c r="N588" s="574" t="s">
        <v>841</v>
      </c>
      <c r="O588" s="574">
        <v>6</v>
      </c>
      <c r="P588" s="574" t="s">
        <v>847</v>
      </c>
      <c r="Q588" s="574" t="s">
        <v>432</v>
      </c>
      <c r="R588" s="574">
        <v>143.5</v>
      </c>
      <c r="S588" s="574">
        <v>26</v>
      </c>
      <c r="T588" s="575">
        <v>6900</v>
      </c>
      <c r="U588" s="574">
        <v>20</v>
      </c>
      <c r="V588" s="574" t="s">
        <v>125</v>
      </c>
      <c r="W588" s="574" t="s">
        <v>122</v>
      </c>
      <c r="X588" s="576">
        <v>37710</v>
      </c>
      <c r="Y588" s="576">
        <v>34436.480000000003</v>
      </c>
      <c r="Z588" s="577">
        <v>7.1999999999999995E-2</v>
      </c>
      <c r="AA588" s="570" t="str">
        <f t="shared" si="96"/>
        <v>TRK054-1</v>
      </c>
      <c r="AB588" s="569" t="str">
        <f t="shared" si="97"/>
        <v>FALSE</v>
      </c>
      <c r="AC588" s="578" t="str">
        <f t="shared" si="98"/>
        <v>FALSE</v>
      </c>
      <c r="AD588" s="570" t="str">
        <f t="shared" si="99"/>
        <v>II</v>
      </c>
    </row>
    <row r="589" spans="1:30" ht="30" x14ac:dyDescent="0.25">
      <c r="A589" s="564" t="str">
        <f t="shared" si="95"/>
        <v>TRK054-2017-2</v>
      </c>
      <c r="B589" s="565" t="s">
        <v>887</v>
      </c>
      <c r="C589" s="565">
        <v>2</v>
      </c>
      <c r="D589" s="565" t="s">
        <v>436</v>
      </c>
      <c r="E589" s="565" t="s">
        <v>838</v>
      </c>
      <c r="F589" s="565" t="s">
        <v>98</v>
      </c>
      <c r="G589" s="565">
        <v>2017</v>
      </c>
      <c r="H589" s="565" t="s">
        <v>185</v>
      </c>
      <c r="I589" s="565" t="s">
        <v>888</v>
      </c>
      <c r="J589" s="565" t="s">
        <v>777</v>
      </c>
      <c r="K589" s="565">
        <v>6</v>
      </c>
      <c r="L589" s="565" t="s">
        <v>846</v>
      </c>
      <c r="M589" s="565">
        <v>11000</v>
      </c>
      <c r="N589" s="565" t="s">
        <v>841</v>
      </c>
      <c r="O589" s="565">
        <v>6</v>
      </c>
      <c r="P589" s="565" t="s">
        <v>847</v>
      </c>
      <c r="Q589" s="565" t="s">
        <v>432</v>
      </c>
      <c r="R589" s="565">
        <v>143.5</v>
      </c>
      <c r="S589" s="565">
        <v>26</v>
      </c>
      <c r="T589" s="566">
        <v>6900</v>
      </c>
      <c r="U589" s="565">
        <v>20</v>
      </c>
      <c r="V589" s="565" t="s">
        <v>125</v>
      </c>
      <c r="W589" s="565" t="s">
        <v>122</v>
      </c>
      <c r="X589" s="567">
        <v>37610</v>
      </c>
      <c r="Y589" s="567">
        <v>27362</v>
      </c>
      <c r="Z589" s="579">
        <v>0.05</v>
      </c>
      <c r="AA589" s="569" t="str">
        <f t="shared" si="96"/>
        <v>TRK054-2</v>
      </c>
      <c r="AB589" s="570" t="str">
        <f t="shared" si="97"/>
        <v>FALSE</v>
      </c>
      <c r="AC589" s="580" t="str">
        <f t="shared" si="98"/>
        <v>FALSE</v>
      </c>
      <c r="AD589" s="569" t="str">
        <f t="shared" si="99"/>
        <v>II</v>
      </c>
    </row>
    <row r="590" spans="1:30" x14ac:dyDescent="0.25">
      <c r="A590" s="564" t="str">
        <f t="shared" ref="A590:A653" si="100">CONCATENATE(B590, "-", G590, "-", C590)</f>
        <v>TRK054-2017-3</v>
      </c>
      <c r="B590" s="574" t="s">
        <v>887</v>
      </c>
      <c r="C590" s="574">
        <v>3</v>
      </c>
      <c r="D590" s="574" t="s">
        <v>454</v>
      </c>
      <c r="E590" s="574" t="s">
        <v>838</v>
      </c>
      <c r="F590" s="574" t="s">
        <v>98</v>
      </c>
      <c r="G590" s="574">
        <v>2017</v>
      </c>
      <c r="H590" s="574" t="s">
        <v>185</v>
      </c>
      <c r="I590" s="574" t="s">
        <v>888</v>
      </c>
      <c r="J590" s="574" t="s">
        <v>777</v>
      </c>
      <c r="K590" s="574">
        <v>6</v>
      </c>
      <c r="L590" s="574" t="s">
        <v>846</v>
      </c>
      <c r="M590" s="574">
        <v>11000</v>
      </c>
      <c r="N590" s="574" t="s">
        <v>841</v>
      </c>
      <c r="O590" s="574">
        <v>6</v>
      </c>
      <c r="P590" s="574" t="s">
        <v>847</v>
      </c>
      <c r="Q590" s="574" t="s">
        <v>432</v>
      </c>
      <c r="R590" s="574">
        <v>143.5</v>
      </c>
      <c r="S590" s="574">
        <v>26</v>
      </c>
      <c r="T590" s="575">
        <v>6900</v>
      </c>
      <c r="U590" s="574">
        <v>20</v>
      </c>
      <c r="V590" s="574" t="s">
        <v>125</v>
      </c>
      <c r="W590" s="574" t="s">
        <v>122</v>
      </c>
      <c r="X590" s="576">
        <v>36525</v>
      </c>
      <c r="Y590" s="576">
        <v>24958.75</v>
      </c>
      <c r="Z590" s="577">
        <v>0.03</v>
      </c>
      <c r="AA590" s="570" t="str">
        <f t="shared" si="96"/>
        <v>TRK054-3</v>
      </c>
      <c r="AB590" s="569" t="str">
        <f t="shared" si="97"/>
        <v>FALSE</v>
      </c>
      <c r="AC590" s="578" t="str">
        <f t="shared" si="98"/>
        <v>FALSE</v>
      </c>
      <c r="AD590" s="570" t="str">
        <f t="shared" si="99"/>
        <v>II</v>
      </c>
    </row>
    <row r="591" spans="1:30" x14ac:dyDescent="0.25">
      <c r="A591" s="564" t="str">
        <f t="shared" si="100"/>
        <v>TRK055-2017-1</v>
      </c>
      <c r="B591" s="565" t="s">
        <v>889</v>
      </c>
      <c r="C591" s="565">
        <v>1</v>
      </c>
      <c r="D591" s="565" t="s">
        <v>431</v>
      </c>
      <c r="E591" s="565" t="s">
        <v>838</v>
      </c>
      <c r="F591" s="565" t="s">
        <v>98</v>
      </c>
      <c r="G591" s="565">
        <v>2017</v>
      </c>
      <c r="H591" s="565" t="s">
        <v>185</v>
      </c>
      <c r="I591" s="565" t="s">
        <v>800</v>
      </c>
      <c r="J591" s="565" t="s">
        <v>777</v>
      </c>
      <c r="K591" s="565"/>
      <c r="L591" s="565" t="s">
        <v>850</v>
      </c>
      <c r="M591" s="565">
        <v>11000</v>
      </c>
      <c r="N591" s="565" t="s">
        <v>841</v>
      </c>
      <c r="O591" s="565">
        <v>6</v>
      </c>
      <c r="P591" s="565" t="s">
        <v>851</v>
      </c>
      <c r="Q591" s="565" t="s">
        <v>432</v>
      </c>
      <c r="R591" s="565">
        <v>143.5</v>
      </c>
      <c r="S591" s="565">
        <v>26</v>
      </c>
      <c r="T591" s="566">
        <v>6900</v>
      </c>
      <c r="U591" s="565">
        <v>20</v>
      </c>
      <c r="V591" s="565" t="s">
        <v>125</v>
      </c>
      <c r="W591" s="565" t="s">
        <v>122</v>
      </c>
      <c r="X591" s="567">
        <v>40175</v>
      </c>
      <c r="Y591" s="567">
        <v>31773.91</v>
      </c>
      <c r="Z591" s="579">
        <v>7.1999999999999995E-2</v>
      </c>
      <c r="AA591" s="569" t="str">
        <f t="shared" si="96"/>
        <v>TRK055-1</v>
      </c>
      <c r="AB591" s="570" t="str">
        <f t="shared" si="97"/>
        <v>FALSE</v>
      </c>
      <c r="AC591" s="580" t="str">
        <f t="shared" si="98"/>
        <v>FALSE</v>
      </c>
      <c r="AD591" s="569" t="str">
        <f t="shared" si="99"/>
        <v>II</v>
      </c>
    </row>
    <row r="592" spans="1:30" ht="30" x14ac:dyDescent="0.25">
      <c r="A592" s="564" t="str">
        <f t="shared" si="100"/>
        <v>TRK055-2017-2</v>
      </c>
      <c r="B592" s="574" t="s">
        <v>889</v>
      </c>
      <c r="C592" s="574">
        <v>2</v>
      </c>
      <c r="D592" s="574" t="s">
        <v>436</v>
      </c>
      <c r="E592" s="574" t="s">
        <v>838</v>
      </c>
      <c r="F592" s="574" t="s">
        <v>98</v>
      </c>
      <c r="G592" s="574">
        <v>2017</v>
      </c>
      <c r="H592" s="574" t="s">
        <v>185</v>
      </c>
      <c r="I592" s="574" t="s">
        <v>800</v>
      </c>
      <c r="J592" s="574" t="s">
        <v>777</v>
      </c>
      <c r="K592" s="574">
        <v>6</v>
      </c>
      <c r="L592" s="574" t="s">
        <v>850</v>
      </c>
      <c r="M592" s="574">
        <v>11000</v>
      </c>
      <c r="N592" s="574" t="s">
        <v>841</v>
      </c>
      <c r="O592" s="574">
        <v>6</v>
      </c>
      <c r="P592" s="574" t="s">
        <v>851</v>
      </c>
      <c r="Q592" s="574" t="s">
        <v>432</v>
      </c>
      <c r="R592" s="574">
        <v>143.5</v>
      </c>
      <c r="S592" s="574">
        <v>26</v>
      </c>
      <c r="T592" s="575">
        <v>6900</v>
      </c>
      <c r="U592" s="574">
        <v>20</v>
      </c>
      <c r="V592" s="574" t="s">
        <v>125</v>
      </c>
      <c r="W592" s="574" t="s">
        <v>122</v>
      </c>
      <c r="X592" s="576">
        <v>40075</v>
      </c>
      <c r="Y592" s="576">
        <v>28540</v>
      </c>
      <c r="Z592" s="577">
        <v>0.05</v>
      </c>
      <c r="AA592" s="570" t="str">
        <f t="shared" si="96"/>
        <v>TRK055-2</v>
      </c>
      <c r="AB592" s="569" t="str">
        <f t="shared" si="97"/>
        <v>FALSE</v>
      </c>
      <c r="AC592" s="578" t="str">
        <f t="shared" si="98"/>
        <v>FALSE</v>
      </c>
      <c r="AD592" s="570" t="str">
        <f t="shared" si="99"/>
        <v>II</v>
      </c>
    </row>
    <row r="593" spans="1:30" x14ac:dyDescent="0.25">
      <c r="A593" s="564" t="str">
        <f t="shared" si="100"/>
        <v>TRK055-2017-3</v>
      </c>
      <c r="B593" s="565" t="s">
        <v>889</v>
      </c>
      <c r="C593" s="565">
        <v>3</v>
      </c>
      <c r="D593" s="565" t="s">
        <v>454</v>
      </c>
      <c r="E593" s="565" t="s">
        <v>838</v>
      </c>
      <c r="F593" s="565" t="s">
        <v>98</v>
      </c>
      <c r="G593" s="565">
        <v>2017</v>
      </c>
      <c r="H593" s="565" t="s">
        <v>185</v>
      </c>
      <c r="I593" s="565" t="s">
        <v>800</v>
      </c>
      <c r="J593" s="565" t="s">
        <v>777</v>
      </c>
      <c r="K593" s="565">
        <v>6</v>
      </c>
      <c r="L593" s="565" t="s">
        <v>850</v>
      </c>
      <c r="M593" s="565">
        <v>11000</v>
      </c>
      <c r="N593" s="565" t="s">
        <v>841</v>
      </c>
      <c r="O593" s="565">
        <v>6</v>
      </c>
      <c r="P593" s="565" t="s">
        <v>851</v>
      </c>
      <c r="Q593" s="565" t="s">
        <v>432</v>
      </c>
      <c r="R593" s="565">
        <v>143.5</v>
      </c>
      <c r="S593" s="565">
        <v>26</v>
      </c>
      <c r="T593" s="566">
        <v>6900</v>
      </c>
      <c r="U593" s="565">
        <v>20</v>
      </c>
      <c r="V593" s="565" t="s">
        <v>125</v>
      </c>
      <c r="W593" s="565" t="s">
        <v>122</v>
      </c>
      <c r="X593" s="567">
        <v>38990</v>
      </c>
      <c r="Y593" s="567">
        <v>27496.65</v>
      </c>
      <c r="Z593" s="579">
        <v>0.03</v>
      </c>
      <c r="AA593" s="569" t="str">
        <f t="shared" si="96"/>
        <v>TRK055-3</v>
      </c>
      <c r="AB593" s="570" t="str">
        <f t="shared" si="97"/>
        <v>FALSE</v>
      </c>
      <c r="AC593" s="580" t="str">
        <f t="shared" si="98"/>
        <v>FALSE</v>
      </c>
      <c r="AD593" s="569" t="str">
        <f t="shared" si="99"/>
        <v>II</v>
      </c>
    </row>
    <row r="594" spans="1:30" x14ac:dyDescent="0.25">
      <c r="A594" s="564" t="str">
        <f t="shared" si="100"/>
        <v>TRK056-2017-1</v>
      </c>
      <c r="B594" s="574" t="s">
        <v>890</v>
      </c>
      <c r="C594" s="574">
        <v>1</v>
      </c>
      <c r="D594" s="574" t="s">
        <v>431</v>
      </c>
      <c r="E594" s="574" t="s">
        <v>838</v>
      </c>
      <c r="F594" s="574" t="s">
        <v>98</v>
      </c>
      <c r="G594" s="574">
        <v>2017</v>
      </c>
      <c r="H594" s="574" t="s">
        <v>185</v>
      </c>
      <c r="I594" s="574" t="s">
        <v>891</v>
      </c>
      <c r="J594" s="574" t="s">
        <v>777</v>
      </c>
      <c r="K594" s="574"/>
      <c r="L594" s="574" t="s">
        <v>846</v>
      </c>
      <c r="M594" s="574">
        <v>11000</v>
      </c>
      <c r="N594" s="574" t="s">
        <v>613</v>
      </c>
      <c r="O594" s="574">
        <v>8</v>
      </c>
      <c r="P594" s="574" t="s">
        <v>854</v>
      </c>
      <c r="Q594" s="574" t="s">
        <v>432</v>
      </c>
      <c r="R594" s="574">
        <v>153</v>
      </c>
      <c r="S594" s="574">
        <v>26</v>
      </c>
      <c r="T594" s="575">
        <v>6900</v>
      </c>
      <c r="U594" s="574">
        <v>19</v>
      </c>
      <c r="V594" s="574" t="s">
        <v>122</v>
      </c>
      <c r="W594" s="574" t="s">
        <v>123</v>
      </c>
      <c r="X594" s="576">
        <v>41570</v>
      </c>
      <c r="Y594" s="576">
        <v>20584.560000000001</v>
      </c>
      <c r="Z594" s="577">
        <v>7.1999999999999995E-2</v>
      </c>
      <c r="AA594" s="570" t="str">
        <f t="shared" si="96"/>
        <v>TRK056-1</v>
      </c>
      <c r="AB594" s="569" t="str">
        <f t="shared" si="97"/>
        <v>FALSE</v>
      </c>
      <c r="AC594" s="578" t="str">
        <f t="shared" si="98"/>
        <v>FALSE</v>
      </c>
      <c r="AD594" s="570" t="str">
        <f t="shared" si="99"/>
        <v>II</v>
      </c>
    </row>
    <row r="595" spans="1:30" ht="30" x14ac:dyDescent="0.25">
      <c r="A595" s="564" t="str">
        <f t="shared" si="100"/>
        <v>TRK056-2017-2</v>
      </c>
      <c r="B595" s="565" t="s">
        <v>890</v>
      </c>
      <c r="C595" s="565">
        <v>2</v>
      </c>
      <c r="D595" s="565" t="s">
        <v>436</v>
      </c>
      <c r="E595" s="565" t="s">
        <v>838</v>
      </c>
      <c r="F595" s="565" t="s">
        <v>98</v>
      </c>
      <c r="G595" s="565">
        <v>2017</v>
      </c>
      <c r="H595" s="565" t="s">
        <v>185</v>
      </c>
      <c r="I595" s="565" t="s">
        <v>891</v>
      </c>
      <c r="J595" s="565" t="s">
        <v>777</v>
      </c>
      <c r="K595" s="565">
        <v>6</v>
      </c>
      <c r="L595" s="565" t="s">
        <v>846</v>
      </c>
      <c r="M595" s="565">
        <v>11000</v>
      </c>
      <c r="N595" s="565" t="s">
        <v>613</v>
      </c>
      <c r="O595" s="565">
        <v>8</v>
      </c>
      <c r="P595" s="565" t="s">
        <v>854</v>
      </c>
      <c r="Q595" s="565" t="s">
        <v>432</v>
      </c>
      <c r="R595" s="565">
        <v>153</v>
      </c>
      <c r="S595" s="565">
        <v>26</v>
      </c>
      <c r="T595" s="566">
        <v>7000</v>
      </c>
      <c r="U595" s="565">
        <v>20</v>
      </c>
      <c r="V595" s="565" t="s">
        <v>125</v>
      </c>
      <c r="W595" s="565" t="s">
        <v>122</v>
      </c>
      <c r="X595" s="567">
        <v>41570</v>
      </c>
      <c r="Y595" s="567">
        <v>29947</v>
      </c>
      <c r="Z595" s="579">
        <v>0.05</v>
      </c>
      <c r="AA595" s="569" t="str">
        <f t="shared" si="96"/>
        <v>TRK056-2</v>
      </c>
      <c r="AB595" s="570" t="str">
        <f t="shared" si="97"/>
        <v>FALSE</v>
      </c>
      <c r="AC595" s="580" t="str">
        <f t="shared" si="98"/>
        <v>FALSE</v>
      </c>
      <c r="AD595" s="569" t="str">
        <f t="shared" si="99"/>
        <v>II</v>
      </c>
    </row>
    <row r="596" spans="1:30" x14ac:dyDescent="0.25">
      <c r="A596" s="564" t="str">
        <f t="shared" si="100"/>
        <v>TRK056-2017-3</v>
      </c>
      <c r="B596" s="574" t="s">
        <v>890</v>
      </c>
      <c r="C596" s="574">
        <v>3</v>
      </c>
      <c r="D596" s="574" t="s">
        <v>454</v>
      </c>
      <c r="E596" s="574" t="s">
        <v>838</v>
      </c>
      <c r="F596" s="574" t="s">
        <v>98</v>
      </c>
      <c r="G596" s="574">
        <v>2017</v>
      </c>
      <c r="H596" s="574" t="s">
        <v>185</v>
      </c>
      <c r="I596" s="574" t="s">
        <v>891</v>
      </c>
      <c r="J596" s="574" t="s">
        <v>777</v>
      </c>
      <c r="K596" s="574">
        <v>6</v>
      </c>
      <c r="L596" s="574" t="s">
        <v>846</v>
      </c>
      <c r="M596" s="574">
        <v>11000</v>
      </c>
      <c r="N596" s="574" t="s">
        <v>841</v>
      </c>
      <c r="O596" s="574">
        <v>6</v>
      </c>
      <c r="P596" s="574" t="s">
        <v>854</v>
      </c>
      <c r="Q596" s="574" t="s">
        <v>432</v>
      </c>
      <c r="R596" s="574">
        <v>153</v>
      </c>
      <c r="S596" s="574">
        <v>26</v>
      </c>
      <c r="T596" s="575">
        <v>6900</v>
      </c>
      <c r="U596" s="574">
        <v>20</v>
      </c>
      <c r="V596" s="574" t="s">
        <v>125</v>
      </c>
      <c r="W596" s="574" t="s">
        <v>122</v>
      </c>
      <c r="X596" s="576">
        <v>40385</v>
      </c>
      <c r="Y596" s="576">
        <v>28783.02</v>
      </c>
      <c r="Z596" s="577">
        <v>0.03</v>
      </c>
      <c r="AA596" s="570" t="str">
        <f t="shared" si="96"/>
        <v>TRK056-3</v>
      </c>
      <c r="AB596" s="569" t="str">
        <f t="shared" si="97"/>
        <v>FALSE</v>
      </c>
      <c r="AC596" s="578" t="str">
        <f t="shared" si="98"/>
        <v>FALSE</v>
      </c>
      <c r="AD596" s="570" t="str">
        <f t="shared" si="99"/>
        <v>II</v>
      </c>
    </row>
    <row r="597" spans="1:30" x14ac:dyDescent="0.25">
      <c r="A597" s="564" t="str">
        <f t="shared" si="100"/>
        <v>TRK057-2017-1</v>
      </c>
      <c r="B597" s="565" t="s">
        <v>892</v>
      </c>
      <c r="C597" s="565">
        <v>1</v>
      </c>
      <c r="D597" s="565" t="s">
        <v>431</v>
      </c>
      <c r="E597" s="565" t="s">
        <v>838</v>
      </c>
      <c r="F597" s="565" t="s">
        <v>98</v>
      </c>
      <c r="G597" s="565">
        <v>2017</v>
      </c>
      <c r="H597" s="565" t="s">
        <v>185</v>
      </c>
      <c r="I597" s="565" t="s">
        <v>884</v>
      </c>
      <c r="J597" s="565" t="s">
        <v>559</v>
      </c>
      <c r="K597" s="565"/>
      <c r="L597" s="565" t="s">
        <v>846</v>
      </c>
      <c r="M597" s="565">
        <v>12400</v>
      </c>
      <c r="N597" s="565" t="s">
        <v>841</v>
      </c>
      <c r="O597" s="565">
        <v>6</v>
      </c>
      <c r="P597" s="565" t="s">
        <v>858</v>
      </c>
      <c r="Q597" s="565" t="s">
        <v>432</v>
      </c>
      <c r="R597" s="565">
        <v>119</v>
      </c>
      <c r="S597" s="565">
        <v>26</v>
      </c>
      <c r="T597" s="566">
        <v>6700</v>
      </c>
      <c r="U597" s="565">
        <v>19</v>
      </c>
      <c r="V597" s="565" t="s">
        <v>125</v>
      </c>
      <c r="W597" s="565" t="s">
        <v>122</v>
      </c>
      <c r="X597" s="567">
        <v>38565</v>
      </c>
      <c r="Y597" s="567">
        <v>22958.65</v>
      </c>
      <c r="Z597" s="579">
        <v>7.1999999999999995E-2</v>
      </c>
      <c r="AA597" s="569" t="str">
        <f t="shared" si="96"/>
        <v>TRK057-1</v>
      </c>
      <c r="AB597" s="570" t="str">
        <f t="shared" si="97"/>
        <v>FALSE</v>
      </c>
      <c r="AC597" s="580" t="str">
        <f t="shared" si="98"/>
        <v>FALSE</v>
      </c>
      <c r="AD597" s="569" t="str">
        <f t="shared" si="99"/>
        <v>II</v>
      </c>
    </row>
    <row r="598" spans="1:30" ht="30" x14ac:dyDescent="0.25">
      <c r="A598" s="564" t="str">
        <f t="shared" si="100"/>
        <v>TRK057-2017-2</v>
      </c>
      <c r="B598" s="574" t="s">
        <v>892</v>
      </c>
      <c r="C598" s="574">
        <v>2</v>
      </c>
      <c r="D598" s="574" t="s">
        <v>436</v>
      </c>
      <c r="E598" s="574" t="s">
        <v>838</v>
      </c>
      <c r="F598" s="574" t="s">
        <v>98</v>
      </c>
      <c r="G598" s="574">
        <v>2017</v>
      </c>
      <c r="H598" s="574" t="s">
        <v>185</v>
      </c>
      <c r="I598" s="574" t="s">
        <v>884</v>
      </c>
      <c r="J598" s="574" t="s">
        <v>559</v>
      </c>
      <c r="K598" s="574">
        <v>3</v>
      </c>
      <c r="L598" s="574" t="s">
        <v>846</v>
      </c>
      <c r="M598" s="574">
        <v>12400</v>
      </c>
      <c r="N598" s="574" t="s">
        <v>841</v>
      </c>
      <c r="O598" s="574">
        <v>6</v>
      </c>
      <c r="P598" s="574" t="s">
        <v>858</v>
      </c>
      <c r="Q598" s="574" t="s">
        <v>432</v>
      </c>
      <c r="R598" s="574">
        <v>119</v>
      </c>
      <c r="S598" s="574">
        <v>26</v>
      </c>
      <c r="T598" s="575">
        <v>6700</v>
      </c>
      <c r="U598" s="574">
        <v>19</v>
      </c>
      <c r="V598" s="574" t="s">
        <v>125</v>
      </c>
      <c r="W598" s="574" t="s">
        <v>122</v>
      </c>
      <c r="X598" s="576">
        <v>38465</v>
      </c>
      <c r="Y598" s="576">
        <v>29106</v>
      </c>
      <c r="Z598" s="577">
        <v>0.05</v>
      </c>
      <c r="AA598" s="570" t="str">
        <f t="shared" si="96"/>
        <v>TRK057-2</v>
      </c>
      <c r="AB598" s="569" t="str">
        <f t="shared" si="97"/>
        <v>FALSE</v>
      </c>
      <c r="AC598" s="578" t="str">
        <f t="shared" si="98"/>
        <v>FALSE</v>
      </c>
      <c r="AD598" s="570" t="str">
        <f t="shared" si="99"/>
        <v>II</v>
      </c>
    </row>
    <row r="599" spans="1:30" x14ac:dyDescent="0.25">
      <c r="A599" s="564" t="str">
        <f t="shared" si="100"/>
        <v>TRK057-2017-3</v>
      </c>
      <c r="B599" s="565" t="s">
        <v>892</v>
      </c>
      <c r="C599" s="565">
        <v>3</v>
      </c>
      <c r="D599" s="565" t="s">
        <v>454</v>
      </c>
      <c r="E599" s="565" t="s">
        <v>838</v>
      </c>
      <c r="F599" s="565" t="s">
        <v>98</v>
      </c>
      <c r="G599" s="565">
        <v>2017</v>
      </c>
      <c r="H599" s="565" t="s">
        <v>185</v>
      </c>
      <c r="I599" s="565" t="s">
        <v>884</v>
      </c>
      <c r="J599" s="565" t="s">
        <v>559</v>
      </c>
      <c r="K599" s="565">
        <v>3</v>
      </c>
      <c r="L599" s="565" t="s">
        <v>846</v>
      </c>
      <c r="M599" s="565">
        <v>12400</v>
      </c>
      <c r="N599" s="565" t="s">
        <v>841</v>
      </c>
      <c r="O599" s="565">
        <v>6</v>
      </c>
      <c r="P599" s="565" t="s">
        <v>858</v>
      </c>
      <c r="Q599" s="565" t="s">
        <v>432</v>
      </c>
      <c r="R599" s="565">
        <v>119</v>
      </c>
      <c r="S599" s="565">
        <v>26</v>
      </c>
      <c r="T599" s="566">
        <v>6700</v>
      </c>
      <c r="U599" s="565">
        <v>19</v>
      </c>
      <c r="V599" s="565" t="s">
        <v>125</v>
      </c>
      <c r="W599" s="565" t="s">
        <v>122</v>
      </c>
      <c r="X599" s="567">
        <v>37380</v>
      </c>
      <c r="Y599" s="567">
        <v>28266.42</v>
      </c>
      <c r="Z599" s="579">
        <v>0.03</v>
      </c>
      <c r="AA599" s="569" t="str">
        <f t="shared" si="96"/>
        <v>TRK057-3</v>
      </c>
      <c r="AB599" s="570" t="str">
        <f t="shared" si="97"/>
        <v>FALSE</v>
      </c>
      <c r="AC599" s="580" t="str">
        <f t="shared" si="98"/>
        <v>FALSE</v>
      </c>
      <c r="AD599" s="569" t="str">
        <f t="shared" si="99"/>
        <v>II</v>
      </c>
    </row>
    <row r="600" spans="1:30" x14ac:dyDescent="0.25">
      <c r="A600" s="564" t="str">
        <f t="shared" si="100"/>
        <v>TRK058-2017-1</v>
      </c>
      <c r="B600" s="574" t="s">
        <v>893</v>
      </c>
      <c r="C600" s="574">
        <v>1</v>
      </c>
      <c r="D600" s="574" t="s">
        <v>431</v>
      </c>
      <c r="E600" s="574" t="s">
        <v>838</v>
      </c>
      <c r="F600" s="574" t="s">
        <v>98</v>
      </c>
      <c r="G600" s="574">
        <v>2017</v>
      </c>
      <c r="H600" s="574" t="s">
        <v>185</v>
      </c>
      <c r="I600" s="574" t="s">
        <v>886</v>
      </c>
      <c r="J600" s="574" t="s">
        <v>559</v>
      </c>
      <c r="K600" s="574"/>
      <c r="L600" s="574" t="s">
        <v>840</v>
      </c>
      <c r="M600" s="574">
        <v>12800</v>
      </c>
      <c r="N600" s="574" t="s">
        <v>841</v>
      </c>
      <c r="O600" s="574">
        <v>6</v>
      </c>
      <c r="P600" s="574" t="s">
        <v>860</v>
      </c>
      <c r="Q600" s="574" t="s">
        <v>432</v>
      </c>
      <c r="R600" s="574">
        <v>133</v>
      </c>
      <c r="S600" s="574">
        <v>34</v>
      </c>
      <c r="T600" s="575">
        <v>6900</v>
      </c>
      <c r="U600" s="574">
        <v>19</v>
      </c>
      <c r="V600" s="574" t="s">
        <v>125</v>
      </c>
      <c r="W600" s="574" t="s">
        <v>122</v>
      </c>
      <c r="X600" s="576">
        <v>38865</v>
      </c>
      <c r="Y600" s="576">
        <v>25994.29</v>
      </c>
      <c r="Z600" s="577">
        <v>7.1999999999999995E-2</v>
      </c>
      <c r="AA600" s="570" t="str">
        <f t="shared" si="96"/>
        <v>TRK058-1</v>
      </c>
      <c r="AB600" s="569" t="str">
        <f t="shared" si="97"/>
        <v>FALSE</v>
      </c>
      <c r="AC600" s="578" t="str">
        <f t="shared" si="98"/>
        <v>FALSE</v>
      </c>
      <c r="AD600" s="570" t="str">
        <f t="shared" si="99"/>
        <v>II</v>
      </c>
    </row>
    <row r="601" spans="1:30" ht="30" x14ac:dyDescent="0.25">
      <c r="A601" s="564" t="str">
        <f t="shared" si="100"/>
        <v>TRK058-2017-2</v>
      </c>
      <c r="B601" s="565" t="s">
        <v>893</v>
      </c>
      <c r="C601" s="565">
        <v>2</v>
      </c>
      <c r="D601" s="565" t="s">
        <v>436</v>
      </c>
      <c r="E601" s="565" t="s">
        <v>838</v>
      </c>
      <c r="F601" s="565" t="s">
        <v>98</v>
      </c>
      <c r="G601" s="565">
        <v>2017</v>
      </c>
      <c r="H601" s="565" t="s">
        <v>185</v>
      </c>
      <c r="I601" s="565" t="s">
        <v>886</v>
      </c>
      <c r="J601" s="565" t="s">
        <v>559</v>
      </c>
      <c r="K601" s="565">
        <v>3</v>
      </c>
      <c r="L601" s="565" t="s">
        <v>840</v>
      </c>
      <c r="M601" s="565">
        <v>12800</v>
      </c>
      <c r="N601" s="565" t="s">
        <v>841</v>
      </c>
      <c r="O601" s="565">
        <v>6</v>
      </c>
      <c r="P601" s="565" t="s">
        <v>860</v>
      </c>
      <c r="Q601" s="565" t="s">
        <v>432</v>
      </c>
      <c r="R601" s="565">
        <v>133</v>
      </c>
      <c r="S601" s="565">
        <v>34</v>
      </c>
      <c r="T601" s="566">
        <v>6900</v>
      </c>
      <c r="U601" s="565">
        <v>19</v>
      </c>
      <c r="V601" s="565" t="s">
        <v>125</v>
      </c>
      <c r="W601" s="565" t="s">
        <v>122</v>
      </c>
      <c r="X601" s="567">
        <v>38765</v>
      </c>
      <c r="Y601" s="567">
        <v>29388</v>
      </c>
      <c r="Z601" s="579">
        <v>0.05</v>
      </c>
      <c r="AA601" s="569" t="str">
        <f t="shared" si="96"/>
        <v>TRK058-2</v>
      </c>
      <c r="AB601" s="570" t="str">
        <f t="shared" si="97"/>
        <v>FALSE</v>
      </c>
      <c r="AC601" s="580" t="str">
        <f t="shared" si="98"/>
        <v>FALSE</v>
      </c>
      <c r="AD601" s="569" t="str">
        <f t="shared" si="99"/>
        <v>II</v>
      </c>
    </row>
    <row r="602" spans="1:30" x14ac:dyDescent="0.25">
      <c r="A602" s="564" t="str">
        <f t="shared" si="100"/>
        <v>TRK058-2017-3</v>
      </c>
      <c r="B602" s="574" t="s">
        <v>893</v>
      </c>
      <c r="C602" s="574">
        <v>3</v>
      </c>
      <c r="D602" s="574" t="s">
        <v>454</v>
      </c>
      <c r="E602" s="574" t="s">
        <v>838</v>
      </c>
      <c r="F602" s="574" t="s">
        <v>98</v>
      </c>
      <c r="G602" s="574">
        <v>2017</v>
      </c>
      <c r="H602" s="574" t="s">
        <v>185</v>
      </c>
      <c r="I602" s="574" t="s">
        <v>886</v>
      </c>
      <c r="J602" s="574" t="s">
        <v>559</v>
      </c>
      <c r="K602" s="574">
        <v>3</v>
      </c>
      <c r="L602" s="574" t="s">
        <v>840</v>
      </c>
      <c r="M602" s="574">
        <v>12800</v>
      </c>
      <c r="N602" s="574" t="s">
        <v>841</v>
      </c>
      <c r="O602" s="574">
        <v>6</v>
      </c>
      <c r="P602" s="574" t="s">
        <v>860</v>
      </c>
      <c r="Q602" s="574" t="s">
        <v>432</v>
      </c>
      <c r="R602" s="574">
        <v>133</v>
      </c>
      <c r="S602" s="574">
        <v>34</v>
      </c>
      <c r="T602" s="575">
        <v>6900</v>
      </c>
      <c r="U602" s="574">
        <v>19</v>
      </c>
      <c r="V602" s="574" t="s">
        <v>125</v>
      </c>
      <c r="W602" s="574" t="s">
        <v>122</v>
      </c>
      <c r="X602" s="576">
        <v>37680</v>
      </c>
      <c r="Y602" s="576">
        <v>28563.67</v>
      </c>
      <c r="Z602" s="577">
        <v>0.03</v>
      </c>
      <c r="AA602" s="570" t="str">
        <f t="shared" si="96"/>
        <v>TRK058-3</v>
      </c>
      <c r="AB602" s="569" t="str">
        <f t="shared" si="97"/>
        <v>FALSE</v>
      </c>
      <c r="AC602" s="578" t="str">
        <f t="shared" si="98"/>
        <v>FALSE</v>
      </c>
      <c r="AD602" s="570" t="str">
        <f t="shared" si="99"/>
        <v>II</v>
      </c>
    </row>
    <row r="603" spans="1:30" x14ac:dyDescent="0.25">
      <c r="A603" s="564" t="str">
        <f t="shared" si="100"/>
        <v>TRK059-2017-1</v>
      </c>
      <c r="B603" s="565" t="s">
        <v>894</v>
      </c>
      <c r="C603" s="565">
        <v>1</v>
      </c>
      <c r="D603" s="565" t="s">
        <v>431</v>
      </c>
      <c r="E603" s="565" t="s">
        <v>838</v>
      </c>
      <c r="F603" s="565" t="s">
        <v>98</v>
      </c>
      <c r="G603" s="565">
        <v>2017</v>
      </c>
      <c r="H603" s="565" t="s">
        <v>185</v>
      </c>
      <c r="I603" s="565" t="s">
        <v>888</v>
      </c>
      <c r="J603" s="565" t="s">
        <v>559</v>
      </c>
      <c r="K603" s="565"/>
      <c r="L603" s="565" t="s">
        <v>846</v>
      </c>
      <c r="M603" s="565">
        <v>12800</v>
      </c>
      <c r="N603" s="565" t="s">
        <v>841</v>
      </c>
      <c r="O603" s="565">
        <v>6</v>
      </c>
      <c r="P603" s="565" t="s">
        <v>862</v>
      </c>
      <c r="Q603" s="565" t="s">
        <v>432</v>
      </c>
      <c r="R603" s="565">
        <v>143.5</v>
      </c>
      <c r="S603" s="565">
        <v>26</v>
      </c>
      <c r="T603" s="566">
        <v>7100</v>
      </c>
      <c r="U603" s="565">
        <v>19</v>
      </c>
      <c r="V603" s="565" t="s">
        <v>125</v>
      </c>
      <c r="W603" s="565" t="s">
        <v>122</v>
      </c>
      <c r="X603" s="567">
        <v>41160</v>
      </c>
      <c r="Y603" s="567">
        <v>27306.7</v>
      </c>
      <c r="Z603" s="579">
        <v>7.1999999999999995E-2</v>
      </c>
      <c r="AA603" s="569" t="str">
        <f t="shared" si="96"/>
        <v>TRK059-1</v>
      </c>
      <c r="AB603" s="570" t="str">
        <f t="shared" si="97"/>
        <v>FALSE</v>
      </c>
      <c r="AC603" s="580" t="str">
        <f t="shared" si="98"/>
        <v>FALSE</v>
      </c>
      <c r="AD603" s="569" t="str">
        <f t="shared" si="99"/>
        <v>II</v>
      </c>
    </row>
    <row r="604" spans="1:30" ht="30" x14ac:dyDescent="0.25">
      <c r="A604" s="564" t="str">
        <f t="shared" si="100"/>
        <v>TRK059-2017-2</v>
      </c>
      <c r="B604" s="574" t="s">
        <v>894</v>
      </c>
      <c r="C604" s="574">
        <v>2</v>
      </c>
      <c r="D604" s="574" t="s">
        <v>436</v>
      </c>
      <c r="E604" s="574" t="s">
        <v>838</v>
      </c>
      <c r="F604" s="574" t="s">
        <v>98</v>
      </c>
      <c r="G604" s="574">
        <v>2017</v>
      </c>
      <c r="H604" s="574" t="s">
        <v>185</v>
      </c>
      <c r="I604" s="574" t="s">
        <v>888</v>
      </c>
      <c r="J604" s="574" t="s">
        <v>559</v>
      </c>
      <c r="K604" s="574">
        <v>6</v>
      </c>
      <c r="L604" s="574" t="s">
        <v>846</v>
      </c>
      <c r="M604" s="574">
        <v>12800</v>
      </c>
      <c r="N604" s="574" t="s">
        <v>841</v>
      </c>
      <c r="O604" s="574">
        <v>6</v>
      </c>
      <c r="P604" s="574" t="s">
        <v>862</v>
      </c>
      <c r="Q604" s="574" t="s">
        <v>432</v>
      </c>
      <c r="R604" s="574">
        <v>143.5</v>
      </c>
      <c r="S604" s="574">
        <v>26</v>
      </c>
      <c r="T604" s="575">
        <v>7100</v>
      </c>
      <c r="U604" s="574">
        <v>19</v>
      </c>
      <c r="V604" s="574" t="s">
        <v>125</v>
      </c>
      <c r="W604" s="574" t="s">
        <v>122</v>
      </c>
      <c r="X604" s="576">
        <v>41060</v>
      </c>
      <c r="Y604" s="576">
        <v>30614</v>
      </c>
      <c r="Z604" s="577">
        <v>0.05</v>
      </c>
      <c r="AA604" s="570" t="str">
        <f t="shared" si="96"/>
        <v>TRK059-2</v>
      </c>
      <c r="AB604" s="569" t="str">
        <f t="shared" si="97"/>
        <v>FALSE</v>
      </c>
      <c r="AC604" s="578" t="str">
        <f t="shared" si="98"/>
        <v>FALSE</v>
      </c>
      <c r="AD604" s="570" t="str">
        <f t="shared" si="99"/>
        <v>II</v>
      </c>
    </row>
    <row r="605" spans="1:30" x14ac:dyDescent="0.25">
      <c r="A605" s="564" t="str">
        <f t="shared" si="100"/>
        <v>TRK059-2017-3</v>
      </c>
      <c r="B605" s="565" t="s">
        <v>894</v>
      </c>
      <c r="C605" s="565">
        <v>3</v>
      </c>
      <c r="D605" s="565" t="s">
        <v>454</v>
      </c>
      <c r="E605" s="565" t="s">
        <v>838</v>
      </c>
      <c r="F605" s="565" t="s">
        <v>98</v>
      </c>
      <c r="G605" s="565">
        <v>2017</v>
      </c>
      <c r="H605" s="565" t="s">
        <v>185</v>
      </c>
      <c r="I605" s="565" t="s">
        <v>888</v>
      </c>
      <c r="J605" s="565" t="s">
        <v>559</v>
      </c>
      <c r="K605" s="565">
        <v>6</v>
      </c>
      <c r="L605" s="565" t="s">
        <v>846</v>
      </c>
      <c r="M605" s="565">
        <v>12800</v>
      </c>
      <c r="N605" s="565" t="s">
        <v>841</v>
      </c>
      <c r="O605" s="565">
        <v>6</v>
      </c>
      <c r="P605" s="565" t="s">
        <v>862</v>
      </c>
      <c r="Q605" s="565" t="s">
        <v>432</v>
      </c>
      <c r="R605" s="565">
        <v>143.5</v>
      </c>
      <c r="S605" s="565">
        <v>26</v>
      </c>
      <c r="T605" s="566">
        <v>7100</v>
      </c>
      <c r="U605" s="565">
        <v>19</v>
      </c>
      <c r="V605" s="565" t="s">
        <v>125</v>
      </c>
      <c r="W605" s="565" t="s">
        <v>122</v>
      </c>
      <c r="X605" s="567">
        <v>39975</v>
      </c>
      <c r="Y605" s="567">
        <v>30762.3</v>
      </c>
      <c r="Z605" s="579">
        <v>0.03</v>
      </c>
      <c r="AA605" s="569" t="str">
        <f t="shared" si="96"/>
        <v>TRK059-3</v>
      </c>
      <c r="AB605" s="570" t="str">
        <f t="shared" si="97"/>
        <v>FALSE</v>
      </c>
      <c r="AC605" s="580" t="str">
        <f t="shared" si="98"/>
        <v>FALSE</v>
      </c>
      <c r="AD605" s="569" t="str">
        <f t="shared" si="99"/>
        <v>II</v>
      </c>
    </row>
    <row r="606" spans="1:30" x14ac:dyDescent="0.25">
      <c r="A606" s="564" t="str">
        <f t="shared" si="100"/>
        <v>TRK060-2017-1</v>
      </c>
      <c r="B606" s="574" t="s">
        <v>895</v>
      </c>
      <c r="C606" s="574">
        <v>1</v>
      </c>
      <c r="D606" s="574" t="s">
        <v>431</v>
      </c>
      <c r="E606" s="574" t="s">
        <v>838</v>
      </c>
      <c r="F606" s="574" t="s">
        <v>98</v>
      </c>
      <c r="G606" s="574">
        <v>2017</v>
      </c>
      <c r="H606" s="574" t="s">
        <v>185</v>
      </c>
      <c r="I606" s="574" t="s">
        <v>800</v>
      </c>
      <c r="J606" s="574" t="s">
        <v>559</v>
      </c>
      <c r="K606" s="574"/>
      <c r="L606" s="574" t="s">
        <v>850</v>
      </c>
      <c r="M606" s="574">
        <v>12800</v>
      </c>
      <c r="N606" s="574" t="s">
        <v>841</v>
      </c>
      <c r="O606" s="574">
        <v>6</v>
      </c>
      <c r="P606" s="574" t="s">
        <v>864</v>
      </c>
      <c r="Q606" s="574" t="s">
        <v>432</v>
      </c>
      <c r="R606" s="574">
        <v>143.5</v>
      </c>
      <c r="S606" s="574">
        <v>26</v>
      </c>
      <c r="T606" s="575">
        <v>7100</v>
      </c>
      <c r="U606" s="574">
        <v>19</v>
      </c>
      <c r="V606" s="574" t="s">
        <v>125</v>
      </c>
      <c r="W606" s="574" t="s">
        <v>122</v>
      </c>
      <c r="X606" s="576">
        <v>43750</v>
      </c>
      <c r="Y606" s="576">
        <v>23142.59</v>
      </c>
      <c r="Z606" s="577">
        <v>7.1999999999999995E-2</v>
      </c>
      <c r="AA606" s="570" t="str">
        <f t="shared" si="96"/>
        <v>TRK060-1</v>
      </c>
      <c r="AB606" s="569" t="str">
        <f t="shared" si="97"/>
        <v>FALSE</v>
      </c>
      <c r="AC606" s="578" t="str">
        <f t="shared" si="98"/>
        <v>FALSE</v>
      </c>
      <c r="AD606" s="570" t="str">
        <f t="shared" si="99"/>
        <v>II</v>
      </c>
    </row>
    <row r="607" spans="1:30" ht="30" x14ac:dyDescent="0.25">
      <c r="A607" s="564" t="str">
        <f t="shared" si="100"/>
        <v>TRK060-2017-2</v>
      </c>
      <c r="B607" s="565" t="s">
        <v>895</v>
      </c>
      <c r="C607" s="565">
        <v>2</v>
      </c>
      <c r="D607" s="565" t="s">
        <v>436</v>
      </c>
      <c r="E607" s="565" t="s">
        <v>838</v>
      </c>
      <c r="F607" s="565" t="s">
        <v>98</v>
      </c>
      <c r="G607" s="565">
        <v>2017</v>
      </c>
      <c r="H607" s="565" t="s">
        <v>185</v>
      </c>
      <c r="I607" s="565" t="s">
        <v>800</v>
      </c>
      <c r="J607" s="565" t="s">
        <v>559</v>
      </c>
      <c r="K607" s="565">
        <v>6</v>
      </c>
      <c r="L607" s="565" t="s">
        <v>850</v>
      </c>
      <c r="M607" s="565">
        <v>12800</v>
      </c>
      <c r="N607" s="565" t="s">
        <v>841</v>
      </c>
      <c r="O607" s="565">
        <v>6</v>
      </c>
      <c r="P607" s="565" t="s">
        <v>864</v>
      </c>
      <c r="Q607" s="565" t="s">
        <v>432</v>
      </c>
      <c r="R607" s="565">
        <v>143.5</v>
      </c>
      <c r="S607" s="565">
        <v>26</v>
      </c>
      <c r="T607" s="566">
        <v>7100</v>
      </c>
      <c r="U607" s="565">
        <v>19</v>
      </c>
      <c r="V607" s="565" t="s">
        <v>125</v>
      </c>
      <c r="W607" s="565" t="s">
        <v>122</v>
      </c>
      <c r="X607" s="567">
        <v>43650</v>
      </c>
      <c r="Y607" s="567">
        <v>31910</v>
      </c>
      <c r="Z607" s="579">
        <v>0.05</v>
      </c>
      <c r="AA607" s="569" t="str">
        <f t="shared" si="96"/>
        <v>TRK060-2</v>
      </c>
      <c r="AB607" s="570" t="str">
        <f t="shared" si="97"/>
        <v>FALSE</v>
      </c>
      <c r="AC607" s="580" t="str">
        <f t="shared" si="98"/>
        <v>FALSE</v>
      </c>
      <c r="AD607" s="569" t="str">
        <f t="shared" si="99"/>
        <v>II</v>
      </c>
    </row>
    <row r="608" spans="1:30" x14ac:dyDescent="0.25">
      <c r="A608" s="564" t="str">
        <f t="shared" si="100"/>
        <v>TRK060-2017-3</v>
      </c>
      <c r="B608" s="574" t="s">
        <v>895</v>
      </c>
      <c r="C608" s="574">
        <v>3</v>
      </c>
      <c r="D608" s="574" t="s">
        <v>454</v>
      </c>
      <c r="E608" s="574" t="s">
        <v>838</v>
      </c>
      <c r="F608" s="574" t="s">
        <v>98</v>
      </c>
      <c r="G608" s="574">
        <v>2017</v>
      </c>
      <c r="H608" s="574" t="s">
        <v>185</v>
      </c>
      <c r="I608" s="574" t="s">
        <v>800</v>
      </c>
      <c r="J608" s="574" t="s">
        <v>559</v>
      </c>
      <c r="K608" s="574">
        <v>6</v>
      </c>
      <c r="L608" s="574" t="s">
        <v>850</v>
      </c>
      <c r="M608" s="574">
        <v>12800</v>
      </c>
      <c r="N608" s="574" t="s">
        <v>841</v>
      </c>
      <c r="O608" s="574">
        <v>6</v>
      </c>
      <c r="P608" s="574" t="s">
        <v>864</v>
      </c>
      <c r="Q608" s="574" t="s">
        <v>432</v>
      </c>
      <c r="R608" s="574">
        <v>143.5</v>
      </c>
      <c r="S608" s="574">
        <v>26</v>
      </c>
      <c r="T608" s="575">
        <v>7100</v>
      </c>
      <c r="U608" s="574">
        <v>19</v>
      </c>
      <c r="V608" s="574" t="s">
        <v>125</v>
      </c>
      <c r="W608" s="574" t="s">
        <v>122</v>
      </c>
      <c r="X608" s="576">
        <v>42565</v>
      </c>
      <c r="Y608" s="576">
        <v>33049.07</v>
      </c>
      <c r="Z608" s="577">
        <v>0.03</v>
      </c>
      <c r="AA608" s="570" t="str">
        <f t="shared" si="96"/>
        <v>TRK060-3</v>
      </c>
      <c r="AB608" s="569" t="str">
        <f t="shared" si="97"/>
        <v>FALSE</v>
      </c>
      <c r="AC608" s="578" t="str">
        <f t="shared" si="98"/>
        <v>FALSE</v>
      </c>
      <c r="AD608" s="570" t="str">
        <f t="shared" si="99"/>
        <v>II</v>
      </c>
    </row>
    <row r="609" spans="1:30" x14ac:dyDescent="0.25">
      <c r="A609" s="564" t="str">
        <f t="shared" si="100"/>
        <v>TRK061-2017-1</v>
      </c>
      <c r="B609" s="565" t="s">
        <v>896</v>
      </c>
      <c r="C609" s="565">
        <v>1</v>
      </c>
      <c r="D609" s="565" t="s">
        <v>431</v>
      </c>
      <c r="E609" s="565" t="s">
        <v>838</v>
      </c>
      <c r="F609" s="565" t="s">
        <v>98</v>
      </c>
      <c r="G609" s="565">
        <v>2017</v>
      </c>
      <c r="H609" s="565" t="s">
        <v>185</v>
      </c>
      <c r="I609" s="565" t="s">
        <v>891</v>
      </c>
      <c r="J609" s="565" t="s">
        <v>559</v>
      </c>
      <c r="K609" s="565"/>
      <c r="L609" s="565" t="s">
        <v>846</v>
      </c>
      <c r="M609" s="565">
        <v>12800</v>
      </c>
      <c r="N609" s="565" t="s">
        <v>613</v>
      </c>
      <c r="O609" s="565">
        <v>8</v>
      </c>
      <c r="P609" s="565" t="s">
        <v>866</v>
      </c>
      <c r="Q609" s="565" t="s">
        <v>432</v>
      </c>
      <c r="R609" s="565">
        <v>153</v>
      </c>
      <c r="S609" s="565">
        <v>26</v>
      </c>
      <c r="T609" s="566">
        <v>7100</v>
      </c>
      <c r="U609" s="565">
        <v>19</v>
      </c>
      <c r="V609" s="565" t="s">
        <v>122</v>
      </c>
      <c r="W609" s="565" t="s">
        <v>123</v>
      </c>
      <c r="X609" s="567">
        <v>45145</v>
      </c>
      <c r="Y609" s="567">
        <v>23578.94</v>
      </c>
      <c r="Z609" s="579">
        <v>7.1999999999999995E-2</v>
      </c>
      <c r="AA609" s="569" t="str">
        <f t="shared" si="96"/>
        <v>TRK061-1</v>
      </c>
      <c r="AB609" s="570" t="str">
        <f t="shared" si="97"/>
        <v>FALSE</v>
      </c>
      <c r="AC609" s="580" t="str">
        <f t="shared" si="98"/>
        <v>FALSE</v>
      </c>
      <c r="AD609" s="569" t="str">
        <f t="shared" si="99"/>
        <v>II</v>
      </c>
    </row>
    <row r="610" spans="1:30" ht="30" x14ac:dyDescent="0.25">
      <c r="A610" s="564" t="str">
        <f t="shared" si="100"/>
        <v>TRK061-2017-2</v>
      </c>
      <c r="B610" s="574" t="s">
        <v>896</v>
      </c>
      <c r="C610" s="574">
        <v>2</v>
      </c>
      <c r="D610" s="574" t="s">
        <v>436</v>
      </c>
      <c r="E610" s="574" t="s">
        <v>838</v>
      </c>
      <c r="F610" s="574" t="s">
        <v>98</v>
      </c>
      <c r="G610" s="574">
        <v>2017</v>
      </c>
      <c r="H610" s="574" t="s">
        <v>185</v>
      </c>
      <c r="I610" s="574" t="s">
        <v>891</v>
      </c>
      <c r="J610" s="574" t="s">
        <v>559</v>
      </c>
      <c r="K610" s="574">
        <v>6</v>
      </c>
      <c r="L610" s="574" t="s">
        <v>846</v>
      </c>
      <c r="M610" s="574">
        <v>12800</v>
      </c>
      <c r="N610" s="574" t="s">
        <v>613</v>
      </c>
      <c r="O610" s="574">
        <v>8</v>
      </c>
      <c r="P610" s="574" t="s">
        <v>866</v>
      </c>
      <c r="Q610" s="574" t="s">
        <v>432</v>
      </c>
      <c r="R610" s="574">
        <v>153</v>
      </c>
      <c r="S610" s="574">
        <v>26</v>
      </c>
      <c r="T610" s="575">
        <v>7200</v>
      </c>
      <c r="U610" s="574">
        <v>19</v>
      </c>
      <c r="V610" s="574" t="s">
        <v>125</v>
      </c>
      <c r="W610" s="574" t="s">
        <v>122</v>
      </c>
      <c r="X610" s="576">
        <v>45145</v>
      </c>
      <c r="Y610" s="576">
        <v>33317</v>
      </c>
      <c r="Z610" s="577">
        <v>0.05</v>
      </c>
      <c r="AA610" s="570" t="str">
        <f t="shared" si="96"/>
        <v>TRK061-2</v>
      </c>
      <c r="AB610" s="569" t="str">
        <f t="shared" si="97"/>
        <v>FALSE</v>
      </c>
      <c r="AC610" s="578" t="str">
        <f t="shared" si="98"/>
        <v>FALSE</v>
      </c>
      <c r="AD610" s="570" t="str">
        <f t="shared" si="99"/>
        <v>II</v>
      </c>
    </row>
    <row r="611" spans="1:30" x14ac:dyDescent="0.25">
      <c r="A611" s="564" t="str">
        <f t="shared" si="100"/>
        <v>TRK061-2017-3</v>
      </c>
      <c r="B611" s="565" t="s">
        <v>896</v>
      </c>
      <c r="C611" s="565">
        <v>3</v>
      </c>
      <c r="D611" s="565" t="s">
        <v>454</v>
      </c>
      <c r="E611" s="565" t="s">
        <v>838</v>
      </c>
      <c r="F611" s="565" t="s">
        <v>98</v>
      </c>
      <c r="G611" s="565">
        <v>2017</v>
      </c>
      <c r="H611" s="565" t="s">
        <v>185</v>
      </c>
      <c r="I611" s="565" t="s">
        <v>891</v>
      </c>
      <c r="J611" s="565" t="s">
        <v>559</v>
      </c>
      <c r="K611" s="565">
        <v>6</v>
      </c>
      <c r="L611" s="565" t="s">
        <v>846</v>
      </c>
      <c r="M611" s="565">
        <v>12800</v>
      </c>
      <c r="N611" s="565" t="s">
        <v>841</v>
      </c>
      <c r="O611" s="565">
        <v>6</v>
      </c>
      <c r="P611" s="565" t="s">
        <v>866</v>
      </c>
      <c r="Q611" s="565" t="s">
        <v>432</v>
      </c>
      <c r="R611" s="565">
        <v>153</v>
      </c>
      <c r="S611" s="565">
        <v>26</v>
      </c>
      <c r="T611" s="566">
        <v>7100</v>
      </c>
      <c r="U611" s="565">
        <v>19</v>
      </c>
      <c r="V611" s="565" t="s">
        <v>125</v>
      </c>
      <c r="W611" s="565" t="s">
        <v>122</v>
      </c>
      <c r="X611" s="567">
        <v>43960</v>
      </c>
      <c r="Y611" s="567">
        <v>34336.47</v>
      </c>
      <c r="Z611" s="579">
        <v>0.03</v>
      </c>
      <c r="AA611" s="569" t="str">
        <f t="shared" si="96"/>
        <v>TRK061-3</v>
      </c>
      <c r="AB611" s="570" t="str">
        <f t="shared" si="97"/>
        <v>FALSE</v>
      </c>
      <c r="AC611" s="580" t="str">
        <f t="shared" si="98"/>
        <v>FALSE</v>
      </c>
      <c r="AD611" s="569" t="str">
        <f t="shared" si="99"/>
        <v>II</v>
      </c>
    </row>
    <row r="612" spans="1:30" ht="30" x14ac:dyDescent="0.25">
      <c r="A612" s="564" t="str">
        <f t="shared" si="100"/>
        <v>TRK062-2017-1</v>
      </c>
      <c r="B612" s="574" t="s">
        <v>897</v>
      </c>
      <c r="C612" s="574">
        <v>1</v>
      </c>
      <c r="D612" s="574" t="s">
        <v>458</v>
      </c>
      <c r="E612" s="574" t="s">
        <v>838</v>
      </c>
      <c r="F612" s="574" t="s">
        <v>8</v>
      </c>
      <c r="G612" s="574">
        <v>2017</v>
      </c>
      <c r="H612" s="574" t="s">
        <v>187</v>
      </c>
      <c r="I612" s="574" t="s">
        <v>898</v>
      </c>
      <c r="J612" s="574" t="s">
        <v>777</v>
      </c>
      <c r="K612" s="574">
        <v>3</v>
      </c>
      <c r="L612" s="574" t="s">
        <v>899</v>
      </c>
      <c r="M612" s="574">
        <v>7600</v>
      </c>
      <c r="N612" s="574" t="s">
        <v>900</v>
      </c>
      <c r="O612" s="574">
        <v>6</v>
      </c>
      <c r="P612" s="574" t="s">
        <v>901</v>
      </c>
      <c r="Q612" s="574" t="s">
        <v>463</v>
      </c>
      <c r="R612" s="574">
        <v>122.4</v>
      </c>
      <c r="S612" s="574">
        <v>23</v>
      </c>
      <c r="T612" s="575">
        <v>6010</v>
      </c>
      <c r="U612" s="574">
        <v>22</v>
      </c>
      <c r="V612" s="574" t="s">
        <v>122</v>
      </c>
      <c r="W612" s="574" t="s">
        <v>123</v>
      </c>
      <c r="X612" s="576">
        <v>28530</v>
      </c>
      <c r="Y612" s="576">
        <v>21156</v>
      </c>
      <c r="Z612" s="577">
        <v>0.05</v>
      </c>
      <c r="AA612" s="570" t="str">
        <f t="shared" si="96"/>
        <v>TRK062-1</v>
      </c>
      <c r="AB612" s="569" t="str">
        <f t="shared" si="97"/>
        <v>FALSE</v>
      </c>
      <c r="AC612" s="578" t="str">
        <f t="shared" si="98"/>
        <v>TRUE</v>
      </c>
      <c r="AD612" s="570" t="str">
        <f t="shared" si="99"/>
        <v>II</v>
      </c>
    </row>
    <row r="613" spans="1:30" ht="30" x14ac:dyDescent="0.25">
      <c r="A613" s="564" t="str">
        <f t="shared" si="100"/>
        <v>TRK062-2017-2</v>
      </c>
      <c r="B613" s="565" t="s">
        <v>897</v>
      </c>
      <c r="C613" s="565">
        <v>2</v>
      </c>
      <c r="D613" s="565" t="s">
        <v>1370</v>
      </c>
      <c r="E613" s="565" t="s">
        <v>838</v>
      </c>
      <c r="F613" s="565" t="s">
        <v>8</v>
      </c>
      <c r="G613" s="565">
        <v>2017</v>
      </c>
      <c r="H613" s="565" t="s">
        <v>187</v>
      </c>
      <c r="I613" s="565" t="s">
        <v>898</v>
      </c>
      <c r="J613" s="565" t="s">
        <v>777</v>
      </c>
      <c r="K613" s="565">
        <v>3</v>
      </c>
      <c r="L613" s="565" t="s">
        <v>899</v>
      </c>
      <c r="M613" s="565">
        <v>7600</v>
      </c>
      <c r="N613" s="565" t="s">
        <v>900</v>
      </c>
      <c r="O613" s="565">
        <v>6</v>
      </c>
      <c r="P613" s="565" t="s">
        <v>901</v>
      </c>
      <c r="Q613" s="565" t="s">
        <v>463</v>
      </c>
      <c r="R613" s="565">
        <v>122.5</v>
      </c>
      <c r="S613" s="565">
        <v>23</v>
      </c>
      <c r="T613" s="566">
        <v>6010</v>
      </c>
      <c r="U613" s="565">
        <v>22</v>
      </c>
      <c r="V613" s="565" t="s">
        <v>122</v>
      </c>
      <c r="W613" s="565" t="s">
        <v>123</v>
      </c>
      <c r="X613" s="567">
        <v>28530</v>
      </c>
      <c r="Y613" s="567">
        <v>20854</v>
      </c>
      <c r="Z613" s="579">
        <v>0.01</v>
      </c>
      <c r="AA613" s="569" t="str">
        <f t="shared" si="96"/>
        <v>TRK062-2</v>
      </c>
      <c r="AB613" s="570" t="str">
        <f t="shared" si="97"/>
        <v>FALSE</v>
      </c>
      <c r="AC613" s="580" t="str">
        <f t="shared" si="98"/>
        <v>FALSE</v>
      </c>
      <c r="AD613" s="569" t="str">
        <f t="shared" si="99"/>
        <v>II</v>
      </c>
    </row>
    <row r="614" spans="1:30" ht="30" x14ac:dyDescent="0.25">
      <c r="A614" s="564" t="str">
        <f t="shared" si="100"/>
        <v>TRK063-2017-1</v>
      </c>
      <c r="B614" s="574" t="s">
        <v>902</v>
      </c>
      <c r="C614" s="574">
        <v>1</v>
      </c>
      <c r="D614" s="574" t="s">
        <v>458</v>
      </c>
      <c r="E614" s="574" t="s">
        <v>838</v>
      </c>
      <c r="F614" s="574" t="s">
        <v>8</v>
      </c>
      <c r="G614" s="574">
        <v>2017</v>
      </c>
      <c r="H614" s="574" t="s">
        <v>187</v>
      </c>
      <c r="I614" s="574" t="s">
        <v>898</v>
      </c>
      <c r="J614" s="574" t="s">
        <v>777</v>
      </c>
      <c r="K614" s="574">
        <v>3</v>
      </c>
      <c r="L614" s="574" t="s">
        <v>899</v>
      </c>
      <c r="M614" s="574">
        <v>5100</v>
      </c>
      <c r="N614" s="574" t="s">
        <v>903</v>
      </c>
      <c r="O614" s="574">
        <v>6</v>
      </c>
      <c r="P614" s="574" t="s">
        <v>901</v>
      </c>
      <c r="Q614" s="574" t="s">
        <v>463</v>
      </c>
      <c r="R614" s="574">
        <v>122.4</v>
      </c>
      <c r="S614" s="574">
        <v>23</v>
      </c>
      <c r="T614" s="575">
        <v>6010</v>
      </c>
      <c r="U614" s="574">
        <v>20</v>
      </c>
      <c r="V614" s="574" t="s">
        <v>125</v>
      </c>
      <c r="W614" s="574" t="s">
        <v>122</v>
      </c>
      <c r="X614" s="576">
        <v>27735</v>
      </c>
      <c r="Y614" s="576">
        <v>20449</v>
      </c>
      <c r="Z614" s="577">
        <v>0.05</v>
      </c>
      <c r="AA614" s="570" t="str">
        <f t="shared" si="96"/>
        <v>TRK063-1</v>
      </c>
      <c r="AB614" s="569" t="str">
        <f t="shared" si="97"/>
        <v>FALSE</v>
      </c>
      <c r="AC614" s="578" t="str">
        <f t="shared" si="98"/>
        <v>FALSE</v>
      </c>
      <c r="AD614" s="570" t="str">
        <f t="shared" si="99"/>
        <v>II</v>
      </c>
    </row>
    <row r="615" spans="1:30" x14ac:dyDescent="0.25">
      <c r="A615" s="564" t="str">
        <f t="shared" si="100"/>
        <v>TRK063-2017-2</v>
      </c>
      <c r="B615" s="565" t="s">
        <v>902</v>
      </c>
      <c r="C615" s="565">
        <v>2</v>
      </c>
      <c r="D615" s="565" t="s">
        <v>1370</v>
      </c>
      <c r="E615" s="565" t="s">
        <v>838</v>
      </c>
      <c r="F615" s="565" t="s">
        <v>8</v>
      </c>
      <c r="G615" s="565">
        <v>2017</v>
      </c>
      <c r="H615" s="565" t="s">
        <v>187</v>
      </c>
      <c r="I615" s="565" t="s">
        <v>898</v>
      </c>
      <c r="J615" s="565" t="s">
        <v>777</v>
      </c>
      <c r="K615" s="565">
        <v>3</v>
      </c>
      <c r="L615" s="565" t="s">
        <v>899</v>
      </c>
      <c r="M615" s="565">
        <v>5100</v>
      </c>
      <c r="N615" s="565" t="s">
        <v>903</v>
      </c>
      <c r="O615" s="565">
        <v>6</v>
      </c>
      <c r="P615" s="565" t="s">
        <v>901</v>
      </c>
      <c r="Q615" s="565" t="s">
        <v>463</v>
      </c>
      <c r="R615" s="565">
        <v>122.5</v>
      </c>
      <c r="S615" s="565">
        <v>23</v>
      </c>
      <c r="T615" s="566">
        <v>6010</v>
      </c>
      <c r="U615" s="565">
        <v>20</v>
      </c>
      <c r="V615" s="565" t="s">
        <v>125</v>
      </c>
      <c r="W615" s="565" t="s">
        <v>122</v>
      </c>
      <c r="X615" s="567">
        <v>27735</v>
      </c>
      <c r="Y615" s="567">
        <v>20169</v>
      </c>
      <c r="Z615" s="579">
        <v>0.01</v>
      </c>
      <c r="AA615" s="569" t="str">
        <f t="shared" si="96"/>
        <v>TRK063-2</v>
      </c>
      <c r="AB615" s="570" t="str">
        <f t="shared" si="97"/>
        <v>FALSE</v>
      </c>
      <c r="AC615" s="580" t="str">
        <f t="shared" si="98"/>
        <v>FALSE</v>
      </c>
      <c r="AD615" s="569" t="str">
        <f t="shared" si="99"/>
        <v>II</v>
      </c>
    </row>
    <row r="616" spans="1:30" ht="30" x14ac:dyDescent="0.25">
      <c r="A616" s="564" t="str">
        <f t="shared" si="100"/>
        <v>TRK064-2017-1</v>
      </c>
      <c r="B616" s="574" t="s">
        <v>904</v>
      </c>
      <c r="C616" s="574">
        <v>1</v>
      </c>
      <c r="D616" s="574" t="s">
        <v>458</v>
      </c>
      <c r="E616" s="574" t="s">
        <v>838</v>
      </c>
      <c r="F616" s="574" t="s">
        <v>8</v>
      </c>
      <c r="G616" s="574">
        <v>2017</v>
      </c>
      <c r="H616" s="574" t="s">
        <v>187</v>
      </c>
      <c r="I616" s="574" t="s">
        <v>898</v>
      </c>
      <c r="J616" s="574" t="s">
        <v>777</v>
      </c>
      <c r="K616" s="574">
        <v>3</v>
      </c>
      <c r="L616" s="574" t="s">
        <v>899</v>
      </c>
      <c r="M616" s="574">
        <v>8400</v>
      </c>
      <c r="N616" s="574" t="s">
        <v>905</v>
      </c>
      <c r="O616" s="574">
        <v>8</v>
      </c>
      <c r="P616" s="574" t="s">
        <v>901</v>
      </c>
      <c r="Q616" s="574" t="s">
        <v>463</v>
      </c>
      <c r="R616" s="574">
        <v>122.4</v>
      </c>
      <c r="S616" s="574">
        <v>23</v>
      </c>
      <c r="T616" s="575">
        <v>6200</v>
      </c>
      <c r="U616" s="574">
        <v>18</v>
      </c>
      <c r="V616" s="574" t="s">
        <v>125</v>
      </c>
      <c r="W616" s="574" t="s">
        <v>122</v>
      </c>
      <c r="X616" s="576">
        <v>29330</v>
      </c>
      <c r="Y616" s="576">
        <v>21866</v>
      </c>
      <c r="Z616" s="577">
        <v>0.05</v>
      </c>
      <c r="AA616" s="570" t="str">
        <f t="shared" si="96"/>
        <v>TRK064-1</v>
      </c>
      <c r="AB616" s="569" t="str">
        <f t="shared" si="97"/>
        <v>FALSE</v>
      </c>
      <c r="AC616" s="578" t="str">
        <f t="shared" si="98"/>
        <v>FALSE</v>
      </c>
      <c r="AD616" s="570" t="str">
        <f t="shared" si="99"/>
        <v>II</v>
      </c>
    </row>
    <row r="617" spans="1:30" x14ac:dyDescent="0.25">
      <c r="A617" s="564" t="str">
        <f t="shared" si="100"/>
        <v>TRK064-2017-2</v>
      </c>
      <c r="B617" s="565" t="s">
        <v>904</v>
      </c>
      <c r="C617" s="565">
        <v>2</v>
      </c>
      <c r="D617" s="565" t="s">
        <v>1370</v>
      </c>
      <c r="E617" s="565" t="s">
        <v>838</v>
      </c>
      <c r="F617" s="565" t="s">
        <v>8</v>
      </c>
      <c r="G617" s="565">
        <v>2017</v>
      </c>
      <c r="H617" s="565" t="s">
        <v>187</v>
      </c>
      <c r="I617" s="565" t="s">
        <v>898</v>
      </c>
      <c r="J617" s="565" t="s">
        <v>777</v>
      </c>
      <c r="K617" s="565">
        <v>3</v>
      </c>
      <c r="L617" s="565" t="s">
        <v>899</v>
      </c>
      <c r="M617" s="565">
        <v>8400</v>
      </c>
      <c r="N617" s="565" t="s">
        <v>905</v>
      </c>
      <c r="O617" s="565">
        <v>8</v>
      </c>
      <c r="P617" s="565" t="s">
        <v>901</v>
      </c>
      <c r="Q617" s="565" t="s">
        <v>463</v>
      </c>
      <c r="R617" s="565">
        <v>122.5</v>
      </c>
      <c r="S617" s="565">
        <v>23</v>
      </c>
      <c r="T617" s="566">
        <v>6200</v>
      </c>
      <c r="U617" s="565">
        <v>18</v>
      </c>
      <c r="V617" s="565" t="s">
        <v>125</v>
      </c>
      <c r="W617" s="565" t="s">
        <v>122</v>
      </c>
      <c r="X617" s="567">
        <v>29330</v>
      </c>
      <c r="Y617" s="567">
        <v>21139</v>
      </c>
      <c r="Z617" s="579">
        <v>0.01</v>
      </c>
      <c r="AA617" s="569" t="str">
        <f t="shared" si="96"/>
        <v>TRK064-2</v>
      </c>
      <c r="AB617" s="570" t="str">
        <f t="shared" si="97"/>
        <v>FALSE</v>
      </c>
      <c r="AC617" s="580" t="str">
        <f t="shared" si="98"/>
        <v>FALSE</v>
      </c>
      <c r="AD617" s="569" t="str">
        <f t="shared" si="99"/>
        <v>II</v>
      </c>
    </row>
    <row r="618" spans="1:30" ht="30" x14ac:dyDescent="0.25">
      <c r="A618" s="564" t="str">
        <f t="shared" si="100"/>
        <v>TRK065-2017-1</v>
      </c>
      <c r="B618" s="574" t="s">
        <v>906</v>
      </c>
      <c r="C618" s="574">
        <v>1</v>
      </c>
      <c r="D618" s="574" t="s">
        <v>458</v>
      </c>
      <c r="E618" s="574" t="s">
        <v>838</v>
      </c>
      <c r="F618" s="574" t="s">
        <v>8</v>
      </c>
      <c r="G618" s="574">
        <v>2017</v>
      </c>
      <c r="H618" s="574" t="s">
        <v>187</v>
      </c>
      <c r="I618" s="574" t="s">
        <v>898</v>
      </c>
      <c r="J618" s="574" t="s">
        <v>777</v>
      </c>
      <c r="K618" s="574">
        <v>3</v>
      </c>
      <c r="L618" s="574" t="s">
        <v>907</v>
      </c>
      <c r="M618" s="574">
        <v>7600</v>
      </c>
      <c r="N618" s="574" t="s">
        <v>900</v>
      </c>
      <c r="O618" s="574">
        <v>6</v>
      </c>
      <c r="P618" s="574" t="s">
        <v>901</v>
      </c>
      <c r="Q618" s="574" t="s">
        <v>463</v>
      </c>
      <c r="R618" s="574">
        <v>141.1</v>
      </c>
      <c r="S618" s="574">
        <v>23</v>
      </c>
      <c r="T618" s="575">
        <v>6100</v>
      </c>
      <c r="U618" s="574">
        <v>22</v>
      </c>
      <c r="V618" s="574" t="s">
        <v>122</v>
      </c>
      <c r="W618" s="574" t="s">
        <v>123</v>
      </c>
      <c r="X618" s="576">
        <v>28830</v>
      </c>
      <c r="Y618" s="576">
        <v>21432</v>
      </c>
      <c r="Z618" s="577">
        <v>0.05</v>
      </c>
      <c r="AA618" s="570" t="str">
        <f t="shared" si="96"/>
        <v>TRK065-1</v>
      </c>
      <c r="AB618" s="569" t="str">
        <f t="shared" si="97"/>
        <v>FALSE</v>
      </c>
      <c r="AC618" s="578" t="str">
        <f t="shared" si="98"/>
        <v>TRUE</v>
      </c>
      <c r="AD618" s="570" t="str">
        <f t="shared" si="99"/>
        <v>II</v>
      </c>
    </row>
    <row r="619" spans="1:30" ht="30" x14ac:dyDescent="0.25">
      <c r="A619" s="564" t="str">
        <f t="shared" si="100"/>
        <v>TRK065-2017-2</v>
      </c>
      <c r="B619" s="565" t="s">
        <v>906</v>
      </c>
      <c r="C619" s="565">
        <v>2</v>
      </c>
      <c r="D619" s="565" t="s">
        <v>1370</v>
      </c>
      <c r="E619" s="565" t="s">
        <v>838</v>
      </c>
      <c r="F619" s="565" t="s">
        <v>8</v>
      </c>
      <c r="G619" s="565">
        <v>2017</v>
      </c>
      <c r="H619" s="565" t="s">
        <v>187</v>
      </c>
      <c r="I619" s="565" t="s">
        <v>898</v>
      </c>
      <c r="J619" s="565" t="s">
        <v>777</v>
      </c>
      <c r="K619" s="565">
        <v>3</v>
      </c>
      <c r="L619" s="565" t="s">
        <v>907</v>
      </c>
      <c r="M619" s="565">
        <v>7600</v>
      </c>
      <c r="N619" s="565" t="s">
        <v>900</v>
      </c>
      <c r="O619" s="565">
        <v>6</v>
      </c>
      <c r="P619" s="565" t="s">
        <v>901</v>
      </c>
      <c r="Q619" s="565" t="s">
        <v>463</v>
      </c>
      <c r="R619" s="565">
        <v>141</v>
      </c>
      <c r="S619" s="565">
        <v>23</v>
      </c>
      <c r="T619" s="566">
        <v>6100</v>
      </c>
      <c r="U619" s="565">
        <v>22</v>
      </c>
      <c r="V619" s="565" t="s">
        <v>122</v>
      </c>
      <c r="W619" s="565" t="s">
        <v>123</v>
      </c>
      <c r="X619" s="567">
        <v>28830</v>
      </c>
      <c r="Y619" s="567">
        <v>21121</v>
      </c>
      <c r="Z619" s="579">
        <v>0.01</v>
      </c>
      <c r="AA619" s="569" t="str">
        <f t="shared" si="96"/>
        <v>TRK065-2</v>
      </c>
      <c r="AB619" s="570" t="str">
        <f t="shared" si="97"/>
        <v>FALSE</v>
      </c>
      <c r="AC619" s="580" t="str">
        <f t="shared" si="98"/>
        <v>FALSE</v>
      </c>
      <c r="AD619" s="569" t="str">
        <f t="shared" si="99"/>
        <v>II</v>
      </c>
    </row>
    <row r="620" spans="1:30" ht="30" x14ac:dyDescent="0.25">
      <c r="A620" s="564" t="str">
        <f t="shared" si="100"/>
        <v>TRK066-2017-1</v>
      </c>
      <c r="B620" s="574" t="s">
        <v>908</v>
      </c>
      <c r="C620" s="574">
        <v>1</v>
      </c>
      <c r="D620" s="574" t="s">
        <v>458</v>
      </c>
      <c r="E620" s="574" t="s">
        <v>838</v>
      </c>
      <c r="F620" s="574" t="s">
        <v>8</v>
      </c>
      <c r="G620" s="574">
        <v>2017</v>
      </c>
      <c r="H620" s="574" t="s">
        <v>187</v>
      </c>
      <c r="I620" s="574" t="s">
        <v>898</v>
      </c>
      <c r="J620" s="574" t="s">
        <v>777</v>
      </c>
      <c r="K620" s="574">
        <v>3</v>
      </c>
      <c r="L620" s="574" t="s">
        <v>907</v>
      </c>
      <c r="M620" s="574">
        <v>10700</v>
      </c>
      <c r="N620" s="574" t="s">
        <v>696</v>
      </c>
      <c r="O620" s="574">
        <v>6</v>
      </c>
      <c r="P620" s="574" t="s">
        <v>901</v>
      </c>
      <c r="Q620" s="574" t="s">
        <v>463</v>
      </c>
      <c r="R620" s="574">
        <v>141.1</v>
      </c>
      <c r="S620" s="574">
        <v>23</v>
      </c>
      <c r="T620" s="575">
        <v>7050</v>
      </c>
      <c r="U620" s="574">
        <v>20</v>
      </c>
      <c r="V620" s="574" t="s">
        <v>122</v>
      </c>
      <c r="W620" s="574" t="s">
        <v>123</v>
      </c>
      <c r="X620" s="576">
        <v>30630</v>
      </c>
      <c r="Y620" s="576">
        <v>23029</v>
      </c>
      <c r="Z620" s="577">
        <v>0.05</v>
      </c>
      <c r="AA620" s="570" t="str">
        <f t="shared" si="96"/>
        <v>TRK066-1</v>
      </c>
      <c r="AB620" s="569" t="str">
        <f t="shared" si="97"/>
        <v>FALSE</v>
      </c>
      <c r="AC620" s="578" t="str">
        <f t="shared" si="98"/>
        <v>FALSE</v>
      </c>
      <c r="AD620" s="570" t="str">
        <f t="shared" si="99"/>
        <v>II</v>
      </c>
    </row>
    <row r="621" spans="1:30" ht="30" x14ac:dyDescent="0.25">
      <c r="A621" s="564" t="str">
        <f t="shared" si="100"/>
        <v>TRK066-2017-2</v>
      </c>
      <c r="B621" s="565" t="s">
        <v>908</v>
      </c>
      <c r="C621" s="565">
        <v>2</v>
      </c>
      <c r="D621" s="565" t="s">
        <v>1370</v>
      </c>
      <c r="E621" s="565" t="s">
        <v>838</v>
      </c>
      <c r="F621" s="565" t="s">
        <v>8</v>
      </c>
      <c r="G621" s="565">
        <v>2017</v>
      </c>
      <c r="H621" s="565" t="s">
        <v>187</v>
      </c>
      <c r="I621" s="565" t="s">
        <v>898</v>
      </c>
      <c r="J621" s="565" t="s">
        <v>777</v>
      </c>
      <c r="K621" s="565">
        <v>3</v>
      </c>
      <c r="L621" s="565" t="s">
        <v>907</v>
      </c>
      <c r="M621" s="565">
        <v>10700</v>
      </c>
      <c r="N621" s="565" t="s">
        <v>696</v>
      </c>
      <c r="O621" s="565">
        <v>6</v>
      </c>
      <c r="P621" s="565" t="s">
        <v>901</v>
      </c>
      <c r="Q621" s="565" t="s">
        <v>463</v>
      </c>
      <c r="R621" s="565">
        <v>141</v>
      </c>
      <c r="S621" s="565">
        <v>23</v>
      </c>
      <c r="T621" s="566">
        <v>7050</v>
      </c>
      <c r="U621" s="565">
        <v>20</v>
      </c>
      <c r="V621" s="565" t="s">
        <v>122</v>
      </c>
      <c r="W621" s="565" t="s">
        <v>123</v>
      </c>
      <c r="X621" s="567">
        <v>30630</v>
      </c>
      <c r="Y621" s="567">
        <v>22671</v>
      </c>
      <c r="Z621" s="579">
        <v>0.01</v>
      </c>
      <c r="AA621" s="569" t="str">
        <f t="shared" si="96"/>
        <v>TRK066-2</v>
      </c>
      <c r="AB621" s="570" t="str">
        <f t="shared" si="97"/>
        <v>FALSE</v>
      </c>
      <c r="AC621" s="580" t="str">
        <f t="shared" si="98"/>
        <v>FALSE</v>
      </c>
      <c r="AD621" s="569" t="str">
        <f t="shared" si="99"/>
        <v>II</v>
      </c>
    </row>
    <row r="622" spans="1:30" ht="30" x14ac:dyDescent="0.25">
      <c r="A622" s="564" t="str">
        <f t="shared" si="100"/>
        <v>TRK067-2017-1</v>
      </c>
      <c r="B622" s="574" t="s">
        <v>909</v>
      </c>
      <c r="C622" s="574">
        <v>1</v>
      </c>
      <c r="D622" s="574" t="s">
        <v>458</v>
      </c>
      <c r="E622" s="574" t="s">
        <v>838</v>
      </c>
      <c r="F622" s="574" t="s">
        <v>8</v>
      </c>
      <c r="G622" s="574">
        <v>2017</v>
      </c>
      <c r="H622" s="574" t="s">
        <v>187</v>
      </c>
      <c r="I622" s="574" t="s">
        <v>898</v>
      </c>
      <c r="J622" s="574" t="s">
        <v>777</v>
      </c>
      <c r="K622" s="574">
        <v>3</v>
      </c>
      <c r="L622" s="574" t="s">
        <v>907</v>
      </c>
      <c r="M622" s="574">
        <v>5100</v>
      </c>
      <c r="N622" s="574" t="s">
        <v>903</v>
      </c>
      <c r="O622" s="574">
        <v>6</v>
      </c>
      <c r="P622" s="574" t="s">
        <v>901</v>
      </c>
      <c r="Q622" s="574" t="s">
        <v>463</v>
      </c>
      <c r="R622" s="574">
        <v>141.1</v>
      </c>
      <c r="S622" s="574">
        <v>23</v>
      </c>
      <c r="T622" s="575">
        <v>6100</v>
      </c>
      <c r="U622" s="574">
        <v>20</v>
      </c>
      <c r="V622" s="574" t="s">
        <v>125</v>
      </c>
      <c r="W622" s="574" t="s">
        <v>122</v>
      </c>
      <c r="X622" s="576">
        <v>28035</v>
      </c>
      <c r="Y622" s="576">
        <v>20725</v>
      </c>
      <c r="Z622" s="577">
        <v>0.05</v>
      </c>
      <c r="AA622" s="570" t="str">
        <f t="shared" si="96"/>
        <v>TRK067-1</v>
      </c>
      <c r="AB622" s="569" t="str">
        <f t="shared" si="97"/>
        <v>FALSE</v>
      </c>
      <c r="AC622" s="578" t="str">
        <f t="shared" si="98"/>
        <v>FALSE</v>
      </c>
      <c r="AD622" s="570" t="str">
        <f t="shared" si="99"/>
        <v>II</v>
      </c>
    </row>
    <row r="623" spans="1:30" x14ac:dyDescent="0.25">
      <c r="A623" s="564" t="str">
        <f t="shared" si="100"/>
        <v>TRK067-2017-2</v>
      </c>
      <c r="B623" s="565" t="s">
        <v>909</v>
      </c>
      <c r="C623" s="565">
        <v>2</v>
      </c>
      <c r="D623" s="565" t="s">
        <v>1370</v>
      </c>
      <c r="E623" s="565" t="s">
        <v>838</v>
      </c>
      <c r="F623" s="565" t="s">
        <v>8</v>
      </c>
      <c r="G623" s="565">
        <v>2017</v>
      </c>
      <c r="H623" s="565" t="s">
        <v>187</v>
      </c>
      <c r="I623" s="565" t="s">
        <v>898</v>
      </c>
      <c r="J623" s="565" t="s">
        <v>777</v>
      </c>
      <c r="K623" s="565">
        <v>3</v>
      </c>
      <c r="L623" s="565" t="s">
        <v>907</v>
      </c>
      <c r="M623" s="565">
        <v>5100</v>
      </c>
      <c r="N623" s="565" t="s">
        <v>903</v>
      </c>
      <c r="O623" s="565">
        <v>6</v>
      </c>
      <c r="P623" s="565" t="s">
        <v>901</v>
      </c>
      <c r="Q623" s="565" t="s">
        <v>463</v>
      </c>
      <c r="R623" s="565">
        <v>141</v>
      </c>
      <c r="S623" s="565">
        <v>23</v>
      </c>
      <c r="T623" s="566">
        <v>6100</v>
      </c>
      <c r="U623" s="565">
        <v>20</v>
      </c>
      <c r="V623" s="565" t="s">
        <v>125</v>
      </c>
      <c r="W623" s="565" t="s">
        <v>122</v>
      </c>
      <c r="X623" s="567">
        <v>28035</v>
      </c>
      <c r="Y623" s="567">
        <v>20437</v>
      </c>
      <c r="Z623" s="579">
        <v>0.01</v>
      </c>
      <c r="AA623" s="569" t="str">
        <f t="shared" si="96"/>
        <v>TRK067-2</v>
      </c>
      <c r="AB623" s="570" t="str">
        <f t="shared" si="97"/>
        <v>FALSE</v>
      </c>
      <c r="AC623" s="580" t="str">
        <f t="shared" si="98"/>
        <v>FALSE</v>
      </c>
      <c r="AD623" s="569" t="str">
        <f t="shared" si="99"/>
        <v>II</v>
      </c>
    </row>
    <row r="624" spans="1:30" ht="30" x14ac:dyDescent="0.25">
      <c r="A624" s="564" t="str">
        <f t="shared" si="100"/>
        <v>TRK068-2017-1</v>
      </c>
      <c r="B624" s="574" t="s">
        <v>910</v>
      </c>
      <c r="C624" s="574">
        <v>1</v>
      </c>
      <c r="D624" s="574" t="s">
        <v>458</v>
      </c>
      <c r="E624" s="574" t="s">
        <v>838</v>
      </c>
      <c r="F624" s="574" t="s">
        <v>8</v>
      </c>
      <c r="G624" s="574">
        <v>2017</v>
      </c>
      <c r="H624" s="574" t="s">
        <v>187</v>
      </c>
      <c r="I624" s="574" t="s">
        <v>898</v>
      </c>
      <c r="J624" s="574" t="s">
        <v>777</v>
      </c>
      <c r="K624" s="574">
        <v>3</v>
      </c>
      <c r="L624" s="574" t="s">
        <v>907</v>
      </c>
      <c r="M624" s="574">
        <v>9100</v>
      </c>
      <c r="N624" s="574" t="s">
        <v>905</v>
      </c>
      <c r="O624" s="574">
        <v>8</v>
      </c>
      <c r="P624" s="574" t="s">
        <v>901</v>
      </c>
      <c r="Q624" s="574" t="s">
        <v>463</v>
      </c>
      <c r="R624" s="574">
        <v>141.1</v>
      </c>
      <c r="S624" s="574">
        <v>23</v>
      </c>
      <c r="T624" s="575">
        <v>6750</v>
      </c>
      <c r="U624" s="574">
        <v>18</v>
      </c>
      <c r="V624" s="574" t="s">
        <v>125</v>
      </c>
      <c r="W624" s="574" t="s">
        <v>122</v>
      </c>
      <c r="X624" s="576">
        <v>29630</v>
      </c>
      <c r="Y624" s="576">
        <v>22142</v>
      </c>
      <c r="Z624" s="577">
        <v>0.05</v>
      </c>
      <c r="AA624" s="570" t="str">
        <f t="shared" si="96"/>
        <v>TRK068-1</v>
      </c>
      <c r="AB624" s="569" t="str">
        <f t="shared" si="97"/>
        <v>FALSE</v>
      </c>
      <c r="AC624" s="578" t="str">
        <f t="shared" si="98"/>
        <v>FALSE</v>
      </c>
      <c r="AD624" s="570" t="str">
        <f t="shared" si="99"/>
        <v>II</v>
      </c>
    </row>
    <row r="625" spans="1:30" x14ac:dyDescent="0.25">
      <c r="A625" s="564" t="str">
        <f t="shared" si="100"/>
        <v>TRK068-2017-2</v>
      </c>
      <c r="B625" s="565" t="s">
        <v>910</v>
      </c>
      <c r="C625" s="565">
        <v>2</v>
      </c>
      <c r="D625" s="565" t="s">
        <v>1370</v>
      </c>
      <c r="E625" s="565" t="s">
        <v>838</v>
      </c>
      <c r="F625" s="565" t="s">
        <v>8</v>
      </c>
      <c r="G625" s="565">
        <v>2017</v>
      </c>
      <c r="H625" s="565" t="s">
        <v>187</v>
      </c>
      <c r="I625" s="565" t="s">
        <v>898</v>
      </c>
      <c r="J625" s="565" t="s">
        <v>777</v>
      </c>
      <c r="K625" s="565">
        <v>3</v>
      </c>
      <c r="L625" s="565" t="s">
        <v>907</v>
      </c>
      <c r="M625" s="565">
        <v>9100</v>
      </c>
      <c r="N625" s="565" t="s">
        <v>905</v>
      </c>
      <c r="O625" s="565">
        <v>8</v>
      </c>
      <c r="P625" s="565" t="s">
        <v>901</v>
      </c>
      <c r="Q625" s="565" t="s">
        <v>463</v>
      </c>
      <c r="R625" s="565">
        <v>141</v>
      </c>
      <c r="S625" s="565">
        <v>23</v>
      </c>
      <c r="T625" s="566">
        <v>6750</v>
      </c>
      <c r="U625" s="565">
        <v>18</v>
      </c>
      <c r="V625" s="565" t="s">
        <v>125</v>
      </c>
      <c r="W625" s="565" t="s">
        <v>122</v>
      </c>
      <c r="X625" s="567">
        <v>29630</v>
      </c>
      <c r="Y625" s="567">
        <v>21810</v>
      </c>
      <c r="Z625" s="579">
        <v>0.01</v>
      </c>
      <c r="AA625" s="569" t="str">
        <f t="shared" si="96"/>
        <v>TRK068-2</v>
      </c>
      <c r="AB625" s="570" t="str">
        <f t="shared" si="97"/>
        <v>FALSE</v>
      </c>
      <c r="AC625" s="580" t="str">
        <f t="shared" si="98"/>
        <v>FALSE</v>
      </c>
      <c r="AD625" s="569" t="str">
        <f t="shared" si="99"/>
        <v>II</v>
      </c>
    </row>
    <row r="626" spans="1:30" ht="30" x14ac:dyDescent="0.25">
      <c r="A626" s="564" t="str">
        <f t="shared" si="100"/>
        <v>TRK069-2017-1</v>
      </c>
      <c r="B626" s="574" t="s">
        <v>911</v>
      </c>
      <c r="C626" s="574">
        <v>1</v>
      </c>
      <c r="D626" s="574" t="s">
        <v>458</v>
      </c>
      <c r="E626" s="574" t="s">
        <v>838</v>
      </c>
      <c r="F626" s="574" t="s">
        <v>8</v>
      </c>
      <c r="G626" s="574">
        <v>2017</v>
      </c>
      <c r="H626" s="574" t="s">
        <v>187</v>
      </c>
      <c r="I626" s="574" t="s">
        <v>912</v>
      </c>
      <c r="J626" s="574" t="s">
        <v>777</v>
      </c>
      <c r="K626" s="574">
        <v>3</v>
      </c>
      <c r="L626" s="574" t="s">
        <v>899</v>
      </c>
      <c r="M626" s="574">
        <v>7600</v>
      </c>
      <c r="N626" s="574" t="s">
        <v>900</v>
      </c>
      <c r="O626" s="574">
        <v>6</v>
      </c>
      <c r="P626" s="574" t="s">
        <v>901</v>
      </c>
      <c r="Q626" s="574" t="s">
        <v>479</v>
      </c>
      <c r="R626" s="574">
        <v>122.4</v>
      </c>
      <c r="S626" s="574">
        <v>23</v>
      </c>
      <c r="T626" s="575">
        <v>6010</v>
      </c>
      <c r="U626" s="574">
        <v>22</v>
      </c>
      <c r="V626" s="574" t="s">
        <v>122</v>
      </c>
      <c r="W626" s="574" t="s">
        <v>123</v>
      </c>
      <c r="X626" s="576">
        <v>33895</v>
      </c>
      <c r="Y626" s="576">
        <v>25423</v>
      </c>
      <c r="Z626" s="577">
        <v>0.05</v>
      </c>
      <c r="AA626" s="570" t="str">
        <f t="shared" si="96"/>
        <v>TRK069-1</v>
      </c>
      <c r="AB626" s="569" t="str">
        <f t="shared" si="97"/>
        <v>FALSE</v>
      </c>
      <c r="AC626" s="578" t="str">
        <f t="shared" si="98"/>
        <v>TRUE</v>
      </c>
      <c r="AD626" s="570" t="str">
        <f t="shared" si="99"/>
        <v>II</v>
      </c>
    </row>
    <row r="627" spans="1:30" ht="30" x14ac:dyDescent="0.25">
      <c r="A627" s="564" t="str">
        <f t="shared" si="100"/>
        <v>TRK069-2017-2</v>
      </c>
      <c r="B627" s="565" t="s">
        <v>911</v>
      </c>
      <c r="C627" s="565">
        <v>2</v>
      </c>
      <c r="D627" s="565" t="s">
        <v>1370</v>
      </c>
      <c r="E627" s="565" t="s">
        <v>838</v>
      </c>
      <c r="F627" s="565" t="s">
        <v>8</v>
      </c>
      <c r="G627" s="565">
        <v>2017</v>
      </c>
      <c r="H627" s="565" t="s">
        <v>187</v>
      </c>
      <c r="I627" s="565" t="s">
        <v>912</v>
      </c>
      <c r="J627" s="565" t="s">
        <v>777</v>
      </c>
      <c r="K627" s="565">
        <v>3</v>
      </c>
      <c r="L627" s="565" t="s">
        <v>899</v>
      </c>
      <c r="M627" s="565">
        <v>7600</v>
      </c>
      <c r="N627" s="565" t="s">
        <v>900</v>
      </c>
      <c r="O627" s="565">
        <v>6</v>
      </c>
      <c r="P627" s="565" t="s">
        <v>901</v>
      </c>
      <c r="Q627" s="565" t="s">
        <v>479</v>
      </c>
      <c r="R627" s="565">
        <v>122</v>
      </c>
      <c r="S627" s="565">
        <v>23</v>
      </c>
      <c r="T627" s="566">
        <v>6010</v>
      </c>
      <c r="U627" s="565">
        <v>22</v>
      </c>
      <c r="V627" s="565" t="s">
        <v>122</v>
      </c>
      <c r="W627" s="565" t="s">
        <v>123</v>
      </c>
      <c r="X627" s="567">
        <v>33895</v>
      </c>
      <c r="Y627" s="567">
        <v>24992</v>
      </c>
      <c r="Z627" s="579">
        <v>0.01</v>
      </c>
      <c r="AA627" s="569" t="str">
        <f t="shared" si="96"/>
        <v>TRK069-2</v>
      </c>
      <c r="AB627" s="570" t="str">
        <f t="shared" si="97"/>
        <v>FALSE</v>
      </c>
      <c r="AC627" s="580" t="str">
        <f t="shared" si="98"/>
        <v>FALSE</v>
      </c>
      <c r="AD627" s="569" t="str">
        <f t="shared" si="99"/>
        <v>II</v>
      </c>
    </row>
    <row r="628" spans="1:30" ht="30" x14ac:dyDescent="0.25">
      <c r="A628" s="564" t="str">
        <f t="shared" si="100"/>
        <v>TRK070-2017-1</v>
      </c>
      <c r="B628" s="574" t="s">
        <v>913</v>
      </c>
      <c r="C628" s="574">
        <v>1</v>
      </c>
      <c r="D628" s="574" t="s">
        <v>458</v>
      </c>
      <c r="E628" s="574" t="s">
        <v>838</v>
      </c>
      <c r="F628" s="574" t="s">
        <v>8</v>
      </c>
      <c r="G628" s="574">
        <v>2017</v>
      </c>
      <c r="H628" s="574" t="s">
        <v>187</v>
      </c>
      <c r="I628" s="574" t="s">
        <v>912</v>
      </c>
      <c r="J628" s="574" t="s">
        <v>777</v>
      </c>
      <c r="K628" s="574">
        <v>3</v>
      </c>
      <c r="L628" s="574" t="s">
        <v>899</v>
      </c>
      <c r="M628" s="574">
        <v>5100</v>
      </c>
      <c r="N628" s="574" t="s">
        <v>903</v>
      </c>
      <c r="O628" s="574">
        <v>6</v>
      </c>
      <c r="P628" s="574" t="s">
        <v>901</v>
      </c>
      <c r="Q628" s="574" t="s">
        <v>479</v>
      </c>
      <c r="R628" s="574">
        <v>122.4</v>
      </c>
      <c r="S628" s="574">
        <v>23</v>
      </c>
      <c r="T628" s="575">
        <v>6010</v>
      </c>
      <c r="U628" s="574">
        <v>20</v>
      </c>
      <c r="V628" s="574" t="s">
        <v>125</v>
      </c>
      <c r="W628" s="574" t="s">
        <v>122</v>
      </c>
      <c r="X628" s="576">
        <v>33100</v>
      </c>
      <c r="Y628" s="576">
        <v>24717</v>
      </c>
      <c r="Z628" s="577">
        <v>0.05</v>
      </c>
      <c r="AA628" s="570" t="str">
        <f t="shared" si="96"/>
        <v>TRK070-1</v>
      </c>
      <c r="AB628" s="569" t="str">
        <f t="shared" si="97"/>
        <v>FALSE</v>
      </c>
      <c r="AC628" s="578" t="str">
        <f t="shared" si="98"/>
        <v>FALSE</v>
      </c>
      <c r="AD628" s="570" t="str">
        <f t="shared" si="99"/>
        <v>II</v>
      </c>
    </row>
    <row r="629" spans="1:30" x14ac:dyDescent="0.25">
      <c r="A629" s="564" t="str">
        <f t="shared" si="100"/>
        <v>TRK070-2017-2</v>
      </c>
      <c r="B629" s="565" t="s">
        <v>913</v>
      </c>
      <c r="C629" s="565">
        <v>2</v>
      </c>
      <c r="D629" s="565" t="s">
        <v>1370</v>
      </c>
      <c r="E629" s="565" t="s">
        <v>838</v>
      </c>
      <c r="F629" s="565" t="s">
        <v>8</v>
      </c>
      <c r="G629" s="565">
        <v>2017</v>
      </c>
      <c r="H629" s="565" t="s">
        <v>187</v>
      </c>
      <c r="I629" s="565" t="s">
        <v>912</v>
      </c>
      <c r="J629" s="565" t="s">
        <v>777</v>
      </c>
      <c r="K629" s="565">
        <v>3</v>
      </c>
      <c r="L629" s="565" t="s">
        <v>899</v>
      </c>
      <c r="M629" s="565">
        <v>5100</v>
      </c>
      <c r="N629" s="565" t="s">
        <v>903</v>
      </c>
      <c r="O629" s="565">
        <v>6</v>
      </c>
      <c r="P629" s="565" t="s">
        <v>901</v>
      </c>
      <c r="Q629" s="565" t="s">
        <v>479</v>
      </c>
      <c r="R629" s="565">
        <v>122</v>
      </c>
      <c r="S629" s="565">
        <v>23</v>
      </c>
      <c r="T629" s="566">
        <v>6010</v>
      </c>
      <c r="U629" s="565">
        <v>20</v>
      </c>
      <c r="V629" s="565" t="s">
        <v>125</v>
      </c>
      <c r="W629" s="565" t="s">
        <v>122</v>
      </c>
      <c r="X629" s="567">
        <v>33100</v>
      </c>
      <c r="Y629" s="567">
        <v>24307</v>
      </c>
      <c r="Z629" s="579">
        <v>0.01</v>
      </c>
      <c r="AA629" s="569" t="str">
        <f t="shared" si="96"/>
        <v>TRK070-2</v>
      </c>
      <c r="AB629" s="570" t="str">
        <f t="shared" si="97"/>
        <v>FALSE</v>
      </c>
      <c r="AC629" s="580" t="str">
        <f t="shared" si="98"/>
        <v>FALSE</v>
      </c>
      <c r="AD629" s="569" t="str">
        <f t="shared" si="99"/>
        <v>II</v>
      </c>
    </row>
    <row r="630" spans="1:30" ht="30" x14ac:dyDescent="0.25">
      <c r="A630" s="564" t="str">
        <f t="shared" si="100"/>
        <v>TRK071-2017-1</v>
      </c>
      <c r="B630" s="574" t="s">
        <v>914</v>
      </c>
      <c r="C630" s="574">
        <v>1</v>
      </c>
      <c r="D630" s="574" t="s">
        <v>458</v>
      </c>
      <c r="E630" s="574" t="s">
        <v>838</v>
      </c>
      <c r="F630" s="574" t="s">
        <v>8</v>
      </c>
      <c r="G630" s="574">
        <v>2017</v>
      </c>
      <c r="H630" s="574" t="s">
        <v>187</v>
      </c>
      <c r="I630" s="574" t="s">
        <v>912</v>
      </c>
      <c r="J630" s="574" t="s">
        <v>777</v>
      </c>
      <c r="K630" s="574">
        <v>3</v>
      </c>
      <c r="L630" s="574" t="s">
        <v>899</v>
      </c>
      <c r="M630" s="574">
        <v>8400</v>
      </c>
      <c r="N630" s="574" t="s">
        <v>905</v>
      </c>
      <c r="O630" s="574">
        <v>8</v>
      </c>
      <c r="P630" s="574" t="s">
        <v>901</v>
      </c>
      <c r="Q630" s="574" t="s">
        <v>479</v>
      </c>
      <c r="R630" s="574">
        <v>122.4</v>
      </c>
      <c r="S630" s="574">
        <v>23</v>
      </c>
      <c r="T630" s="575">
        <v>6200</v>
      </c>
      <c r="U630" s="574">
        <v>18</v>
      </c>
      <c r="V630" s="574" t="s">
        <v>125</v>
      </c>
      <c r="W630" s="574" t="s">
        <v>122</v>
      </c>
      <c r="X630" s="576">
        <v>34695</v>
      </c>
      <c r="Y630" s="576">
        <v>26134</v>
      </c>
      <c r="Z630" s="577">
        <v>0.05</v>
      </c>
      <c r="AA630" s="570" t="str">
        <f t="shared" si="96"/>
        <v>TRK071-1</v>
      </c>
      <c r="AB630" s="569" t="str">
        <f t="shared" si="97"/>
        <v>FALSE</v>
      </c>
      <c r="AC630" s="578" t="str">
        <f t="shared" si="98"/>
        <v>FALSE</v>
      </c>
      <c r="AD630" s="570" t="str">
        <f t="shared" si="99"/>
        <v>II</v>
      </c>
    </row>
    <row r="631" spans="1:30" x14ac:dyDescent="0.25">
      <c r="A631" s="564" t="str">
        <f t="shared" si="100"/>
        <v>TRK071-2017-2</v>
      </c>
      <c r="B631" s="565" t="s">
        <v>914</v>
      </c>
      <c r="C631" s="565">
        <v>2</v>
      </c>
      <c r="D631" s="565" t="s">
        <v>1370</v>
      </c>
      <c r="E631" s="565" t="s">
        <v>838</v>
      </c>
      <c r="F631" s="565" t="s">
        <v>8</v>
      </c>
      <c r="G631" s="565">
        <v>2017</v>
      </c>
      <c r="H631" s="565" t="s">
        <v>187</v>
      </c>
      <c r="I631" s="565" t="s">
        <v>912</v>
      </c>
      <c r="J631" s="565" t="s">
        <v>777</v>
      </c>
      <c r="K631" s="565">
        <v>3</v>
      </c>
      <c r="L631" s="565" t="s">
        <v>899</v>
      </c>
      <c r="M631" s="565">
        <v>8400</v>
      </c>
      <c r="N631" s="565" t="s">
        <v>905</v>
      </c>
      <c r="O631" s="565">
        <v>8</v>
      </c>
      <c r="P631" s="565" t="s">
        <v>901</v>
      </c>
      <c r="Q631" s="565" t="s">
        <v>479</v>
      </c>
      <c r="R631" s="565">
        <v>122</v>
      </c>
      <c r="S631" s="565">
        <v>23</v>
      </c>
      <c r="T631" s="566">
        <v>6200</v>
      </c>
      <c r="U631" s="565">
        <v>18</v>
      </c>
      <c r="V631" s="565" t="s">
        <v>125</v>
      </c>
      <c r="W631" s="565" t="s">
        <v>122</v>
      </c>
      <c r="X631" s="567">
        <v>34695</v>
      </c>
      <c r="Y631" s="567">
        <v>25681</v>
      </c>
      <c r="Z631" s="579">
        <v>0.01</v>
      </c>
      <c r="AA631" s="569" t="str">
        <f t="shared" si="96"/>
        <v>TRK071-2</v>
      </c>
      <c r="AB631" s="570" t="str">
        <f t="shared" si="97"/>
        <v>FALSE</v>
      </c>
      <c r="AC631" s="580" t="str">
        <f t="shared" si="98"/>
        <v>FALSE</v>
      </c>
      <c r="AD631" s="569" t="str">
        <f t="shared" si="99"/>
        <v>II</v>
      </c>
    </row>
    <row r="632" spans="1:30" ht="30" x14ac:dyDescent="0.25">
      <c r="A632" s="564" t="str">
        <f t="shared" si="100"/>
        <v>TRK072-2017-1</v>
      </c>
      <c r="B632" s="574" t="s">
        <v>915</v>
      </c>
      <c r="C632" s="574">
        <v>1</v>
      </c>
      <c r="D632" s="574" t="s">
        <v>458</v>
      </c>
      <c r="E632" s="574" t="s">
        <v>838</v>
      </c>
      <c r="F632" s="574" t="s">
        <v>8</v>
      </c>
      <c r="G632" s="574">
        <v>2017</v>
      </c>
      <c r="H632" s="574" t="s">
        <v>187</v>
      </c>
      <c r="I632" s="574" t="s">
        <v>912</v>
      </c>
      <c r="J632" s="574" t="s">
        <v>777</v>
      </c>
      <c r="K632" s="574">
        <v>3</v>
      </c>
      <c r="L632" s="574" t="s">
        <v>907</v>
      </c>
      <c r="M632" s="574">
        <v>7600</v>
      </c>
      <c r="N632" s="574" t="s">
        <v>900</v>
      </c>
      <c r="O632" s="574">
        <v>6</v>
      </c>
      <c r="P632" s="574" t="s">
        <v>901</v>
      </c>
      <c r="Q632" s="574" t="s">
        <v>479</v>
      </c>
      <c r="R632" s="574">
        <v>141.1</v>
      </c>
      <c r="S632" s="574">
        <v>23</v>
      </c>
      <c r="T632" s="575">
        <v>6100</v>
      </c>
      <c r="U632" s="574">
        <v>22</v>
      </c>
      <c r="V632" s="574" t="s">
        <v>122</v>
      </c>
      <c r="W632" s="574" t="s">
        <v>123</v>
      </c>
      <c r="X632" s="576">
        <v>34200</v>
      </c>
      <c r="Y632" s="576">
        <v>25697</v>
      </c>
      <c r="Z632" s="577">
        <v>0.05</v>
      </c>
      <c r="AA632" s="570" t="str">
        <f t="shared" si="96"/>
        <v>TRK072-1</v>
      </c>
      <c r="AB632" s="569" t="str">
        <f t="shared" si="97"/>
        <v>FALSE</v>
      </c>
      <c r="AC632" s="578" t="str">
        <f t="shared" si="98"/>
        <v>TRUE</v>
      </c>
      <c r="AD632" s="570" t="str">
        <f t="shared" si="99"/>
        <v>II</v>
      </c>
    </row>
    <row r="633" spans="1:30" ht="30" x14ac:dyDescent="0.25">
      <c r="A633" s="564" t="str">
        <f t="shared" si="100"/>
        <v>TRK072-2017-2</v>
      </c>
      <c r="B633" s="565" t="s">
        <v>915</v>
      </c>
      <c r="C633" s="565">
        <v>2</v>
      </c>
      <c r="D633" s="565" t="s">
        <v>1370</v>
      </c>
      <c r="E633" s="565" t="s">
        <v>838</v>
      </c>
      <c r="F633" s="565" t="s">
        <v>8</v>
      </c>
      <c r="G633" s="565">
        <v>2017</v>
      </c>
      <c r="H633" s="565" t="s">
        <v>187</v>
      </c>
      <c r="I633" s="565" t="s">
        <v>912</v>
      </c>
      <c r="J633" s="565" t="s">
        <v>777</v>
      </c>
      <c r="K633" s="565">
        <v>3</v>
      </c>
      <c r="L633" s="565" t="s">
        <v>907</v>
      </c>
      <c r="M633" s="565">
        <v>7600</v>
      </c>
      <c r="N633" s="565" t="s">
        <v>900</v>
      </c>
      <c r="O633" s="565">
        <v>6</v>
      </c>
      <c r="P633" s="565" t="s">
        <v>901</v>
      </c>
      <c r="Q633" s="565" t="s">
        <v>479</v>
      </c>
      <c r="R633" s="565">
        <v>141</v>
      </c>
      <c r="S633" s="565">
        <v>23</v>
      </c>
      <c r="T633" s="566">
        <v>6100</v>
      </c>
      <c r="U633" s="565">
        <v>22</v>
      </c>
      <c r="V633" s="565" t="s">
        <v>122</v>
      </c>
      <c r="W633" s="565" t="s">
        <v>123</v>
      </c>
      <c r="X633" s="567">
        <v>34200</v>
      </c>
      <c r="Y633" s="567">
        <v>25258</v>
      </c>
      <c r="Z633" s="579">
        <v>0.01</v>
      </c>
      <c r="AA633" s="569" t="str">
        <f t="shared" si="96"/>
        <v>TRK072-2</v>
      </c>
      <c r="AB633" s="570" t="str">
        <f t="shared" si="97"/>
        <v>FALSE</v>
      </c>
      <c r="AC633" s="580" t="str">
        <f t="shared" si="98"/>
        <v>FALSE</v>
      </c>
      <c r="AD633" s="569" t="str">
        <f t="shared" si="99"/>
        <v>II</v>
      </c>
    </row>
    <row r="634" spans="1:30" ht="30" x14ac:dyDescent="0.25">
      <c r="A634" s="564" t="str">
        <f t="shared" si="100"/>
        <v>TRK073-2017-1</v>
      </c>
      <c r="B634" s="574" t="s">
        <v>916</v>
      </c>
      <c r="C634" s="574">
        <v>1</v>
      </c>
      <c r="D634" s="574" t="s">
        <v>458</v>
      </c>
      <c r="E634" s="574" t="s">
        <v>838</v>
      </c>
      <c r="F634" s="574" t="s">
        <v>8</v>
      </c>
      <c r="G634" s="574">
        <v>2017</v>
      </c>
      <c r="H634" s="574" t="s">
        <v>187</v>
      </c>
      <c r="I634" s="574" t="s">
        <v>912</v>
      </c>
      <c r="J634" s="574" t="s">
        <v>777</v>
      </c>
      <c r="K634" s="574">
        <v>3</v>
      </c>
      <c r="L634" s="574" t="s">
        <v>907</v>
      </c>
      <c r="M634" s="574">
        <v>10700</v>
      </c>
      <c r="N634" s="574" t="s">
        <v>696</v>
      </c>
      <c r="O634" s="574">
        <v>6</v>
      </c>
      <c r="P634" s="574" t="s">
        <v>901</v>
      </c>
      <c r="Q634" s="574" t="s">
        <v>479</v>
      </c>
      <c r="R634" s="574">
        <v>141.1</v>
      </c>
      <c r="S634" s="574">
        <v>23</v>
      </c>
      <c r="T634" s="575">
        <v>7050</v>
      </c>
      <c r="U634" s="574">
        <v>20</v>
      </c>
      <c r="V634" s="574" t="s">
        <v>122</v>
      </c>
      <c r="W634" s="574" t="s">
        <v>123</v>
      </c>
      <c r="X634" s="576">
        <v>36000</v>
      </c>
      <c r="Y634" s="576">
        <v>27295</v>
      </c>
      <c r="Z634" s="577">
        <v>0.05</v>
      </c>
      <c r="AA634" s="570" t="str">
        <f t="shared" si="96"/>
        <v>TRK073-1</v>
      </c>
      <c r="AB634" s="569" t="str">
        <f t="shared" si="97"/>
        <v>FALSE</v>
      </c>
      <c r="AC634" s="578" t="str">
        <f t="shared" si="98"/>
        <v>FALSE</v>
      </c>
      <c r="AD634" s="570" t="str">
        <f t="shared" si="99"/>
        <v>II</v>
      </c>
    </row>
    <row r="635" spans="1:30" ht="30" x14ac:dyDescent="0.25">
      <c r="A635" s="564" t="str">
        <f t="shared" si="100"/>
        <v>TRK073-2017-2</v>
      </c>
      <c r="B635" s="565" t="s">
        <v>916</v>
      </c>
      <c r="C635" s="565">
        <v>2</v>
      </c>
      <c r="D635" s="565" t="s">
        <v>1370</v>
      </c>
      <c r="E635" s="565" t="s">
        <v>838</v>
      </c>
      <c r="F635" s="565" t="s">
        <v>8</v>
      </c>
      <c r="G635" s="565">
        <v>2017</v>
      </c>
      <c r="H635" s="565" t="s">
        <v>187</v>
      </c>
      <c r="I635" s="565" t="s">
        <v>912</v>
      </c>
      <c r="J635" s="565" t="s">
        <v>777</v>
      </c>
      <c r="K635" s="565">
        <v>3</v>
      </c>
      <c r="L635" s="565" t="s">
        <v>907</v>
      </c>
      <c r="M635" s="565">
        <v>10700</v>
      </c>
      <c r="N635" s="565" t="s">
        <v>696</v>
      </c>
      <c r="O635" s="565">
        <v>6</v>
      </c>
      <c r="P635" s="565" t="s">
        <v>901</v>
      </c>
      <c r="Q635" s="565" t="s">
        <v>479</v>
      </c>
      <c r="R635" s="565">
        <v>141</v>
      </c>
      <c r="S635" s="565">
        <v>23</v>
      </c>
      <c r="T635" s="566">
        <v>7050</v>
      </c>
      <c r="U635" s="565">
        <v>20</v>
      </c>
      <c r="V635" s="565" t="s">
        <v>122</v>
      </c>
      <c r="W635" s="565" t="s">
        <v>123</v>
      </c>
      <c r="X635" s="567">
        <v>36000</v>
      </c>
      <c r="Y635" s="567">
        <v>26807</v>
      </c>
      <c r="Z635" s="579">
        <v>0.01</v>
      </c>
      <c r="AA635" s="569" t="str">
        <f t="shared" si="96"/>
        <v>TRK073-2</v>
      </c>
      <c r="AB635" s="570" t="str">
        <f t="shared" si="97"/>
        <v>FALSE</v>
      </c>
      <c r="AC635" s="580" t="str">
        <f t="shared" si="98"/>
        <v>FALSE</v>
      </c>
      <c r="AD635" s="569" t="str">
        <f t="shared" si="99"/>
        <v>II</v>
      </c>
    </row>
    <row r="636" spans="1:30" ht="30" x14ac:dyDescent="0.25">
      <c r="A636" s="564" t="str">
        <f t="shared" si="100"/>
        <v>TRK074-2017-1</v>
      </c>
      <c r="B636" s="574" t="s">
        <v>917</v>
      </c>
      <c r="C636" s="574">
        <v>1</v>
      </c>
      <c r="D636" s="574" t="s">
        <v>458</v>
      </c>
      <c r="E636" s="574" t="s">
        <v>838</v>
      </c>
      <c r="F636" s="574" t="s">
        <v>8</v>
      </c>
      <c r="G636" s="574">
        <v>2017</v>
      </c>
      <c r="H636" s="574" t="s">
        <v>187</v>
      </c>
      <c r="I636" s="574" t="s">
        <v>912</v>
      </c>
      <c r="J636" s="574" t="s">
        <v>777</v>
      </c>
      <c r="K636" s="574">
        <v>3</v>
      </c>
      <c r="L636" s="574" t="s">
        <v>907</v>
      </c>
      <c r="M636" s="574">
        <v>5100</v>
      </c>
      <c r="N636" s="574" t="s">
        <v>903</v>
      </c>
      <c r="O636" s="574">
        <v>6</v>
      </c>
      <c r="P636" s="574" t="s">
        <v>901</v>
      </c>
      <c r="Q636" s="574" t="s">
        <v>479</v>
      </c>
      <c r="R636" s="574">
        <v>141.1</v>
      </c>
      <c r="S636" s="574">
        <v>23</v>
      </c>
      <c r="T636" s="575">
        <v>6100</v>
      </c>
      <c r="U636" s="574">
        <v>20</v>
      </c>
      <c r="V636" s="574" t="s">
        <v>125</v>
      </c>
      <c r="W636" s="574" t="s">
        <v>122</v>
      </c>
      <c r="X636" s="576">
        <v>33405</v>
      </c>
      <c r="Y636" s="576">
        <v>24991</v>
      </c>
      <c r="Z636" s="577">
        <v>0.05</v>
      </c>
      <c r="AA636" s="570" t="str">
        <f t="shared" si="96"/>
        <v>TRK074-1</v>
      </c>
      <c r="AB636" s="569" t="str">
        <f t="shared" si="97"/>
        <v>FALSE</v>
      </c>
      <c r="AC636" s="578" t="str">
        <f t="shared" si="98"/>
        <v>FALSE</v>
      </c>
      <c r="AD636" s="570" t="str">
        <f t="shared" si="99"/>
        <v>II</v>
      </c>
    </row>
    <row r="637" spans="1:30" x14ac:dyDescent="0.25">
      <c r="A637" s="564" t="str">
        <f t="shared" si="100"/>
        <v>TRK074-2017-2</v>
      </c>
      <c r="B637" s="565" t="s">
        <v>917</v>
      </c>
      <c r="C637" s="565">
        <v>2</v>
      </c>
      <c r="D637" s="565" t="s">
        <v>1370</v>
      </c>
      <c r="E637" s="565" t="s">
        <v>838</v>
      </c>
      <c r="F637" s="565" t="s">
        <v>8</v>
      </c>
      <c r="G637" s="565">
        <v>2017</v>
      </c>
      <c r="H637" s="565" t="s">
        <v>187</v>
      </c>
      <c r="I637" s="565" t="s">
        <v>912</v>
      </c>
      <c r="J637" s="565" t="s">
        <v>777</v>
      </c>
      <c r="K637" s="565">
        <v>3</v>
      </c>
      <c r="L637" s="565" t="s">
        <v>907</v>
      </c>
      <c r="M637" s="565">
        <v>5100</v>
      </c>
      <c r="N637" s="565" t="s">
        <v>903</v>
      </c>
      <c r="O637" s="565">
        <v>6</v>
      </c>
      <c r="P637" s="565" t="s">
        <v>901</v>
      </c>
      <c r="Q637" s="565" t="s">
        <v>479</v>
      </c>
      <c r="R637" s="565">
        <v>141</v>
      </c>
      <c r="S637" s="565">
        <v>23</v>
      </c>
      <c r="T637" s="566">
        <v>6100</v>
      </c>
      <c r="U637" s="565">
        <v>20</v>
      </c>
      <c r="V637" s="565" t="s">
        <v>125</v>
      </c>
      <c r="W637" s="565" t="s">
        <v>122</v>
      </c>
      <c r="X637" s="567">
        <v>33405</v>
      </c>
      <c r="Y637" s="567">
        <v>24573</v>
      </c>
      <c r="Z637" s="579">
        <v>0.01</v>
      </c>
      <c r="AA637" s="569" t="str">
        <f t="shared" si="96"/>
        <v>TRK074-2</v>
      </c>
      <c r="AB637" s="570" t="str">
        <f t="shared" si="97"/>
        <v>FALSE</v>
      </c>
      <c r="AC637" s="580" t="str">
        <f t="shared" si="98"/>
        <v>FALSE</v>
      </c>
      <c r="AD637" s="569" t="str">
        <f t="shared" si="99"/>
        <v>II</v>
      </c>
    </row>
    <row r="638" spans="1:30" ht="30" x14ac:dyDescent="0.25">
      <c r="A638" s="564" t="str">
        <f t="shared" si="100"/>
        <v>TRK075-2017-1</v>
      </c>
      <c r="B638" s="574" t="s">
        <v>918</v>
      </c>
      <c r="C638" s="574">
        <v>1</v>
      </c>
      <c r="D638" s="574" t="s">
        <v>458</v>
      </c>
      <c r="E638" s="574" t="s">
        <v>838</v>
      </c>
      <c r="F638" s="574" t="s">
        <v>8</v>
      </c>
      <c r="G638" s="574">
        <v>2017</v>
      </c>
      <c r="H638" s="574" t="s">
        <v>187</v>
      </c>
      <c r="I638" s="574" t="s">
        <v>912</v>
      </c>
      <c r="J638" s="574" t="s">
        <v>777</v>
      </c>
      <c r="K638" s="574">
        <v>3</v>
      </c>
      <c r="L638" s="574" t="s">
        <v>907</v>
      </c>
      <c r="M638" s="574">
        <v>9100</v>
      </c>
      <c r="N638" s="574" t="s">
        <v>905</v>
      </c>
      <c r="O638" s="574">
        <v>8</v>
      </c>
      <c r="P638" s="574" t="s">
        <v>901</v>
      </c>
      <c r="Q638" s="574" t="s">
        <v>479</v>
      </c>
      <c r="R638" s="574">
        <v>141.1</v>
      </c>
      <c r="S638" s="574">
        <v>23</v>
      </c>
      <c r="T638" s="575">
        <v>6750</v>
      </c>
      <c r="U638" s="574">
        <v>18</v>
      </c>
      <c r="V638" s="574" t="s">
        <v>125</v>
      </c>
      <c r="W638" s="574" t="s">
        <v>122</v>
      </c>
      <c r="X638" s="576">
        <v>35000</v>
      </c>
      <c r="Y638" s="576">
        <v>26408</v>
      </c>
      <c r="Z638" s="577">
        <v>0.05</v>
      </c>
      <c r="AA638" s="570" t="str">
        <f t="shared" si="96"/>
        <v>TRK075-1</v>
      </c>
      <c r="AB638" s="569" t="str">
        <f t="shared" si="97"/>
        <v>FALSE</v>
      </c>
      <c r="AC638" s="578" t="str">
        <f t="shared" si="98"/>
        <v>FALSE</v>
      </c>
      <c r="AD638" s="570" t="str">
        <f t="shared" si="99"/>
        <v>II</v>
      </c>
    </row>
    <row r="639" spans="1:30" x14ac:dyDescent="0.25">
      <c r="A639" s="564" t="str">
        <f t="shared" si="100"/>
        <v>TRK075-2017-2</v>
      </c>
      <c r="B639" s="565" t="s">
        <v>918</v>
      </c>
      <c r="C639" s="565">
        <v>2</v>
      </c>
      <c r="D639" s="565" t="s">
        <v>1370</v>
      </c>
      <c r="E639" s="565" t="s">
        <v>838</v>
      </c>
      <c r="F639" s="565" t="s">
        <v>8</v>
      </c>
      <c r="G639" s="565">
        <v>2017</v>
      </c>
      <c r="H639" s="565" t="s">
        <v>187</v>
      </c>
      <c r="I639" s="565" t="s">
        <v>912</v>
      </c>
      <c r="J639" s="565" t="s">
        <v>777</v>
      </c>
      <c r="K639" s="565">
        <v>3</v>
      </c>
      <c r="L639" s="565" t="s">
        <v>907</v>
      </c>
      <c r="M639" s="565">
        <v>9100</v>
      </c>
      <c r="N639" s="565" t="s">
        <v>905</v>
      </c>
      <c r="O639" s="565">
        <v>8</v>
      </c>
      <c r="P639" s="565" t="s">
        <v>901</v>
      </c>
      <c r="Q639" s="565" t="s">
        <v>479</v>
      </c>
      <c r="R639" s="565">
        <v>141</v>
      </c>
      <c r="S639" s="565">
        <v>23</v>
      </c>
      <c r="T639" s="566">
        <v>6750</v>
      </c>
      <c r="U639" s="565">
        <v>18</v>
      </c>
      <c r="V639" s="565" t="s">
        <v>125</v>
      </c>
      <c r="W639" s="565" t="s">
        <v>122</v>
      </c>
      <c r="X639" s="567">
        <v>35000</v>
      </c>
      <c r="Y639" s="567">
        <v>25947</v>
      </c>
      <c r="Z639" s="579">
        <v>0.01</v>
      </c>
      <c r="AA639" s="569" t="str">
        <f t="shared" si="96"/>
        <v>TRK075-2</v>
      </c>
      <c r="AB639" s="570" t="str">
        <f t="shared" si="97"/>
        <v>FALSE</v>
      </c>
      <c r="AC639" s="580" t="str">
        <f t="shared" si="98"/>
        <v>FALSE</v>
      </c>
      <c r="AD639" s="569" t="str">
        <f t="shared" si="99"/>
        <v>II</v>
      </c>
    </row>
    <row r="640" spans="1:30" ht="30" x14ac:dyDescent="0.25">
      <c r="A640" s="564" t="str">
        <f t="shared" si="100"/>
        <v>TRK076-2017-1</v>
      </c>
      <c r="B640" s="574" t="s">
        <v>919</v>
      </c>
      <c r="C640" s="574">
        <v>1</v>
      </c>
      <c r="D640" s="574" t="s">
        <v>458</v>
      </c>
      <c r="E640" s="574" t="s">
        <v>838</v>
      </c>
      <c r="F640" s="574" t="s">
        <v>8</v>
      </c>
      <c r="G640" s="574">
        <v>2017</v>
      </c>
      <c r="H640" s="574" t="s">
        <v>187</v>
      </c>
      <c r="I640" s="574" t="s">
        <v>920</v>
      </c>
      <c r="J640" s="574" t="s">
        <v>777</v>
      </c>
      <c r="K640" s="574" t="s">
        <v>921</v>
      </c>
      <c r="L640" s="574" t="s">
        <v>899</v>
      </c>
      <c r="M640" s="574">
        <v>7600</v>
      </c>
      <c r="N640" s="574" t="s">
        <v>900</v>
      </c>
      <c r="O640" s="574">
        <v>6</v>
      </c>
      <c r="P640" s="574" t="s">
        <v>922</v>
      </c>
      <c r="Q640" s="574" t="s">
        <v>463</v>
      </c>
      <c r="R640" s="574">
        <v>145</v>
      </c>
      <c r="S640" s="574">
        <v>23</v>
      </c>
      <c r="T640" s="575">
        <v>6250</v>
      </c>
      <c r="U640" s="574">
        <v>22</v>
      </c>
      <c r="V640" s="574" t="s">
        <v>122</v>
      </c>
      <c r="W640" s="574" t="s">
        <v>123</v>
      </c>
      <c r="X640" s="576">
        <v>32590</v>
      </c>
      <c r="Y640" s="576">
        <v>22388</v>
      </c>
      <c r="Z640" s="577">
        <v>0.05</v>
      </c>
      <c r="AA640" s="570" t="str">
        <f t="shared" si="96"/>
        <v>TRK076-1</v>
      </c>
      <c r="AB640" s="569" t="str">
        <f t="shared" si="97"/>
        <v>FALSE</v>
      </c>
      <c r="AC640" s="578" t="str">
        <f t="shared" si="98"/>
        <v>TRUE</v>
      </c>
      <c r="AD640" s="570" t="str">
        <f t="shared" si="99"/>
        <v>II</v>
      </c>
    </row>
    <row r="641" spans="1:30" ht="30" x14ac:dyDescent="0.25">
      <c r="A641" s="564" t="str">
        <f t="shared" si="100"/>
        <v>TRK076-2017-2</v>
      </c>
      <c r="B641" s="565" t="s">
        <v>919</v>
      </c>
      <c r="C641" s="565">
        <v>2</v>
      </c>
      <c r="D641" s="565" t="s">
        <v>1370</v>
      </c>
      <c r="E641" s="565" t="s">
        <v>838</v>
      </c>
      <c r="F641" s="565" t="s">
        <v>8</v>
      </c>
      <c r="G641" s="565">
        <v>2017</v>
      </c>
      <c r="H641" s="565" t="s">
        <v>187</v>
      </c>
      <c r="I641" s="565" t="s">
        <v>920</v>
      </c>
      <c r="J641" s="565" t="s">
        <v>777</v>
      </c>
      <c r="K641" s="565" t="s">
        <v>921</v>
      </c>
      <c r="L641" s="565" t="s">
        <v>899</v>
      </c>
      <c r="M641" s="565">
        <v>7600</v>
      </c>
      <c r="N641" s="565" t="s">
        <v>900</v>
      </c>
      <c r="O641" s="565">
        <v>6</v>
      </c>
      <c r="P641" s="565" t="s">
        <v>922</v>
      </c>
      <c r="Q641" s="565" t="s">
        <v>463</v>
      </c>
      <c r="R641" s="565">
        <v>145</v>
      </c>
      <c r="S641" s="565">
        <v>23</v>
      </c>
      <c r="T641" s="566">
        <v>6250</v>
      </c>
      <c r="U641" s="565">
        <v>22</v>
      </c>
      <c r="V641" s="565" t="s">
        <v>122</v>
      </c>
      <c r="W641" s="565" t="s">
        <v>123</v>
      </c>
      <c r="X641" s="567">
        <v>32590</v>
      </c>
      <c r="Y641" s="567">
        <v>22049</v>
      </c>
      <c r="Z641" s="579">
        <v>0.01</v>
      </c>
      <c r="AA641" s="569" t="str">
        <f t="shared" si="96"/>
        <v>TRK076-2</v>
      </c>
      <c r="AB641" s="570" t="str">
        <f t="shared" si="97"/>
        <v>FALSE</v>
      </c>
      <c r="AC641" s="580" t="str">
        <f t="shared" si="98"/>
        <v>FALSE</v>
      </c>
      <c r="AD641" s="569" t="str">
        <f t="shared" si="99"/>
        <v>II</v>
      </c>
    </row>
    <row r="642" spans="1:30" ht="30" x14ac:dyDescent="0.25">
      <c r="A642" s="564" t="str">
        <f t="shared" si="100"/>
        <v>TRK077-2017-1</v>
      </c>
      <c r="B642" s="574" t="s">
        <v>923</v>
      </c>
      <c r="C642" s="574">
        <v>1</v>
      </c>
      <c r="D642" s="574" t="s">
        <v>458</v>
      </c>
      <c r="E642" s="574" t="s">
        <v>838</v>
      </c>
      <c r="F642" s="574" t="s">
        <v>8</v>
      </c>
      <c r="G642" s="574">
        <v>2017</v>
      </c>
      <c r="H642" s="574" t="s">
        <v>187</v>
      </c>
      <c r="I642" s="574" t="s">
        <v>920</v>
      </c>
      <c r="J642" s="574" t="s">
        <v>777</v>
      </c>
      <c r="K642" s="574" t="s">
        <v>921</v>
      </c>
      <c r="L642" s="574" t="s">
        <v>899</v>
      </c>
      <c r="M642" s="574">
        <v>10800</v>
      </c>
      <c r="N642" s="574" t="s">
        <v>696</v>
      </c>
      <c r="O642" s="574">
        <v>6</v>
      </c>
      <c r="P642" s="574" t="s">
        <v>922</v>
      </c>
      <c r="Q642" s="574" t="s">
        <v>463</v>
      </c>
      <c r="R642" s="574">
        <v>145</v>
      </c>
      <c r="S642" s="574">
        <v>23</v>
      </c>
      <c r="T642" s="575">
        <v>6900</v>
      </c>
      <c r="U642" s="574">
        <v>20</v>
      </c>
      <c r="V642" s="574" t="s">
        <v>122</v>
      </c>
      <c r="W642" s="574" t="s">
        <v>123</v>
      </c>
      <c r="X642" s="576">
        <v>34390</v>
      </c>
      <c r="Y642" s="576">
        <v>23986</v>
      </c>
      <c r="Z642" s="577">
        <v>0.05</v>
      </c>
      <c r="AA642" s="570" t="str">
        <f t="shared" si="96"/>
        <v>TRK077-1</v>
      </c>
      <c r="AB642" s="569" t="str">
        <f t="shared" si="97"/>
        <v>FALSE</v>
      </c>
      <c r="AC642" s="578" t="str">
        <f t="shared" si="98"/>
        <v>FALSE</v>
      </c>
      <c r="AD642" s="570" t="str">
        <f t="shared" si="99"/>
        <v>II</v>
      </c>
    </row>
    <row r="643" spans="1:30" ht="30" x14ac:dyDescent="0.25">
      <c r="A643" s="564" t="str">
        <f t="shared" si="100"/>
        <v>TRK077-2017-2</v>
      </c>
      <c r="B643" s="565" t="s">
        <v>923</v>
      </c>
      <c r="C643" s="565">
        <v>2</v>
      </c>
      <c r="D643" s="565" t="s">
        <v>1370</v>
      </c>
      <c r="E643" s="565" t="s">
        <v>838</v>
      </c>
      <c r="F643" s="565" t="s">
        <v>8</v>
      </c>
      <c r="G643" s="565">
        <v>2017</v>
      </c>
      <c r="H643" s="565" t="s">
        <v>187</v>
      </c>
      <c r="I643" s="565" t="s">
        <v>920</v>
      </c>
      <c r="J643" s="565" t="s">
        <v>777</v>
      </c>
      <c r="K643" s="565" t="s">
        <v>921</v>
      </c>
      <c r="L643" s="565" t="s">
        <v>899</v>
      </c>
      <c r="M643" s="565">
        <v>10800</v>
      </c>
      <c r="N643" s="565" t="s">
        <v>696</v>
      </c>
      <c r="O643" s="565">
        <v>6</v>
      </c>
      <c r="P643" s="565" t="s">
        <v>922</v>
      </c>
      <c r="Q643" s="565" t="s">
        <v>463</v>
      </c>
      <c r="R643" s="565">
        <v>145</v>
      </c>
      <c r="S643" s="565">
        <v>23</v>
      </c>
      <c r="T643" s="566">
        <v>6900</v>
      </c>
      <c r="U643" s="565">
        <v>20</v>
      </c>
      <c r="V643" s="565" t="s">
        <v>122</v>
      </c>
      <c r="W643" s="565" t="s">
        <v>123</v>
      </c>
      <c r="X643" s="567">
        <v>34390</v>
      </c>
      <c r="Y643" s="567">
        <v>23598</v>
      </c>
      <c r="Z643" s="579">
        <v>0.01</v>
      </c>
      <c r="AA643" s="569" t="str">
        <f t="shared" si="96"/>
        <v>TRK077-2</v>
      </c>
      <c r="AB643" s="570" t="str">
        <f t="shared" si="97"/>
        <v>FALSE</v>
      </c>
      <c r="AC643" s="580" t="str">
        <f t="shared" si="98"/>
        <v>FALSE</v>
      </c>
      <c r="AD643" s="569" t="str">
        <f t="shared" si="99"/>
        <v>II</v>
      </c>
    </row>
    <row r="644" spans="1:30" ht="30" x14ac:dyDescent="0.25">
      <c r="A644" s="564" t="str">
        <f t="shared" si="100"/>
        <v>TRK078-2017-1</v>
      </c>
      <c r="B644" s="574" t="s">
        <v>924</v>
      </c>
      <c r="C644" s="574">
        <v>1</v>
      </c>
      <c r="D644" s="574" t="s">
        <v>458</v>
      </c>
      <c r="E644" s="574" t="s">
        <v>838</v>
      </c>
      <c r="F644" s="574" t="s">
        <v>8</v>
      </c>
      <c r="G644" s="574">
        <v>2017</v>
      </c>
      <c r="H644" s="574" t="s">
        <v>187</v>
      </c>
      <c r="I644" s="574" t="s">
        <v>920</v>
      </c>
      <c r="J644" s="574" t="s">
        <v>777</v>
      </c>
      <c r="K644" s="574" t="s">
        <v>921</v>
      </c>
      <c r="L644" s="574" t="s">
        <v>899</v>
      </c>
      <c r="M644" s="574">
        <v>5100</v>
      </c>
      <c r="N644" s="574" t="s">
        <v>903</v>
      </c>
      <c r="O644" s="574">
        <v>6</v>
      </c>
      <c r="P644" s="574" t="s">
        <v>922</v>
      </c>
      <c r="Q644" s="574" t="s">
        <v>463</v>
      </c>
      <c r="R644" s="574">
        <v>145</v>
      </c>
      <c r="S644" s="574">
        <v>23</v>
      </c>
      <c r="T644" s="575">
        <v>6100</v>
      </c>
      <c r="U644" s="574">
        <v>20</v>
      </c>
      <c r="V644" s="574" t="s">
        <v>125</v>
      </c>
      <c r="W644" s="574" t="s">
        <v>122</v>
      </c>
      <c r="X644" s="576">
        <v>31795</v>
      </c>
      <c r="Y644" s="576">
        <v>21682</v>
      </c>
      <c r="Z644" s="577">
        <v>0.05</v>
      </c>
      <c r="AA644" s="570" t="str">
        <f t="shared" si="96"/>
        <v>TRK078-1</v>
      </c>
      <c r="AB644" s="569" t="str">
        <f t="shared" si="97"/>
        <v>FALSE</v>
      </c>
      <c r="AC644" s="578" t="str">
        <f t="shared" si="98"/>
        <v>FALSE</v>
      </c>
      <c r="AD644" s="570" t="str">
        <f t="shared" si="99"/>
        <v>II</v>
      </c>
    </row>
    <row r="645" spans="1:30" x14ac:dyDescent="0.25">
      <c r="A645" s="564" t="str">
        <f t="shared" si="100"/>
        <v>TRK078-2017-2</v>
      </c>
      <c r="B645" s="565" t="s">
        <v>924</v>
      </c>
      <c r="C645" s="565">
        <v>2</v>
      </c>
      <c r="D645" s="565" t="s">
        <v>1370</v>
      </c>
      <c r="E645" s="565" t="s">
        <v>838</v>
      </c>
      <c r="F645" s="565" t="s">
        <v>8</v>
      </c>
      <c r="G645" s="565">
        <v>2017</v>
      </c>
      <c r="H645" s="565" t="s">
        <v>187</v>
      </c>
      <c r="I645" s="565" t="s">
        <v>920</v>
      </c>
      <c r="J645" s="565" t="s">
        <v>777</v>
      </c>
      <c r="K645" s="565" t="s">
        <v>921</v>
      </c>
      <c r="L645" s="565" t="s">
        <v>899</v>
      </c>
      <c r="M645" s="565">
        <v>5100</v>
      </c>
      <c r="N645" s="565" t="s">
        <v>903</v>
      </c>
      <c r="O645" s="565">
        <v>6</v>
      </c>
      <c r="P645" s="565" t="s">
        <v>922</v>
      </c>
      <c r="Q645" s="565" t="s">
        <v>463</v>
      </c>
      <c r="R645" s="565">
        <v>145</v>
      </c>
      <c r="S645" s="565">
        <v>23</v>
      </c>
      <c r="T645" s="566">
        <v>6100</v>
      </c>
      <c r="U645" s="565">
        <v>20</v>
      </c>
      <c r="V645" s="565" t="s">
        <v>125</v>
      </c>
      <c r="W645" s="565" t="s">
        <v>122</v>
      </c>
      <c r="X645" s="567">
        <v>31795</v>
      </c>
      <c r="Y645" s="567">
        <v>21637</v>
      </c>
      <c r="Z645" s="579">
        <v>0.01</v>
      </c>
      <c r="AA645" s="569" t="str">
        <f t="shared" si="96"/>
        <v>TRK078-2</v>
      </c>
      <c r="AB645" s="570" t="str">
        <f t="shared" si="97"/>
        <v>FALSE</v>
      </c>
      <c r="AC645" s="580" t="str">
        <f t="shared" si="98"/>
        <v>FALSE</v>
      </c>
      <c r="AD645" s="569" t="str">
        <f t="shared" si="99"/>
        <v>II</v>
      </c>
    </row>
    <row r="646" spans="1:30" ht="30" x14ac:dyDescent="0.25">
      <c r="A646" s="564" t="str">
        <f t="shared" si="100"/>
        <v>TRK079-2017-1</v>
      </c>
      <c r="B646" s="574" t="s">
        <v>925</v>
      </c>
      <c r="C646" s="574">
        <v>1</v>
      </c>
      <c r="D646" s="574" t="s">
        <v>458</v>
      </c>
      <c r="E646" s="574" t="s">
        <v>838</v>
      </c>
      <c r="F646" s="574" t="s">
        <v>8</v>
      </c>
      <c r="G646" s="574">
        <v>2017</v>
      </c>
      <c r="H646" s="574" t="s">
        <v>187</v>
      </c>
      <c r="I646" s="574" t="s">
        <v>920</v>
      </c>
      <c r="J646" s="574" t="s">
        <v>777</v>
      </c>
      <c r="K646" s="574" t="s">
        <v>921</v>
      </c>
      <c r="L646" s="574" t="s">
        <v>899</v>
      </c>
      <c r="M646" s="574">
        <v>9200</v>
      </c>
      <c r="N646" s="574" t="s">
        <v>905</v>
      </c>
      <c r="O646" s="574">
        <v>8</v>
      </c>
      <c r="P646" s="574" t="s">
        <v>922</v>
      </c>
      <c r="Q646" s="574" t="s">
        <v>463</v>
      </c>
      <c r="R646" s="574">
        <v>145</v>
      </c>
      <c r="S646" s="574">
        <v>23</v>
      </c>
      <c r="T646" s="575">
        <v>6900</v>
      </c>
      <c r="U646" s="574">
        <v>18</v>
      </c>
      <c r="V646" s="574" t="s">
        <v>125</v>
      </c>
      <c r="W646" s="574" t="s">
        <v>122</v>
      </c>
      <c r="X646" s="576">
        <v>33390</v>
      </c>
      <c r="Y646" s="576">
        <v>23098</v>
      </c>
      <c r="Z646" s="577">
        <v>0.05</v>
      </c>
      <c r="AA646" s="570" t="str">
        <f t="shared" si="96"/>
        <v>TRK079-1</v>
      </c>
      <c r="AB646" s="569" t="str">
        <f t="shared" si="97"/>
        <v>FALSE</v>
      </c>
      <c r="AC646" s="578" t="str">
        <f t="shared" si="98"/>
        <v>FALSE</v>
      </c>
      <c r="AD646" s="570" t="str">
        <f t="shared" si="99"/>
        <v>II</v>
      </c>
    </row>
    <row r="647" spans="1:30" x14ac:dyDescent="0.25">
      <c r="A647" s="564" t="str">
        <f t="shared" si="100"/>
        <v>TRK079-2017-2</v>
      </c>
      <c r="B647" s="565" t="s">
        <v>925</v>
      </c>
      <c r="C647" s="565">
        <v>2</v>
      </c>
      <c r="D647" s="565" t="s">
        <v>1370</v>
      </c>
      <c r="E647" s="565" t="s">
        <v>838</v>
      </c>
      <c r="F647" s="565" t="s">
        <v>8</v>
      </c>
      <c r="G647" s="565">
        <v>2017</v>
      </c>
      <c r="H647" s="565" t="s">
        <v>187</v>
      </c>
      <c r="I647" s="565" t="s">
        <v>920</v>
      </c>
      <c r="J647" s="565" t="s">
        <v>777</v>
      </c>
      <c r="K647" s="565" t="s">
        <v>921</v>
      </c>
      <c r="L647" s="565" t="s">
        <v>899</v>
      </c>
      <c r="M647" s="565">
        <v>9200</v>
      </c>
      <c r="N647" s="565" t="s">
        <v>905</v>
      </c>
      <c r="O647" s="565">
        <v>8</v>
      </c>
      <c r="P647" s="565" t="s">
        <v>922</v>
      </c>
      <c r="Q647" s="565" t="s">
        <v>463</v>
      </c>
      <c r="R647" s="565">
        <v>145</v>
      </c>
      <c r="S647" s="565">
        <v>23</v>
      </c>
      <c r="T647" s="566">
        <v>6900</v>
      </c>
      <c r="U647" s="565">
        <v>18</v>
      </c>
      <c r="V647" s="565" t="s">
        <v>125</v>
      </c>
      <c r="W647" s="565" t="s">
        <v>122</v>
      </c>
      <c r="X647" s="567">
        <v>33390</v>
      </c>
      <c r="Y647" s="567">
        <v>22738</v>
      </c>
      <c r="Z647" s="579">
        <v>0.01</v>
      </c>
      <c r="AA647" s="569" t="str">
        <f t="shared" ref="AA647:AA710" si="101">CONCATENATE(B647, "-", C647)</f>
        <v>TRK079-2</v>
      </c>
      <c r="AB647" s="570" t="str">
        <f t="shared" ref="AB647:AB710" si="102">IF(AND($U647&gt;=32, (LEFT($B647, 3)="PAC"), C647=1), "TRUE", "FALSE")</f>
        <v>FALSE</v>
      </c>
      <c r="AC647" s="580" t="str">
        <f t="shared" ref="AC647:AC710" si="103">IF(AND($U647&gt;=22,(LEFT($B647,3)&lt;&gt;"PAC"),C647=1, ISNUMBER($U647)),"TRUE","FALSE")</f>
        <v>FALSE</v>
      </c>
      <c r="AD647" s="569" t="str">
        <f t="shared" ref="AD647:AD710" si="104">IF((LEFT($B647, 3)="PAC"), "I", "II")</f>
        <v>II</v>
      </c>
    </row>
    <row r="648" spans="1:30" ht="30" x14ac:dyDescent="0.25">
      <c r="A648" s="564" t="str">
        <f t="shared" si="100"/>
        <v>TRK080-2017-1</v>
      </c>
      <c r="B648" s="574" t="s">
        <v>926</v>
      </c>
      <c r="C648" s="574">
        <v>1</v>
      </c>
      <c r="D648" s="574" t="s">
        <v>458</v>
      </c>
      <c r="E648" s="574" t="s">
        <v>838</v>
      </c>
      <c r="F648" s="574" t="s">
        <v>8</v>
      </c>
      <c r="G648" s="574">
        <v>2017</v>
      </c>
      <c r="H648" s="574" t="s">
        <v>187</v>
      </c>
      <c r="I648" s="574" t="s">
        <v>920</v>
      </c>
      <c r="J648" s="574" t="s">
        <v>777</v>
      </c>
      <c r="K648" s="574" t="s">
        <v>921</v>
      </c>
      <c r="L648" s="574" t="s">
        <v>907</v>
      </c>
      <c r="M648" s="574">
        <v>7600</v>
      </c>
      <c r="N648" s="574" t="s">
        <v>900</v>
      </c>
      <c r="O648" s="574">
        <v>6</v>
      </c>
      <c r="P648" s="574" t="s">
        <v>922</v>
      </c>
      <c r="Q648" s="574" t="s">
        <v>463</v>
      </c>
      <c r="R648" s="574">
        <v>163.69999999999999</v>
      </c>
      <c r="S648" s="574">
        <v>23</v>
      </c>
      <c r="T648" s="575">
        <v>6500</v>
      </c>
      <c r="U648" s="574">
        <v>22</v>
      </c>
      <c r="V648" s="574" t="s">
        <v>122</v>
      </c>
      <c r="W648" s="574" t="s">
        <v>123</v>
      </c>
      <c r="X648" s="576">
        <v>32905</v>
      </c>
      <c r="Y648" s="576">
        <v>22702</v>
      </c>
      <c r="Z648" s="577">
        <v>0.05</v>
      </c>
      <c r="AA648" s="570" t="str">
        <f t="shared" si="101"/>
        <v>TRK080-1</v>
      </c>
      <c r="AB648" s="569" t="str">
        <f t="shared" si="102"/>
        <v>FALSE</v>
      </c>
      <c r="AC648" s="578" t="str">
        <f t="shared" si="103"/>
        <v>TRUE</v>
      </c>
      <c r="AD648" s="570" t="str">
        <f t="shared" si="104"/>
        <v>II</v>
      </c>
    </row>
    <row r="649" spans="1:30" ht="30" x14ac:dyDescent="0.25">
      <c r="A649" s="564" t="str">
        <f t="shared" si="100"/>
        <v>TRK080-2017-2</v>
      </c>
      <c r="B649" s="565" t="s">
        <v>926</v>
      </c>
      <c r="C649" s="565">
        <v>2</v>
      </c>
      <c r="D649" s="565" t="s">
        <v>1370</v>
      </c>
      <c r="E649" s="565" t="s">
        <v>838</v>
      </c>
      <c r="F649" s="565" t="s">
        <v>8</v>
      </c>
      <c r="G649" s="565">
        <v>2017</v>
      </c>
      <c r="H649" s="565" t="s">
        <v>187</v>
      </c>
      <c r="I649" s="565" t="s">
        <v>920</v>
      </c>
      <c r="J649" s="565" t="s">
        <v>777</v>
      </c>
      <c r="K649" s="565" t="s">
        <v>921</v>
      </c>
      <c r="L649" s="565" t="s">
        <v>907</v>
      </c>
      <c r="M649" s="565">
        <v>7600</v>
      </c>
      <c r="N649" s="565" t="s">
        <v>900</v>
      </c>
      <c r="O649" s="565">
        <v>6</v>
      </c>
      <c r="P649" s="565" t="s">
        <v>922</v>
      </c>
      <c r="Q649" s="565" t="s">
        <v>463</v>
      </c>
      <c r="R649" s="565">
        <v>163.5</v>
      </c>
      <c r="S649" s="565">
        <v>23</v>
      </c>
      <c r="T649" s="566">
        <v>6500</v>
      </c>
      <c r="U649" s="565">
        <v>22</v>
      </c>
      <c r="V649" s="565" t="s">
        <v>122</v>
      </c>
      <c r="W649" s="565" t="s">
        <v>123</v>
      </c>
      <c r="X649" s="567">
        <v>32905</v>
      </c>
      <c r="Y649" s="567">
        <v>22354</v>
      </c>
      <c r="Z649" s="579">
        <v>0.01</v>
      </c>
      <c r="AA649" s="569" t="str">
        <f t="shared" si="101"/>
        <v>TRK080-2</v>
      </c>
      <c r="AB649" s="570" t="str">
        <f t="shared" si="102"/>
        <v>FALSE</v>
      </c>
      <c r="AC649" s="580" t="str">
        <f t="shared" si="103"/>
        <v>FALSE</v>
      </c>
      <c r="AD649" s="569" t="str">
        <f t="shared" si="104"/>
        <v>II</v>
      </c>
    </row>
    <row r="650" spans="1:30" ht="30" x14ac:dyDescent="0.25">
      <c r="A650" s="564" t="str">
        <f t="shared" si="100"/>
        <v>TRK081-2017-1</v>
      </c>
      <c r="B650" s="574" t="s">
        <v>927</v>
      </c>
      <c r="C650" s="574">
        <v>1</v>
      </c>
      <c r="D650" s="574" t="s">
        <v>458</v>
      </c>
      <c r="E650" s="574" t="s">
        <v>838</v>
      </c>
      <c r="F650" s="574" t="s">
        <v>8</v>
      </c>
      <c r="G650" s="574">
        <v>2017</v>
      </c>
      <c r="H650" s="574" t="s">
        <v>187</v>
      </c>
      <c r="I650" s="574" t="s">
        <v>920</v>
      </c>
      <c r="J650" s="574" t="s">
        <v>777</v>
      </c>
      <c r="K650" s="574" t="s">
        <v>921</v>
      </c>
      <c r="L650" s="574" t="s">
        <v>907</v>
      </c>
      <c r="M650" s="574">
        <v>10700</v>
      </c>
      <c r="N650" s="574" t="s">
        <v>696</v>
      </c>
      <c r="O650" s="574">
        <v>6</v>
      </c>
      <c r="P650" s="574" t="s">
        <v>922</v>
      </c>
      <c r="Q650" s="574" t="s">
        <v>463</v>
      </c>
      <c r="R650" s="574">
        <v>163.69999999999999</v>
      </c>
      <c r="S650" s="574">
        <v>23</v>
      </c>
      <c r="T650" s="575">
        <v>7050</v>
      </c>
      <c r="U650" s="574">
        <v>20</v>
      </c>
      <c r="V650" s="574" t="s">
        <v>122</v>
      </c>
      <c r="W650" s="574" t="s">
        <v>123</v>
      </c>
      <c r="X650" s="576">
        <v>34705</v>
      </c>
      <c r="Y650" s="576">
        <v>24300</v>
      </c>
      <c r="Z650" s="577">
        <v>0.05</v>
      </c>
      <c r="AA650" s="570" t="str">
        <f t="shared" si="101"/>
        <v>TRK081-1</v>
      </c>
      <c r="AB650" s="569" t="str">
        <f t="shared" si="102"/>
        <v>FALSE</v>
      </c>
      <c r="AC650" s="578" t="str">
        <f t="shared" si="103"/>
        <v>FALSE</v>
      </c>
      <c r="AD650" s="570" t="str">
        <f t="shared" si="104"/>
        <v>II</v>
      </c>
    </row>
    <row r="651" spans="1:30" ht="30" x14ac:dyDescent="0.25">
      <c r="A651" s="564" t="str">
        <f t="shared" si="100"/>
        <v>TRK081-2017-2</v>
      </c>
      <c r="B651" s="565" t="s">
        <v>927</v>
      </c>
      <c r="C651" s="565">
        <v>2</v>
      </c>
      <c r="D651" s="565" t="s">
        <v>1370</v>
      </c>
      <c r="E651" s="565" t="s">
        <v>838</v>
      </c>
      <c r="F651" s="565" t="s">
        <v>8</v>
      </c>
      <c r="G651" s="565">
        <v>2017</v>
      </c>
      <c r="H651" s="565" t="s">
        <v>187</v>
      </c>
      <c r="I651" s="565" t="s">
        <v>920</v>
      </c>
      <c r="J651" s="565" t="s">
        <v>777</v>
      </c>
      <c r="K651" s="565" t="s">
        <v>921</v>
      </c>
      <c r="L651" s="565" t="s">
        <v>907</v>
      </c>
      <c r="M651" s="565">
        <v>10700</v>
      </c>
      <c r="N651" s="565" t="s">
        <v>696</v>
      </c>
      <c r="O651" s="565">
        <v>6</v>
      </c>
      <c r="P651" s="565" t="s">
        <v>922</v>
      </c>
      <c r="Q651" s="565" t="s">
        <v>463</v>
      </c>
      <c r="R651" s="565">
        <v>163.5</v>
      </c>
      <c r="S651" s="565">
        <v>23</v>
      </c>
      <c r="T651" s="566">
        <v>7050</v>
      </c>
      <c r="U651" s="565">
        <v>20</v>
      </c>
      <c r="V651" s="565" t="s">
        <v>122</v>
      </c>
      <c r="W651" s="565" t="s">
        <v>123</v>
      </c>
      <c r="X651" s="567">
        <v>34705</v>
      </c>
      <c r="Y651" s="567">
        <v>23903</v>
      </c>
      <c r="Z651" s="579">
        <v>0.01</v>
      </c>
      <c r="AA651" s="569" t="str">
        <f t="shared" si="101"/>
        <v>TRK081-2</v>
      </c>
      <c r="AB651" s="570" t="str">
        <f t="shared" si="102"/>
        <v>FALSE</v>
      </c>
      <c r="AC651" s="580" t="str">
        <f t="shared" si="103"/>
        <v>FALSE</v>
      </c>
      <c r="AD651" s="569" t="str">
        <f t="shared" si="104"/>
        <v>II</v>
      </c>
    </row>
    <row r="652" spans="1:30" ht="30" x14ac:dyDescent="0.25">
      <c r="A652" s="564" t="str">
        <f t="shared" si="100"/>
        <v>TRK082-2017-1</v>
      </c>
      <c r="B652" s="574" t="s">
        <v>928</v>
      </c>
      <c r="C652" s="574">
        <v>1</v>
      </c>
      <c r="D652" s="574" t="s">
        <v>458</v>
      </c>
      <c r="E652" s="574" t="s">
        <v>838</v>
      </c>
      <c r="F652" s="574" t="s">
        <v>8</v>
      </c>
      <c r="G652" s="574">
        <v>2017</v>
      </c>
      <c r="H652" s="574" t="s">
        <v>187</v>
      </c>
      <c r="I652" s="574" t="s">
        <v>920</v>
      </c>
      <c r="J652" s="574" t="s">
        <v>777</v>
      </c>
      <c r="K652" s="574" t="s">
        <v>921</v>
      </c>
      <c r="L652" s="574" t="s">
        <v>907</v>
      </c>
      <c r="M652" s="574">
        <v>9200</v>
      </c>
      <c r="N652" s="574" t="s">
        <v>905</v>
      </c>
      <c r="O652" s="574">
        <v>8</v>
      </c>
      <c r="P652" s="574" t="s">
        <v>922</v>
      </c>
      <c r="Q652" s="574" t="s">
        <v>463</v>
      </c>
      <c r="R652" s="574">
        <v>163.69999999999999</v>
      </c>
      <c r="S652" s="574">
        <v>23</v>
      </c>
      <c r="T652" s="575">
        <v>7000</v>
      </c>
      <c r="U652" s="574">
        <v>18</v>
      </c>
      <c r="V652" s="574" t="s">
        <v>125</v>
      </c>
      <c r="W652" s="574" t="s">
        <v>122</v>
      </c>
      <c r="X652" s="576">
        <v>33705</v>
      </c>
      <c r="Y652" s="576">
        <v>23413</v>
      </c>
      <c r="Z652" s="577">
        <v>0.05</v>
      </c>
      <c r="AA652" s="570" t="str">
        <f t="shared" si="101"/>
        <v>TRK082-1</v>
      </c>
      <c r="AB652" s="569" t="str">
        <f t="shared" si="102"/>
        <v>FALSE</v>
      </c>
      <c r="AC652" s="578" t="str">
        <f t="shared" si="103"/>
        <v>FALSE</v>
      </c>
      <c r="AD652" s="570" t="str">
        <f t="shared" si="104"/>
        <v>II</v>
      </c>
    </row>
    <row r="653" spans="1:30" x14ac:dyDescent="0.25">
      <c r="A653" s="564" t="str">
        <f t="shared" si="100"/>
        <v>TRK082-2017-2</v>
      </c>
      <c r="B653" s="565" t="s">
        <v>928</v>
      </c>
      <c r="C653" s="565">
        <v>2</v>
      </c>
      <c r="D653" s="565" t="s">
        <v>1370</v>
      </c>
      <c r="E653" s="565" t="s">
        <v>838</v>
      </c>
      <c r="F653" s="565" t="s">
        <v>8</v>
      </c>
      <c r="G653" s="565">
        <v>2017</v>
      </c>
      <c r="H653" s="565" t="s">
        <v>187</v>
      </c>
      <c r="I653" s="565" t="s">
        <v>920</v>
      </c>
      <c r="J653" s="565" t="s">
        <v>777</v>
      </c>
      <c r="K653" s="565" t="s">
        <v>921</v>
      </c>
      <c r="L653" s="565" t="s">
        <v>907</v>
      </c>
      <c r="M653" s="565">
        <v>9200</v>
      </c>
      <c r="N653" s="565" t="s">
        <v>905</v>
      </c>
      <c r="O653" s="565">
        <v>8</v>
      </c>
      <c r="P653" s="565" t="s">
        <v>922</v>
      </c>
      <c r="Q653" s="565" t="s">
        <v>463</v>
      </c>
      <c r="R653" s="565">
        <v>163.5</v>
      </c>
      <c r="S653" s="565">
        <v>23</v>
      </c>
      <c r="T653" s="566">
        <v>7000</v>
      </c>
      <c r="U653" s="565">
        <v>18</v>
      </c>
      <c r="V653" s="565" t="s">
        <v>125</v>
      </c>
      <c r="W653" s="565" t="s">
        <v>122</v>
      </c>
      <c r="X653" s="567">
        <v>33705</v>
      </c>
      <c r="Y653" s="567">
        <v>23043</v>
      </c>
      <c r="Z653" s="579">
        <v>0.01</v>
      </c>
      <c r="AA653" s="569" t="str">
        <f t="shared" si="101"/>
        <v>TRK082-2</v>
      </c>
      <c r="AB653" s="570" t="str">
        <f t="shared" si="102"/>
        <v>FALSE</v>
      </c>
      <c r="AC653" s="580" t="str">
        <f t="shared" si="103"/>
        <v>FALSE</v>
      </c>
      <c r="AD653" s="569" t="str">
        <f t="shared" si="104"/>
        <v>II</v>
      </c>
    </row>
    <row r="654" spans="1:30" ht="30" x14ac:dyDescent="0.25">
      <c r="A654" s="564" t="str">
        <f t="shared" ref="A654:A717" si="105">CONCATENATE(B654, "-", G654, "-", C654)</f>
        <v>TRK083-2017-1</v>
      </c>
      <c r="B654" s="574" t="s">
        <v>929</v>
      </c>
      <c r="C654" s="574">
        <v>1</v>
      </c>
      <c r="D654" s="574" t="s">
        <v>458</v>
      </c>
      <c r="E654" s="574" t="s">
        <v>838</v>
      </c>
      <c r="F654" s="574" t="s">
        <v>8</v>
      </c>
      <c r="G654" s="574">
        <v>2017</v>
      </c>
      <c r="H654" s="574" t="s">
        <v>187</v>
      </c>
      <c r="I654" s="574" t="s">
        <v>930</v>
      </c>
      <c r="J654" s="574" t="s">
        <v>777</v>
      </c>
      <c r="K654" s="574" t="s">
        <v>921</v>
      </c>
      <c r="L654" s="574" t="s">
        <v>899</v>
      </c>
      <c r="M654" s="574">
        <v>7600</v>
      </c>
      <c r="N654" s="574" t="s">
        <v>900</v>
      </c>
      <c r="O654" s="574">
        <v>6</v>
      </c>
      <c r="P654" s="574" t="s">
        <v>922</v>
      </c>
      <c r="Q654" s="574" t="s">
        <v>479</v>
      </c>
      <c r="R654" s="574">
        <v>145</v>
      </c>
      <c r="S654" s="574">
        <v>23</v>
      </c>
      <c r="T654" s="575">
        <v>6250</v>
      </c>
      <c r="U654" s="574">
        <v>22</v>
      </c>
      <c r="V654" s="574" t="s">
        <v>122</v>
      </c>
      <c r="W654" s="574" t="s">
        <v>123</v>
      </c>
      <c r="X654" s="576">
        <v>36780</v>
      </c>
      <c r="Y654" s="576">
        <v>25515</v>
      </c>
      <c r="Z654" s="577">
        <v>0.05</v>
      </c>
      <c r="AA654" s="570" t="str">
        <f t="shared" si="101"/>
        <v>TRK083-1</v>
      </c>
      <c r="AB654" s="569" t="str">
        <f t="shared" si="102"/>
        <v>FALSE</v>
      </c>
      <c r="AC654" s="578" t="str">
        <f t="shared" si="103"/>
        <v>TRUE</v>
      </c>
      <c r="AD654" s="570" t="str">
        <f t="shared" si="104"/>
        <v>II</v>
      </c>
    </row>
    <row r="655" spans="1:30" ht="30" x14ac:dyDescent="0.25">
      <c r="A655" s="564" t="str">
        <f t="shared" si="105"/>
        <v>TRK083-2017-2</v>
      </c>
      <c r="B655" s="565" t="s">
        <v>929</v>
      </c>
      <c r="C655" s="565">
        <v>2</v>
      </c>
      <c r="D655" s="565" t="s">
        <v>1370</v>
      </c>
      <c r="E655" s="565" t="s">
        <v>838</v>
      </c>
      <c r="F655" s="565" t="s">
        <v>8</v>
      </c>
      <c r="G655" s="565">
        <v>2017</v>
      </c>
      <c r="H655" s="565" t="s">
        <v>187</v>
      </c>
      <c r="I655" s="565" t="s">
        <v>930</v>
      </c>
      <c r="J655" s="565" t="s">
        <v>777</v>
      </c>
      <c r="K655" s="565" t="s">
        <v>921</v>
      </c>
      <c r="L655" s="565" t="s">
        <v>899</v>
      </c>
      <c r="M655" s="565">
        <v>7600</v>
      </c>
      <c r="N655" s="565" t="s">
        <v>900</v>
      </c>
      <c r="O655" s="565">
        <v>6</v>
      </c>
      <c r="P655" s="565" t="s">
        <v>922</v>
      </c>
      <c r="Q655" s="565" t="s">
        <v>479</v>
      </c>
      <c r="R655" s="565">
        <v>145</v>
      </c>
      <c r="S655" s="565">
        <v>23</v>
      </c>
      <c r="T655" s="566">
        <v>6250</v>
      </c>
      <c r="U655" s="565">
        <v>22</v>
      </c>
      <c r="V655" s="565" t="s">
        <v>122</v>
      </c>
      <c r="W655" s="565" t="s">
        <v>123</v>
      </c>
      <c r="X655" s="567">
        <v>36780</v>
      </c>
      <c r="Y655" s="567">
        <v>25081</v>
      </c>
      <c r="Z655" s="579">
        <v>0.01</v>
      </c>
      <c r="AA655" s="569" t="str">
        <f t="shared" si="101"/>
        <v>TRK083-2</v>
      </c>
      <c r="AB655" s="570" t="str">
        <f t="shared" si="102"/>
        <v>FALSE</v>
      </c>
      <c r="AC655" s="580" t="str">
        <f t="shared" si="103"/>
        <v>FALSE</v>
      </c>
      <c r="AD655" s="569" t="str">
        <f t="shared" si="104"/>
        <v>II</v>
      </c>
    </row>
    <row r="656" spans="1:30" ht="30" x14ac:dyDescent="0.25">
      <c r="A656" s="564" t="str">
        <f t="shared" si="105"/>
        <v>TRK084-2017-1</v>
      </c>
      <c r="B656" s="574" t="s">
        <v>931</v>
      </c>
      <c r="C656" s="574">
        <v>1</v>
      </c>
      <c r="D656" s="574" t="s">
        <v>458</v>
      </c>
      <c r="E656" s="574" t="s">
        <v>838</v>
      </c>
      <c r="F656" s="574" t="s">
        <v>8</v>
      </c>
      <c r="G656" s="574">
        <v>2017</v>
      </c>
      <c r="H656" s="574" t="s">
        <v>187</v>
      </c>
      <c r="I656" s="574" t="s">
        <v>930</v>
      </c>
      <c r="J656" s="574" t="s">
        <v>777</v>
      </c>
      <c r="K656" s="574" t="s">
        <v>921</v>
      </c>
      <c r="L656" s="574" t="s">
        <v>899</v>
      </c>
      <c r="M656" s="574">
        <v>10800</v>
      </c>
      <c r="N656" s="574" t="s">
        <v>696</v>
      </c>
      <c r="O656" s="574">
        <v>6</v>
      </c>
      <c r="P656" s="574" t="s">
        <v>922</v>
      </c>
      <c r="Q656" s="574" t="s">
        <v>479</v>
      </c>
      <c r="R656" s="574">
        <v>145</v>
      </c>
      <c r="S656" s="574">
        <v>23</v>
      </c>
      <c r="T656" s="575">
        <v>6900</v>
      </c>
      <c r="U656" s="574">
        <v>20</v>
      </c>
      <c r="V656" s="574" t="s">
        <v>122</v>
      </c>
      <c r="W656" s="574" t="s">
        <v>123</v>
      </c>
      <c r="X656" s="576">
        <v>38580</v>
      </c>
      <c r="Y656" s="576">
        <v>27113</v>
      </c>
      <c r="Z656" s="577">
        <v>0.05</v>
      </c>
      <c r="AA656" s="570" t="str">
        <f t="shared" si="101"/>
        <v>TRK084-1</v>
      </c>
      <c r="AB656" s="569" t="str">
        <f t="shared" si="102"/>
        <v>FALSE</v>
      </c>
      <c r="AC656" s="578" t="str">
        <f t="shared" si="103"/>
        <v>FALSE</v>
      </c>
      <c r="AD656" s="570" t="str">
        <f t="shared" si="104"/>
        <v>II</v>
      </c>
    </row>
    <row r="657" spans="1:30" ht="30" x14ac:dyDescent="0.25">
      <c r="A657" s="564" t="str">
        <f t="shared" si="105"/>
        <v>TRK084-2017-2</v>
      </c>
      <c r="B657" s="565" t="s">
        <v>931</v>
      </c>
      <c r="C657" s="565">
        <v>2</v>
      </c>
      <c r="D657" s="565" t="s">
        <v>1370</v>
      </c>
      <c r="E657" s="565" t="s">
        <v>838</v>
      </c>
      <c r="F657" s="565" t="s">
        <v>8</v>
      </c>
      <c r="G657" s="565">
        <v>2017</v>
      </c>
      <c r="H657" s="565" t="s">
        <v>187</v>
      </c>
      <c r="I657" s="565" t="s">
        <v>930</v>
      </c>
      <c r="J657" s="565" t="s">
        <v>777</v>
      </c>
      <c r="K657" s="565" t="s">
        <v>921</v>
      </c>
      <c r="L657" s="565" t="s">
        <v>899</v>
      </c>
      <c r="M657" s="565">
        <v>10800</v>
      </c>
      <c r="N657" s="565" t="s">
        <v>696</v>
      </c>
      <c r="O657" s="565">
        <v>6</v>
      </c>
      <c r="P657" s="565" t="s">
        <v>922</v>
      </c>
      <c r="Q657" s="565" t="s">
        <v>479</v>
      </c>
      <c r="R657" s="565">
        <v>145</v>
      </c>
      <c r="S657" s="565">
        <v>23</v>
      </c>
      <c r="T657" s="566">
        <v>6900</v>
      </c>
      <c r="U657" s="565">
        <v>20</v>
      </c>
      <c r="V657" s="565" t="s">
        <v>122</v>
      </c>
      <c r="W657" s="565" t="s">
        <v>123</v>
      </c>
      <c r="X657" s="567">
        <v>38580</v>
      </c>
      <c r="Y657" s="567">
        <v>26630</v>
      </c>
      <c r="Z657" s="579">
        <v>0.01</v>
      </c>
      <c r="AA657" s="569" t="str">
        <f t="shared" si="101"/>
        <v>TRK084-2</v>
      </c>
      <c r="AB657" s="570" t="str">
        <f t="shared" si="102"/>
        <v>FALSE</v>
      </c>
      <c r="AC657" s="580" t="str">
        <f t="shared" si="103"/>
        <v>FALSE</v>
      </c>
      <c r="AD657" s="569" t="str">
        <f t="shared" si="104"/>
        <v>II</v>
      </c>
    </row>
    <row r="658" spans="1:30" ht="30" x14ac:dyDescent="0.25">
      <c r="A658" s="564" t="str">
        <f t="shared" si="105"/>
        <v>TRK085-2017-1</v>
      </c>
      <c r="B658" s="574" t="s">
        <v>932</v>
      </c>
      <c r="C658" s="574">
        <v>1</v>
      </c>
      <c r="D658" s="574" t="s">
        <v>458</v>
      </c>
      <c r="E658" s="574" t="s">
        <v>838</v>
      </c>
      <c r="F658" s="574" t="s">
        <v>8</v>
      </c>
      <c r="G658" s="574">
        <v>2017</v>
      </c>
      <c r="H658" s="574" t="s">
        <v>187</v>
      </c>
      <c r="I658" s="574" t="s">
        <v>930</v>
      </c>
      <c r="J658" s="574" t="s">
        <v>777</v>
      </c>
      <c r="K658" s="574" t="s">
        <v>921</v>
      </c>
      <c r="L658" s="574" t="s">
        <v>899</v>
      </c>
      <c r="M658" s="574">
        <v>5100</v>
      </c>
      <c r="N658" s="574" t="s">
        <v>903</v>
      </c>
      <c r="O658" s="574">
        <v>6</v>
      </c>
      <c r="P658" s="574" t="s">
        <v>922</v>
      </c>
      <c r="Q658" s="574" t="s">
        <v>479</v>
      </c>
      <c r="R658" s="574">
        <v>145</v>
      </c>
      <c r="S658" s="574">
        <v>23</v>
      </c>
      <c r="T658" s="575">
        <v>6100</v>
      </c>
      <c r="U658" s="574">
        <v>20</v>
      </c>
      <c r="V658" s="574" t="s">
        <v>125</v>
      </c>
      <c r="W658" s="574" t="s">
        <v>122</v>
      </c>
      <c r="X658" s="576">
        <v>35985</v>
      </c>
      <c r="Y658" s="576">
        <v>24809</v>
      </c>
      <c r="Z658" s="577">
        <v>0.05</v>
      </c>
      <c r="AA658" s="570" t="str">
        <f t="shared" si="101"/>
        <v>TRK085-1</v>
      </c>
      <c r="AB658" s="569" t="str">
        <f t="shared" si="102"/>
        <v>FALSE</v>
      </c>
      <c r="AC658" s="578" t="str">
        <f t="shared" si="103"/>
        <v>FALSE</v>
      </c>
      <c r="AD658" s="570" t="str">
        <f t="shared" si="104"/>
        <v>II</v>
      </c>
    </row>
    <row r="659" spans="1:30" x14ac:dyDescent="0.25">
      <c r="A659" s="564" t="str">
        <f t="shared" si="105"/>
        <v>TRK085-2017-2</v>
      </c>
      <c r="B659" s="565" t="s">
        <v>932</v>
      </c>
      <c r="C659" s="565">
        <v>2</v>
      </c>
      <c r="D659" s="565" t="s">
        <v>1370</v>
      </c>
      <c r="E659" s="565" t="s">
        <v>838</v>
      </c>
      <c r="F659" s="565" t="s">
        <v>8</v>
      </c>
      <c r="G659" s="565">
        <v>2017</v>
      </c>
      <c r="H659" s="565" t="s">
        <v>187</v>
      </c>
      <c r="I659" s="565" t="s">
        <v>930</v>
      </c>
      <c r="J659" s="565" t="s">
        <v>777</v>
      </c>
      <c r="K659" s="565" t="s">
        <v>921</v>
      </c>
      <c r="L659" s="565" t="s">
        <v>899</v>
      </c>
      <c r="M659" s="565">
        <v>5100</v>
      </c>
      <c r="N659" s="565" t="s">
        <v>903</v>
      </c>
      <c r="O659" s="565">
        <v>6</v>
      </c>
      <c r="P659" s="565" t="s">
        <v>922</v>
      </c>
      <c r="Q659" s="565" t="s">
        <v>479</v>
      </c>
      <c r="R659" s="565">
        <v>145</v>
      </c>
      <c r="S659" s="565">
        <v>23</v>
      </c>
      <c r="T659" s="566">
        <v>6100</v>
      </c>
      <c r="U659" s="565">
        <v>20</v>
      </c>
      <c r="V659" s="565" t="s">
        <v>125</v>
      </c>
      <c r="W659" s="565" t="s">
        <v>122</v>
      </c>
      <c r="X659" s="567">
        <v>35985</v>
      </c>
      <c r="Y659" s="567">
        <v>24396</v>
      </c>
      <c r="Z659" s="579">
        <v>0.01</v>
      </c>
      <c r="AA659" s="569" t="str">
        <f t="shared" si="101"/>
        <v>TRK085-2</v>
      </c>
      <c r="AB659" s="570" t="str">
        <f t="shared" si="102"/>
        <v>FALSE</v>
      </c>
      <c r="AC659" s="580" t="str">
        <f t="shared" si="103"/>
        <v>FALSE</v>
      </c>
      <c r="AD659" s="569" t="str">
        <f t="shared" si="104"/>
        <v>II</v>
      </c>
    </row>
    <row r="660" spans="1:30" ht="30" x14ac:dyDescent="0.25">
      <c r="A660" s="564" t="str">
        <f t="shared" si="105"/>
        <v>TRK086-2017-1</v>
      </c>
      <c r="B660" s="574" t="s">
        <v>933</v>
      </c>
      <c r="C660" s="574">
        <v>1</v>
      </c>
      <c r="D660" s="574" t="s">
        <v>458</v>
      </c>
      <c r="E660" s="574" t="s">
        <v>838</v>
      </c>
      <c r="F660" s="574" t="s">
        <v>8</v>
      </c>
      <c r="G660" s="574">
        <v>2017</v>
      </c>
      <c r="H660" s="574" t="s">
        <v>187</v>
      </c>
      <c r="I660" s="574" t="s">
        <v>930</v>
      </c>
      <c r="J660" s="574" t="s">
        <v>777</v>
      </c>
      <c r="K660" s="574" t="s">
        <v>921</v>
      </c>
      <c r="L660" s="574" t="s">
        <v>899</v>
      </c>
      <c r="M660" s="574">
        <v>9200</v>
      </c>
      <c r="N660" s="574" t="s">
        <v>905</v>
      </c>
      <c r="O660" s="574">
        <v>8</v>
      </c>
      <c r="P660" s="574" t="s">
        <v>922</v>
      </c>
      <c r="Q660" s="574" t="s">
        <v>479</v>
      </c>
      <c r="R660" s="574">
        <v>145</v>
      </c>
      <c r="S660" s="574">
        <v>23</v>
      </c>
      <c r="T660" s="575">
        <v>6900</v>
      </c>
      <c r="U660" s="574">
        <v>18</v>
      </c>
      <c r="V660" s="574" t="s">
        <v>125</v>
      </c>
      <c r="W660" s="574" t="s">
        <v>122</v>
      </c>
      <c r="X660" s="576">
        <v>37580</v>
      </c>
      <c r="Y660" s="576">
        <v>26225</v>
      </c>
      <c r="Z660" s="577">
        <v>0.05</v>
      </c>
      <c r="AA660" s="570" t="str">
        <f t="shared" si="101"/>
        <v>TRK086-1</v>
      </c>
      <c r="AB660" s="569" t="str">
        <f t="shared" si="102"/>
        <v>FALSE</v>
      </c>
      <c r="AC660" s="578" t="str">
        <f t="shared" si="103"/>
        <v>FALSE</v>
      </c>
      <c r="AD660" s="570" t="str">
        <f t="shared" si="104"/>
        <v>II</v>
      </c>
    </row>
    <row r="661" spans="1:30" x14ac:dyDescent="0.25">
      <c r="A661" s="564" t="str">
        <f t="shared" si="105"/>
        <v>TRK086-2017-2</v>
      </c>
      <c r="B661" s="565" t="s">
        <v>933</v>
      </c>
      <c r="C661" s="565">
        <v>2</v>
      </c>
      <c r="D661" s="565" t="s">
        <v>1370</v>
      </c>
      <c r="E661" s="565" t="s">
        <v>838</v>
      </c>
      <c r="F661" s="565" t="s">
        <v>8</v>
      </c>
      <c r="G661" s="565">
        <v>2017</v>
      </c>
      <c r="H661" s="565" t="s">
        <v>187</v>
      </c>
      <c r="I661" s="565" t="s">
        <v>930</v>
      </c>
      <c r="J661" s="565" t="s">
        <v>777</v>
      </c>
      <c r="K661" s="565" t="s">
        <v>921</v>
      </c>
      <c r="L661" s="565" t="s">
        <v>899</v>
      </c>
      <c r="M661" s="565">
        <v>9200</v>
      </c>
      <c r="N661" s="565" t="s">
        <v>905</v>
      </c>
      <c r="O661" s="565">
        <v>8</v>
      </c>
      <c r="P661" s="565" t="s">
        <v>922</v>
      </c>
      <c r="Q661" s="565" t="s">
        <v>479</v>
      </c>
      <c r="R661" s="565">
        <v>145</v>
      </c>
      <c r="S661" s="565">
        <v>23</v>
      </c>
      <c r="T661" s="566">
        <v>6900</v>
      </c>
      <c r="U661" s="565">
        <v>18</v>
      </c>
      <c r="V661" s="565" t="s">
        <v>125</v>
      </c>
      <c r="W661" s="565" t="s">
        <v>122</v>
      </c>
      <c r="X661" s="567">
        <v>37580</v>
      </c>
      <c r="Y661" s="567">
        <v>25770</v>
      </c>
      <c r="Z661" s="579">
        <v>0.01</v>
      </c>
      <c r="AA661" s="569" t="str">
        <f t="shared" si="101"/>
        <v>TRK086-2</v>
      </c>
      <c r="AB661" s="570" t="str">
        <f t="shared" si="102"/>
        <v>FALSE</v>
      </c>
      <c r="AC661" s="580" t="str">
        <f t="shared" si="103"/>
        <v>FALSE</v>
      </c>
      <c r="AD661" s="569" t="str">
        <f t="shared" si="104"/>
        <v>II</v>
      </c>
    </row>
    <row r="662" spans="1:30" ht="30" x14ac:dyDescent="0.25">
      <c r="A662" s="564" t="str">
        <f t="shared" si="105"/>
        <v>TRK087-2017-1</v>
      </c>
      <c r="B662" s="574" t="s">
        <v>934</v>
      </c>
      <c r="C662" s="574">
        <v>1</v>
      </c>
      <c r="D662" s="574" t="s">
        <v>458</v>
      </c>
      <c r="E662" s="574" t="s">
        <v>838</v>
      </c>
      <c r="F662" s="574" t="s">
        <v>8</v>
      </c>
      <c r="G662" s="574">
        <v>2017</v>
      </c>
      <c r="H662" s="574" t="s">
        <v>187</v>
      </c>
      <c r="I662" s="574" t="s">
        <v>930</v>
      </c>
      <c r="J662" s="574" t="s">
        <v>777</v>
      </c>
      <c r="K662" s="574" t="s">
        <v>921</v>
      </c>
      <c r="L662" s="574" t="s">
        <v>907</v>
      </c>
      <c r="M662" s="574">
        <v>7600</v>
      </c>
      <c r="N662" s="574" t="s">
        <v>900</v>
      </c>
      <c r="O662" s="574">
        <v>6</v>
      </c>
      <c r="P662" s="574" t="s">
        <v>922</v>
      </c>
      <c r="Q662" s="574" t="s">
        <v>479</v>
      </c>
      <c r="R662" s="574">
        <v>163.69999999999999</v>
      </c>
      <c r="S662" s="574">
        <v>23</v>
      </c>
      <c r="T662" s="575">
        <v>6500</v>
      </c>
      <c r="U662" s="574">
        <v>22</v>
      </c>
      <c r="V662" s="574" t="s">
        <v>122</v>
      </c>
      <c r="W662" s="574" t="s">
        <v>123</v>
      </c>
      <c r="X662" s="576">
        <v>37090</v>
      </c>
      <c r="Y662" s="576">
        <v>25802</v>
      </c>
      <c r="Z662" s="577">
        <v>0.05</v>
      </c>
      <c r="AA662" s="570" t="str">
        <f t="shared" si="101"/>
        <v>TRK087-1</v>
      </c>
      <c r="AB662" s="569" t="str">
        <f t="shared" si="102"/>
        <v>FALSE</v>
      </c>
      <c r="AC662" s="578" t="str">
        <f t="shared" si="103"/>
        <v>TRUE</v>
      </c>
      <c r="AD662" s="570" t="str">
        <f t="shared" si="104"/>
        <v>II</v>
      </c>
    </row>
    <row r="663" spans="1:30" ht="30" x14ac:dyDescent="0.25">
      <c r="A663" s="564" t="str">
        <f t="shared" si="105"/>
        <v>TRK087-2017-2</v>
      </c>
      <c r="B663" s="565" t="s">
        <v>934</v>
      </c>
      <c r="C663" s="565">
        <v>2</v>
      </c>
      <c r="D663" s="565" t="s">
        <v>1370</v>
      </c>
      <c r="E663" s="565" t="s">
        <v>838</v>
      </c>
      <c r="F663" s="565" t="s">
        <v>8</v>
      </c>
      <c r="G663" s="565">
        <v>2017</v>
      </c>
      <c r="H663" s="565" t="s">
        <v>187</v>
      </c>
      <c r="I663" s="565" t="s">
        <v>930</v>
      </c>
      <c r="J663" s="565" t="s">
        <v>777</v>
      </c>
      <c r="K663" s="565" t="s">
        <v>921</v>
      </c>
      <c r="L663" s="565" t="s">
        <v>907</v>
      </c>
      <c r="M663" s="565">
        <v>7600</v>
      </c>
      <c r="N663" s="565" t="s">
        <v>900</v>
      </c>
      <c r="O663" s="565">
        <v>6</v>
      </c>
      <c r="P663" s="565" t="s">
        <v>922</v>
      </c>
      <c r="Q663" s="565" t="s">
        <v>479</v>
      </c>
      <c r="R663" s="565">
        <v>163.69999999999999</v>
      </c>
      <c r="S663" s="565">
        <v>23</v>
      </c>
      <c r="T663" s="566">
        <v>6500</v>
      </c>
      <c r="U663" s="565">
        <v>22</v>
      </c>
      <c r="V663" s="565" t="s">
        <v>122</v>
      </c>
      <c r="W663" s="565" t="s">
        <v>123</v>
      </c>
      <c r="X663" s="567">
        <v>37090</v>
      </c>
      <c r="Y663" s="567">
        <v>25360</v>
      </c>
      <c r="Z663" s="579">
        <v>0.01</v>
      </c>
      <c r="AA663" s="569" t="str">
        <f t="shared" si="101"/>
        <v>TRK087-2</v>
      </c>
      <c r="AB663" s="570" t="str">
        <f t="shared" si="102"/>
        <v>FALSE</v>
      </c>
      <c r="AC663" s="580" t="str">
        <f t="shared" si="103"/>
        <v>FALSE</v>
      </c>
      <c r="AD663" s="569" t="str">
        <f t="shared" si="104"/>
        <v>II</v>
      </c>
    </row>
    <row r="664" spans="1:30" ht="30" x14ac:dyDescent="0.25">
      <c r="A664" s="564" t="str">
        <f t="shared" si="105"/>
        <v>TRK088-2017-1</v>
      </c>
      <c r="B664" s="574" t="s">
        <v>935</v>
      </c>
      <c r="C664" s="574">
        <v>1</v>
      </c>
      <c r="D664" s="574" t="s">
        <v>458</v>
      </c>
      <c r="E664" s="574" t="s">
        <v>838</v>
      </c>
      <c r="F664" s="574" t="s">
        <v>8</v>
      </c>
      <c r="G664" s="574">
        <v>2017</v>
      </c>
      <c r="H664" s="574" t="s">
        <v>187</v>
      </c>
      <c r="I664" s="574" t="s">
        <v>930</v>
      </c>
      <c r="J664" s="574" t="s">
        <v>777</v>
      </c>
      <c r="K664" s="574" t="s">
        <v>921</v>
      </c>
      <c r="L664" s="574" t="s">
        <v>907</v>
      </c>
      <c r="M664" s="574">
        <v>10700</v>
      </c>
      <c r="N664" s="574" t="s">
        <v>696</v>
      </c>
      <c r="O664" s="574">
        <v>6</v>
      </c>
      <c r="P664" s="574" t="s">
        <v>922</v>
      </c>
      <c r="Q664" s="574" t="s">
        <v>479</v>
      </c>
      <c r="R664" s="574">
        <v>163.69999999999999</v>
      </c>
      <c r="S664" s="574">
        <v>23</v>
      </c>
      <c r="T664" s="575">
        <v>7050</v>
      </c>
      <c r="U664" s="574">
        <v>20</v>
      </c>
      <c r="V664" s="574" t="s">
        <v>122</v>
      </c>
      <c r="W664" s="574" t="s">
        <v>123</v>
      </c>
      <c r="X664" s="576">
        <v>38890</v>
      </c>
      <c r="Y664" s="576">
        <v>27400</v>
      </c>
      <c r="Z664" s="577">
        <v>0.05</v>
      </c>
      <c r="AA664" s="570" t="str">
        <f t="shared" si="101"/>
        <v>TRK088-1</v>
      </c>
      <c r="AB664" s="569" t="str">
        <f t="shared" si="102"/>
        <v>FALSE</v>
      </c>
      <c r="AC664" s="578" t="str">
        <f t="shared" si="103"/>
        <v>FALSE</v>
      </c>
      <c r="AD664" s="570" t="str">
        <f t="shared" si="104"/>
        <v>II</v>
      </c>
    </row>
    <row r="665" spans="1:30" ht="30" x14ac:dyDescent="0.25">
      <c r="A665" s="564" t="str">
        <f t="shared" si="105"/>
        <v>TRK088-2017-2</v>
      </c>
      <c r="B665" s="565" t="s">
        <v>935</v>
      </c>
      <c r="C665" s="565">
        <v>2</v>
      </c>
      <c r="D665" s="565" t="s">
        <v>1370</v>
      </c>
      <c r="E665" s="565" t="s">
        <v>838</v>
      </c>
      <c r="F665" s="565" t="s">
        <v>8</v>
      </c>
      <c r="G665" s="565">
        <v>2017</v>
      </c>
      <c r="H665" s="565" t="s">
        <v>187</v>
      </c>
      <c r="I665" s="565" t="s">
        <v>930</v>
      </c>
      <c r="J665" s="565" t="s">
        <v>777</v>
      </c>
      <c r="K665" s="565" t="s">
        <v>921</v>
      </c>
      <c r="L665" s="565" t="s">
        <v>907</v>
      </c>
      <c r="M665" s="565">
        <v>10700</v>
      </c>
      <c r="N665" s="565" t="s">
        <v>696</v>
      </c>
      <c r="O665" s="565">
        <v>6</v>
      </c>
      <c r="P665" s="565" t="s">
        <v>922</v>
      </c>
      <c r="Q665" s="565" t="s">
        <v>479</v>
      </c>
      <c r="R665" s="565">
        <v>163.69999999999999</v>
      </c>
      <c r="S665" s="565">
        <v>23</v>
      </c>
      <c r="T665" s="566">
        <v>7050</v>
      </c>
      <c r="U665" s="565">
        <v>20</v>
      </c>
      <c r="V665" s="565" t="s">
        <v>122</v>
      </c>
      <c r="W665" s="565" t="s">
        <v>123</v>
      </c>
      <c r="X665" s="567">
        <v>38890</v>
      </c>
      <c r="Y665" s="567">
        <v>26909</v>
      </c>
      <c r="Z665" s="579">
        <v>0.01</v>
      </c>
      <c r="AA665" s="569" t="str">
        <f t="shared" si="101"/>
        <v>TRK088-2</v>
      </c>
      <c r="AB665" s="570" t="str">
        <f t="shared" si="102"/>
        <v>FALSE</v>
      </c>
      <c r="AC665" s="580" t="str">
        <f t="shared" si="103"/>
        <v>FALSE</v>
      </c>
      <c r="AD665" s="569" t="str">
        <f t="shared" si="104"/>
        <v>II</v>
      </c>
    </row>
    <row r="666" spans="1:30" ht="30" x14ac:dyDescent="0.25">
      <c r="A666" s="564" t="str">
        <f t="shared" si="105"/>
        <v>TRK089-2017-1</v>
      </c>
      <c r="B666" s="574" t="s">
        <v>936</v>
      </c>
      <c r="C666" s="574">
        <v>1</v>
      </c>
      <c r="D666" s="574" t="s">
        <v>458</v>
      </c>
      <c r="E666" s="574" t="s">
        <v>838</v>
      </c>
      <c r="F666" s="574" t="s">
        <v>8</v>
      </c>
      <c r="G666" s="574">
        <v>2017</v>
      </c>
      <c r="H666" s="574" t="s">
        <v>187</v>
      </c>
      <c r="I666" s="574" t="s">
        <v>930</v>
      </c>
      <c r="J666" s="574" t="s">
        <v>777</v>
      </c>
      <c r="K666" s="574" t="s">
        <v>921</v>
      </c>
      <c r="L666" s="574" t="s">
        <v>907</v>
      </c>
      <c r="M666" s="574">
        <v>9200</v>
      </c>
      <c r="N666" s="574" t="s">
        <v>905</v>
      </c>
      <c r="O666" s="574">
        <v>8</v>
      </c>
      <c r="P666" s="574" t="s">
        <v>922</v>
      </c>
      <c r="Q666" s="574" t="s">
        <v>479</v>
      </c>
      <c r="R666" s="574">
        <v>163.69999999999999</v>
      </c>
      <c r="S666" s="574">
        <v>23</v>
      </c>
      <c r="T666" s="575">
        <v>7000</v>
      </c>
      <c r="U666" s="574">
        <v>18</v>
      </c>
      <c r="V666" s="574" t="s">
        <v>125</v>
      </c>
      <c r="W666" s="574" t="s">
        <v>122</v>
      </c>
      <c r="X666" s="576">
        <v>37890</v>
      </c>
      <c r="Y666" s="576">
        <v>26513</v>
      </c>
      <c r="Z666" s="577">
        <v>0.05</v>
      </c>
      <c r="AA666" s="570" t="str">
        <f t="shared" si="101"/>
        <v>TRK089-1</v>
      </c>
      <c r="AB666" s="569" t="str">
        <f t="shared" si="102"/>
        <v>FALSE</v>
      </c>
      <c r="AC666" s="578" t="str">
        <f t="shared" si="103"/>
        <v>FALSE</v>
      </c>
      <c r="AD666" s="570" t="str">
        <f t="shared" si="104"/>
        <v>II</v>
      </c>
    </row>
    <row r="667" spans="1:30" x14ac:dyDescent="0.25">
      <c r="A667" s="564" t="str">
        <f t="shared" si="105"/>
        <v>TRK089-2017-2</v>
      </c>
      <c r="B667" s="565" t="s">
        <v>936</v>
      </c>
      <c r="C667" s="565">
        <v>2</v>
      </c>
      <c r="D667" s="565" t="s">
        <v>1370</v>
      </c>
      <c r="E667" s="565" t="s">
        <v>838</v>
      </c>
      <c r="F667" s="565" t="s">
        <v>8</v>
      </c>
      <c r="G667" s="565">
        <v>2017</v>
      </c>
      <c r="H667" s="565" t="s">
        <v>187</v>
      </c>
      <c r="I667" s="565" t="s">
        <v>930</v>
      </c>
      <c r="J667" s="565" t="s">
        <v>777</v>
      </c>
      <c r="K667" s="565" t="s">
        <v>921</v>
      </c>
      <c r="L667" s="565" t="s">
        <v>907</v>
      </c>
      <c r="M667" s="565">
        <v>9200</v>
      </c>
      <c r="N667" s="565" t="s">
        <v>905</v>
      </c>
      <c r="O667" s="565">
        <v>8</v>
      </c>
      <c r="P667" s="565" t="s">
        <v>922</v>
      </c>
      <c r="Q667" s="565" t="s">
        <v>479</v>
      </c>
      <c r="R667" s="565">
        <v>163.69999999999999</v>
      </c>
      <c r="S667" s="565">
        <v>23</v>
      </c>
      <c r="T667" s="566">
        <v>7000</v>
      </c>
      <c r="U667" s="565">
        <v>18</v>
      </c>
      <c r="V667" s="565" t="s">
        <v>125</v>
      </c>
      <c r="W667" s="565" t="s">
        <v>122</v>
      </c>
      <c r="X667" s="567">
        <v>37890</v>
      </c>
      <c r="Y667" s="567">
        <v>26049</v>
      </c>
      <c r="Z667" s="579">
        <v>0.01</v>
      </c>
      <c r="AA667" s="569" t="str">
        <f t="shared" si="101"/>
        <v>TRK089-2</v>
      </c>
      <c r="AB667" s="570" t="str">
        <f t="shared" si="102"/>
        <v>FALSE</v>
      </c>
      <c r="AC667" s="580" t="str">
        <f t="shared" si="103"/>
        <v>FALSE</v>
      </c>
      <c r="AD667" s="569" t="str">
        <f t="shared" si="104"/>
        <v>II</v>
      </c>
    </row>
    <row r="668" spans="1:30" ht="30" x14ac:dyDescent="0.25">
      <c r="A668" s="564" t="str">
        <f t="shared" si="105"/>
        <v>TRK090-2017-1</v>
      </c>
      <c r="B668" s="574" t="s">
        <v>937</v>
      </c>
      <c r="C668" s="574">
        <v>1</v>
      </c>
      <c r="D668" s="574" t="s">
        <v>458</v>
      </c>
      <c r="E668" s="574" t="s">
        <v>838</v>
      </c>
      <c r="F668" s="574" t="s">
        <v>8</v>
      </c>
      <c r="G668" s="574">
        <v>2017</v>
      </c>
      <c r="H668" s="574" t="s">
        <v>187</v>
      </c>
      <c r="I668" s="574" t="s">
        <v>938</v>
      </c>
      <c r="J668" s="574" t="s">
        <v>777</v>
      </c>
      <c r="K668" s="574" t="s">
        <v>921</v>
      </c>
      <c r="L668" s="574" t="s">
        <v>939</v>
      </c>
      <c r="M668" s="574">
        <v>7600</v>
      </c>
      <c r="N668" s="574" t="s">
        <v>900</v>
      </c>
      <c r="O668" s="574">
        <v>6</v>
      </c>
      <c r="P668" s="574" t="s">
        <v>940</v>
      </c>
      <c r="Q668" s="574" t="s">
        <v>463</v>
      </c>
      <c r="R668" s="574">
        <v>145</v>
      </c>
      <c r="S668" s="574">
        <v>23</v>
      </c>
      <c r="T668" s="575">
        <v>6250</v>
      </c>
      <c r="U668" s="574">
        <v>22</v>
      </c>
      <c r="V668" s="574" t="s">
        <v>122</v>
      </c>
      <c r="W668" s="574" t="s">
        <v>123</v>
      </c>
      <c r="X668" s="576">
        <v>35045</v>
      </c>
      <c r="Y668" s="576">
        <v>24645</v>
      </c>
      <c r="Z668" s="577">
        <v>0.05</v>
      </c>
      <c r="AA668" s="570" t="str">
        <f t="shared" si="101"/>
        <v>TRK090-1</v>
      </c>
      <c r="AB668" s="569" t="str">
        <f t="shared" si="102"/>
        <v>FALSE</v>
      </c>
      <c r="AC668" s="578" t="str">
        <f t="shared" si="103"/>
        <v>TRUE</v>
      </c>
      <c r="AD668" s="570" t="str">
        <f t="shared" si="104"/>
        <v>II</v>
      </c>
    </row>
    <row r="669" spans="1:30" ht="30" x14ac:dyDescent="0.25">
      <c r="A669" s="564" t="str">
        <f t="shared" si="105"/>
        <v>TRK090-2017-2</v>
      </c>
      <c r="B669" s="565" t="s">
        <v>937</v>
      </c>
      <c r="C669" s="565">
        <v>2</v>
      </c>
      <c r="D669" s="565" t="s">
        <v>1370</v>
      </c>
      <c r="E669" s="565" t="s">
        <v>838</v>
      </c>
      <c r="F669" s="565" t="s">
        <v>8</v>
      </c>
      <c r="G669" s="565">
        <v>2017</v>
      </c>
      <c r="H669" s="565" t="s">
        <v>187</v>
      </c>
      <c r="I669" s="565" t="s">
        <v>938</v>
      </c>
      <c r="J669" s="565" t="s">
        <v>777</v>
      </c>
      <c r="K669" s="565" t="s">
        <v>921</v>
      </c>
      <c r="L669" s="565" t="s">
        <v>939</v>
      </c>
      <c r="M669" s="565">
        <v>7600</v>
      </c>
      <c r="N669" s="565" t="s">
        <v>900</v>
      </c>
      <c r="O669" s="565">
        <v>6</v>
      </c>
      <c r="P669" s="565" t="s">
        <v>940</v>
      </c>
      <c r="Q669" s="565" t="s">
        <v>463</v>
      </c>
      <c r="R669" s="565">
        <v>145</v>
      </c>
      <c r="S669" s="565">
        <v>23</v>
      </c>
      <c r="T669" s="566">
        <v>6250</v>
      </c>
      <c r="U669" s="565">
        <v>22</v>
      </c>
      <c r="V669" s="565" t="s">
        <v>122</v>
      </c>
      <c r="W669" s="565" t="s">
        <v>123</v>
      </c>
      <c r="X669" s="567">
        <v>35045</v>
      </c>
      <c r="Y669" s="567">
        <v>24237</v>
      </c>
      <c r="Z669" s="579">
        <v>0.01</v>
      </c>
      <c r="AA669" s="569" t="str">
        <f t="shared" si="101"/>
        <v>TRK090-2</v>
      </c>
      <c r="AB669" s="570" t="str">
        <f t="shared" si="102"/>
        <v>FALSE</v>
      </c>
      <c r="AC669" s="580" t="str">
        <f t="shared" si="103"/>
        <v>FALSE</v>
      </c>
      <c r="AD669" s="569" t="str">
        <f t="shared" si="104"/>
        <v>II</v>
      </c>
    </row>
    <row r="670" spans="1:30" ht="30" x14ac:dyDescent="0.25">
      <c r="A670" s="564" t="str">
        <f t="shared" si="105"/>
        <v>TRK091-2017-1</v>
      </c>
      <c r="B670" s="574" t="s">
        <v>941</v>
      </c>
      <c r="C670" s="574">
        <v>1</v>
      </c>
      <c r="D670" s="574" t="s">
        <v>458</v>
      </c>
      <c r="E670" s="574" t="s">
        <v>838</v>
      </c>
      <c r="F670" s="574" t="s">
        <v>8</v>
      </c>
      <c r="G670" s="574">
        <v>2017</v>
      </c>
      <c r="H670" s="574" t="s">
        <v>187</v>
      </c>
      <c r="I670" s="574" t="s">
        <v>938</v>
      </c>
      <c r="J670" s="574" t="s">
        <v>777</v>
      </c>
      <c r="K670" s="574" t="s">
        <v>921</v>
      </c>
      <c r="L670" s="574" t="s">
        <v>939</v>
      </c>
      <c r="M670" s="574">
        <v>10700</v>
      </c>
      <c r="N670" s="574" t="s">
        <v>696</v>
      </c>
      <c r="O670" s="574">
        <v>6</v>
      </c>
      <c r="P670" s="574" t="s">
        <v>940</v>
      </c>
      <c r="Q670" s="574" t="s">
        <v>463</v>
      </c>
      <c r="R670" s="574">
        <v>145</v>
      </c>
      <c r="S670" s="574">
        <v>23</v>
      </c>
      <c r="T670" s="575">
        <v>6800</v>
      </c>
      <c r="U670" s="574">
        <v>20</v>
      </c>
      <c r="V670" s="574" t="s">
        <v>122</v>
      </c>
      <c r="W670" s="574" t="s">
        <v>123</v>
      </c>
      <c r="X670" s="576">
        <v>36845</v>
      </c>
      <c r="Y670" s="576">
        <v>26243</v>
      </c>
      <c r="Z670" s="577">
        <v>0.05</v>
      </c>
      <c r="AA670" s="570" t="str">
        <f t="shared" si="101"/>
        <v>TRK091-1</v>
      </c>
      <c r="AB670" s="569" t="str">
        <f t="shared" si="102"/>
        <v>FALSE</v>
      </c>
      <c r="AC670" s="578" t="str">
        <f t="shared" si="103"/>
        <v>FALSE</v>
      </c>
      <c r="AD670" s="570" t="str">
        <f t="shared" si="104"/>
        <v>II</v>
      </c>
    </row>
    <row r="671" spans="1:30" ht="30" x14ac:dyDescent="0.25">
      <c r="A671" s="564" t="str">
        <f t="shared" si="105"/>
        <v>TRK091-2017-2</v>
      </c>
      <c r="B671" s="565" t="s">
        <v>941</v>
      </c>
      <c r="C671" s="565">
        <v>2</v>
      </c>
      <c r="D671" s="565" t="s">
        <v>1370</v>
      </c>
      <c r="E671" s="565" t="s">
        <v>838</v>
      </c>
      <c r="F671" s="565" t="s">
        <v>8</v>
      </c>
      <c r="G671" s="565">
        <v>2017</v>
      </c>
      <c r="H671" s="565" t="s">
        <v>187</v>
      </c>
      <c r="I671" s="565" t="s">
        <v>938</v>
      </c>
      <c r="J671" s="565" t="s">
        <v>777</v>
      </c>
      <c r="K671" s="565" t="s">
        <v>921</v>
      </c>
      <c r="L671" s="565" t="s">
        <v>939</v>
      </c>
      <c r="M671" s="565">
        <v>10700</v>
      </c>
      <c r="N671" s="565" t="s">
        <v>696</v>
      </c>
      <c r="O671" s="565">
        <v>6</v>
      </c>
      <c r="P671" s="565" t="s">
        <v>940</v>
      </c>
      <c r="Q671" s="565" t="s">
        <v>463</v>
      </c>
      <c r="R671" s="565">
        <v>145</v>
      </c>
      <c r="S671" s="565">
        <v>23</v>
      </c>
      <c r="T671" s="566">
        <v>6800</v>
      </c>
      <c r="U671" s="565">
        <v>20</v>
      </c>
      <c r="V671" s="565" t="s">
        <v>122</v>
      </c>
      <c r="W671" s="565" t="s">
        <v>123</v>
      </c>
      <c r="X671" s="567">
        <v>36845</v>
      </c>
      <c r="Y671" s="567">
        <v>25787</v>
      </c>
      <c r="Z671" s="579">
        <v>0.01</v>
      </c>
      <c r="AA671" s="569" t="str">
        <f t="shared" si="101"/>
        <v>TRK091-2</v>
      </c>
      <c r="AB671" s="570" t="str">
        <f t="shared" si="102"/>
        <v>FALSE</v>
      </c>
      <c r="AC671" s="580" t="str">
        <f t="shared" si="103"/>
        <v>FALSE</v>
      </c>
      <c r="AD671" s="569" t="str">
        <f t="shared" si="104"/>
        <v>II</v>
      </c>
    </row>
    <row r="672" spans="1:30" ht="30" x14ac:dyDescent="0.25">
      <c r="A672" s="564" t="str">
        <f t="shared" si="105"/>
        <v>TRK092-2017-1</v>
      </c>
      <c r="B672" s="574" t="s">
        <v>942</v>
      </c>
      <c r="C672" s="574">
        <v>1</v>
      </c>
      <c r="D672" s="574" t="s">
        <v>458</v>
      </c>
      <c r="E672" s="574" t="s">
        <v>838</v>
      </c>
      <c r="F672" s="574" t="s">
        <v>8</v>
      </c>
      <c r="G672" s="574">
        <v>2017</v>
      </c>
      <c r="H672" s="574" t="s">
        <v>187</v>
      </c>
      <c r="I672" s="574" t="s">
        <v>938</v>
      </c>
      <c r="J672" s="574" t="s">
        <v>777</v>
      </c>
      <c r="K672" s="574" t="s">
        <v>921</v>
      </c>
      <c r="L672" s="574" t="s">
        <v>939</v>
      </c>
      <c r="M672" s="574">
        <v>7300</v>
      </c>
      <c r="N672" s="574" t="s">
        <v>903</v>
      </c>
      <c r="O672" s="574">
        <v>6</v>
      </c>
      <c r="P672" s="574" t="s">
        <v>940</v>
      </c>
      <c r="Q672" s="574" t="s">
        <v>463</v>
      </c>
      <c r="R672" s="574">
        <v>145</v>
      </c>
      <c r="S672" s="574">
        <v>23</v>
      </c>
      <c r="T672" s="575">
        <v>6150</v>
      </c>
      <c r="U672" s="574">
        <v>20</v>
      </c>
      <c r="V672" s="574" t="s">
        <v>125</v>
      </c>
      <c r="W672" s="574" t="s">
        <v>122</v>
      </c>
      <c r="X672" s="576">
        <v>34250</v>
      </c>
      <c r="Y672" s="576">
        <v>23939</v>
      </c>
      <c r="Z672" s="577">
        <v>0.05</v>
      </c>
      <c r="AA672" s="570" t="str">
        <f t="shared" si="101"/>
        <v>TRK092-1</v>
      </c>
      <c r="AB672" s="569" t="str">
        <f t="shared" si="102"/>
        <v>FALSE</v>
      </c>
      <c r="AC672" s="578" t="str">
        <f t="shared" si="103"/>
        <v>FALSE</v>
      </c>
      <c r="AD672" s="570" t="str">
        <f t="shared" si="104"/>
        <v>II</v>
      </c>
    </row>
    <row r="673" spans="1:30" x14ac:dyDescent="0.25">
      <c r="A673" s="564" t="str">
        <f t="shared" si="105"/>
        <v>TRK092-2017-2</v>
      </c>
      <c r="B673" s="565" t="s">
        <v>942</v>
      </c>
      <c r="C673" s="565">
        <v>2</v>
      </c>
      <c r="D673" s="565" t="s">
        <v>1370</v>
      </c>
      <c r="E673" s="565" t="s">
        <v>838</v>
      </c>
      <c r="F673" s="565" t="s">
        <v>8</v>
      </c>
      <c r="G673" s="565">
        <v>2017</v>
      </c>
      <c r="H673" s="565" t="s">
        <v>187</v>
      </c>
      <c r="I673" s="565" t="s">
        <v>938</v>
      </c>
      <c r="J673" s="565" t="s">
        <v>777</v>
      </c>
      <c r="K673" s="565" t="s">
        <v>921</v>
      </c>
      <c r="L673" s="565" t="s">
        <v>939</v>
      </c>
      <c r="M673" s="565">
        <v>7300</v>
      </c>
      <c r="N673" s="565" t="s">
        <v>903</v>
      </c>
      <c r="O673" s="565">
        <v>6</v>
      </c>
      <c r="P673" s="565" t="s">
        <v>940</v>
      </c>
      <c r="Q673" s="565" t="s">
        <v>463</v>
      </c>
      <c r="R673" s="565">
        <v>145</v>
      </c>
      <c r="S673" s="565">
        <v>23</v>
      </c>
      <c r="T673" s="566">
        <v>6150</v>
      </c>
      <c r="U673" s="565">
        <v>20</v>
      </c>
      <c r="V673" s="565" t="s">
        <v>125</v>
      </c>
      <c r="W673" s="565" t="s">
        <v>122</v>
      </c>
      <c r="X673" s="567">
        <v>34250</v>
      </c>
      <c r="Y673" s="567">
        <v>23553</v>
      </c>
      <c r="Z673" s="579">
        <v>0.01</v>
      </c>
      <c r="AA673" s="569" t="str">
        <f t="shared" si="101"/>
        <v>TRK092-2</v>
      </c>
      <c r="AB673" s="570" t="str">
        <f t="shared" si="102"/>
        <v>FALSE</v>
      </c>
      <c r="AC673" s="580" t="str">
        <f t="shared" si="103"/>
        <v>FALSE</v>
      </c>
      <c r="AD673" s="569" t="str">
        <f t="shared" si="104"/>
        <v>II</v>
      </c>
    </row>
    <row r="674" spans="1:30" ht="30" x14ac:dyDescent="0.25">
      <c r="A674" s="564" t="str">
        <f t="shared" si="105"/>
        <v>TRK093-2017-1</v>
      </c>
      <c r="B674" s="574" t="s">
        <v>943</v>
      </c>
      <c r="C674" s="574">
        <v>1</v>
      </c>
      <c r="D674" s="574" t="s">
        <v>458</v>
      </c>
      <c r="E674" s="574" t="s">
        <v>838</v>
      </c>
      <c r="F674" s="574" t="s">
        <v>8</v>
      </c>
      <c r="G674" s="574">
        <v>2017</v>
      </c>
      <c r="H674" s="574" t="s">
        <v>187</v>
      </c>
      <c r="I674" s="574" t="s">
        <v>938</v>
      </c>
      <c r="J674" s="574" t="s">
        <v>777</v>
      </c>
      <c r="K674" s="574" t="s">
        <v>921</v>
      </c>
      <c r="L674" s="574" t="s">
        <v>939</v>
      </c>
      <c r="M674" s="574">
        <v>9100</v>
      </c>
      <c r="N674" s="574" t="s">
        <v>905</v>
      </c>
      <c r="O674" s="574">
        <v>8</v>
      </c>
      <c r="P674" s="574" t="s">
        <v>940</v>
      </c>
      <c r="Q674" s="574" t="s">
        <v>463</v>
      </c>
      <c r="R674" s="574">
        <v>145</v>
      </c>
      <c r="S674" s="574">
        <v>23</v>
      </c>
      <c r="T674" s="575">
        <v>6800</v>
      </c>
      <c r="U674" s="574">
        <v>18</v>
      </c>
      <c r="V674" s="574" t="s">
        <v>125</v>
      </c>
      <c r="W674" s="574" t="s">
        <v>122</v>
      </c>
      <c r="X674" s="576">
        <v>35845</v>
      </c>
      <c r="Y674" s="576">
        <v>25356</v>
      </c>
      <c r="Z674" s="577">
        <v>0.05</v>
      </c>
      <c r="AA674" s="570" t="str">
        <f t="shared" si="101"/>
        <v>TRK093-1</v>
      </c>
      <c r="AB674" s="569" t="str">
        <f t="shared" si="102"/>
        <v>FALSE</v>
      </c>
      <c r="AC674" s="578" t="str">
        <f t="shared" si="103"/>
        <v>FALSE</v>
      </c>
      <c r="AD674" s="570" t="str">
        <f t="shared" si="104"/>
        <v>II</v>
      </c>
    </row>
    <row r="675" spans="1:30" x14ac:dyDescent="0.25">
      <c r="A675" s="564" t="str">
        <f t="shared" si="105"/>
        <v>TRK093-2017-2</v>
      </c>
      <c r="B675" s="565" t="s">
        <v>943</v>
      </c>
      <c r="C675" s="565">
        <v>2</v>
      </c>
      <c r="D675" s="565" t="s">
        <v>1370</v>
      </c>
      <c r="E675" s="565" t="s">
        <v>838</v>
      </c>
      <c r="F675" s="565" t="s">
        <v>8</v>
      </c>
      <c r="G675" s="565">
        <v>2017</v>
      </c>
      <c r="H675" s="565" t="s">
        <v>187</v>
      </c>
      <c r="I675" s="565" t="s">
        <v>938</v>
      </c>
      <c r="J675" s="565" t="s">
        <v>777</v>
      </c>
      <c r="K675" s="565" t="s">
        <v>921</v>
      </c>
      <c r="L675" s="565" t="s">
        <v>939</v>
      </c>
      <c r="M675" s="565">
        <v>9100</v>
      </c>
      <c r="N675" s="565" t="s">
        <v>905</v>
      </c>
      <c r="O675" s="565">
        <v>8</v>
      </c>
      <c r="P675" s="565" t="s">
        <v>940</v>
      </c>
      <c r="Q675" s="565" t="s">
        <v>463</v>
      </c>
      <c r="R675" s="565">
        <v>145</v>
      </c>
      <c r="S675" s="565">
        <v>23</v>
      </c>
      <c r="T675" s="566">
        <v>6800</v>
      </c>
      <c r="U675" s="565">
        <v>18</v>
      </c>
      <c r="V675" s="565" t="s">
        <v>125</v>
      </c>
      <c r="W675" s="565" t="s">
        <v>122</v>
      </c>
      <c r="X675" s="567">
        <v>35845</v>
      </c>
      <c r="Y675" s="567">
        <v>24654</v>
      </c>
      <c r="Z675" s="579">
        <v>0.01</v>
      </c>
      <c r="AA675" s="569" t="str">
        <f t="shared" si="101"/>
        <v>TRK093-2</v>
      </c>
      <c r="AB675" s="570" t="str">
        <f t="shared" si="102"/>
        <v>FALSE</v>
      </c>
      <c r="AC675" s="580" t="str">
        <f t="shared" si="103"/>
        <v>FALSE</v>
      </c>
      <c r="AD675" s="569" t="str">
        <f t="shared" si="104"/>
        <v>II</v>
      </c>
    </row>
    <row r="676" spans="1:30" ht="30" x14ac:dyDescent="0.25">
      <c r="A676" s="564" t="str">
        <f t="shared" si="105"/>
        <v>TRK094-2017-1</v>
      </c>
      <c r="B676" s="574" t="s">
        <v>944</v>
      </c>
      <c r="C676" s="574">
        <v>1</v>
      </c>
      <c r="D676" s="574" t="s">
        <v>458</v>
      </c>
      <c r="E676" s="574" t="s">
        <v>838</v>
      </c>
      <c r="F676" s="574" t="s">
        <v>8</v>
      </c>
      <c r="G676" s="574">
        <v>2017</v>
      </c>
      <c r="H676" s="574" t="s">
        <v>187</v>
      </c>
      <c r="I676" s="574" t="s">
        <v>938</v>
      </c>
      <c r="J676" s="574" t="s">
        <v>777</v>
      </c>
      <c r="K676" s="574" t="s">
        <v>921</v>
      </c>
      <c r="L676" s="574" t="s">
        <v>899</v>
      </c>
      <c r="M676" s="574">
        <v>7600</v>
      </c>
      <c r="N676" s="574" t="s">
        <v>900</v>
      </c>
      <c r="O676" s="574">
        <v>6</v>
      </c>
      <c r="P676" s="574" t="s">
        <v>940</v>
      </c>
      <c r="Q676" s="574" t="s">
        <v>463</v>
      </c>
      <c r="R676" s="574">
        <v>156.80000000000001</v>
      </c>
      <c r="S676" s="574">
        <v>23</v>
      </c>
      <c r="T676" s="575">
        <v>6350</v>
      </c>
      <c r="U676" s="574">
        <v>22</v>
      </c>
      <c r="V676" s="574" t="s">
        <v>122</v>
      </c>
      <c r="W676" s="574" t="s">
        <v>123</v>
      </c>
      <c r="X676" s="576">
        <v>35360</v>
      </c>
      <c r="Y676" s="576">
        <v>24959</v>
      </c>
      <c r="Z676" s="577">
        <v>0.05</v>
      </c>
      <c r="AA676" s="570" t="str">
        <f t="shared" si="101"/>
        <v>TRK094-1</v>
      </c>
      <c r="AB676" s="569" t="str">
        <f t="shared" si="102"/>
        <v>FALSE</v>
      </c>
      <c r="AC676" s="578" t="str">
        <f t="shared" si="103"/>
        <v>TRUE</v>
      </c>
      <c r="AD676" s="570" t="str">
        <f t="shared" si="104"/>
        <v>II</v>
      </c>
    </row>
    <row r="677" spans="1:30" ht="30" x14ac:dyDescent="0.25">
      <c r="A677" s="564" t="str">
        <f t="shared" si="105"/>
        <v>TRK094-2017-2</v>
      </c>
      <c r="B677" s="565" t="s">
        <v>944</v>
      </c>
      <c r="C677" s="565">
        <v>2</v>
      </c>
      <c r="D677" s="565" t="s">
        <v>1370</v>
      </c>
      <c r="E677" s="565" t="s">
        <v>838</v>
      </c>
      <c r="F677" s="565" t="s">
        <v>8</v>
      </c>
      <c r="G677" s="565">
        <v>2017</v>
      </c>
      <c r="H677" s="565" t="s">
        <v>187</v>
      </c>
      <c r="I677" s="565" t="s">
        <v>938</v>
      </c>
      <c r="J677" s="565" t="s">
        <v>777</v>
      </c>
      <c r="K677" s="565" t="s">
        <v>921</v>
      </c>
      <c r="L677" s="565" t="s">
        <v>899</v>
      </c>
      <c r="M677" s="565">
        <v>7600</v>
      </c>
      <c r="N677" s="565" t="s">
        <v>900</v>
      </c>
      <c r="O677" s="565">
        <v>6</v>
      </c>
      <c r="P677" s="565" t="s">
        <v>940</v>
      </c>
      <c r="Q677" s="565" t="s">
        <v>463</v>
      </c>
      <c r="R677" s="565">
        <v>157</v>
      </c>
      <c r="S677" s="565">
        <v>23</v>
      </c>
      <c r="T677" s="566">
        <v>6350</v>
      </c>
      <c r="U677" s="565">
        <v>22</v>
      </c>
      <c r="V677" s="565" t="s">
        <v>122</v>
      </c>
      <c r="W677" s="565" t="s">
        <v>123</v>
      </c>
      <c r="X677" s="567">
        <v>35360</v>
      </c>
      <c r="Y677" s="567">
        <v>24542</v>
      </c>
      <c r="Z677" s="579">
        <v>0.01</v>
      </c>
      <c r="AA677" s="569" t="str">
        <f t="shared" si="101"/>
        <v>TRK094-2</v>
      </c>
      <c r="AB677" s="570" t="str">
        <f t="shared" si="102"/>
        <v>FALSE</v>
      </c>
      <c r="AC677" s="580" t="str">
        <f t="shared" si="103"/>
        <v>FALSE</v>
      </c>
      <c r="AD677" s="569" t="str">
        <f t="shared" si="104"/>
        <v>II</v>
      </c>
    </row>
    <row r="678" spans="1:30" ht="30" x14ac:dyDescent="0.25">
      <c r="A678" s="564" t="str">
        <f t="shared" si="105"/>
        <v>TRK095-2017-1</v>
      </c>
      <c r="B678" s="574" t="s">
        <v>945</v>
      </c>
      <c r="C678" s="574">
        <v>1</v>
      </c>
      <c r="D678" s="574" t="s">
        <v>458</v>
      </c>
      <c r="E678" s="574" t="s">
        <v>838</v>
      </c>
      <c r="F678" s="574" t="s">
        <v>8</v>
      </c>
      <c r="G678" s="574">
        <v>2017</v>
      </c>
      <c r="H678" s="574" t="s">
        <v>187</v>
      </c>
      <c r="I678" s="574" t="s">
        <v>938</v>
      </c>
      <c r="J678" s="574" t="s">
        <v>777</v>
      </c>
      <c r="K678" s="574" t="s">
        <v>921</v>
      </c>
      <c r="L678" s="574" t="s">
        <v>899</v>
      </c>
      <c r="M678" s="574">
        <v>10700</v>
      </c>
      <c r="N678" s="574" t="s">
        <v>696</v>
      </c>
      <c r="O678" s="574">
        <v>6</v>
      </c>
      <c r="P678" s="574" t="s">
        <v>940</v>
      </c>
      <c r="Q678" s="574" t="s">
        <v>463</v>
      </c>
      <c r="R678" s="574">
        <v>156.80000000000001</v>
      </c>
      <c r="S678" s="574">
        <v>23</v>
      </c>
      <c r="T678" s="575">
        <v>7000</v>
      </c>
      <c r="U678" s="574">
        <v>20</v>
      </c>
      <c r="V678" s="574" t="s">
        <v>122</v>
      </c>
      <c r="W678" s="574" t="s">
        <v>123</v>
      </c>
      <c r="X678" s="576">
        <v>37160</v>
      </c>
      <c r="Y678" s="576">
        <v>26557</v>
      </c>
      <c r="Z678" s="577">
        <v>0.05</v>
      </c>
      <c r="AA678" s="570" t="str">
        <f t="shared" si="101"/>
        <v>TRK095-1</v>
      </c>
      <c r="AB678" s="569" t="str">
        <f t="shared" si="102"/>
        <v>FALSE</v>
      </c>
      <c r="AC678" s="578" t="str">
        <f t="shared" si="103"/>
        <v>FALSE</v>
      </c>
      <c r="AD678" s="570" t="str">
        <f t="shared" si="104"/>
        <v>II</v>
      </c>
    </row>
    <row r="679" spans="1:30" ht="30" x14ac:dyDescent="0.25">
      <c r="A679" s="564" t="str">
        <f t="shared" si="105"/>
        <v>TRK095-2017-2</v>
      </c>
      <c r="B679" s="565" t="s">
        <v>945</v>
      </c>
      <c r="C679" s="565">
        <v>2</v>
      </c>
      <c r="D679" s="565" t="s">
        <v>1370</v>
      </c>
      <c r="E679" s="565" t="s">
        <v>838</v>
      </c>
      <c r="F679" s="565" t="s">
        <v>8</v>
      </c>
      <c r="G679" s="565">
        <v>2017</v>
      </c>
      <c r="H679" s="565" t="s">
        <v>187</v>
      </c>
      <c r="I679" s="565" t="s">
        <v>938</v>
      </c>
      <c r="J679" s="565" t="s">
        <v>777</v>
      </c>
      <c r="K679" s="565" t="s">
        <v>921</v>
      </c>
      <c r="L679" s="565" t="s">
        <v>899</v>
      </c>
      <c r="M679" s="565">
        <v>10700</v>
      </c>
      <c r="N679" s="565" t="s">
        <v>696</v>
      </c>
      <c r="O679" s="565">
        <v>6</v>
      </c>
      <c r="P679" s="565" t="s">
        <v>940</v>
      </c>
      <c r="Q679" s="565" t="s">
        <v>463</v>
      </c>
      <c r="R679" s="565">
        <v>157</v>
      </c>
      <c r="S679" s="565">
        <v>23</v>
      </c>
      <c r="T679" s="566">
        <v>7000</v>
      </c>
      <c r="U679" s="565">
        <v>20</v>
      </c>
      <c r="V679" s="565" t="s">
        <v>122</v>
      </c>
      <c r="W679" s="565" t="s">
        <v>123</v>
      </c>
      <c r="X679" s="567">
        <v>37160</v>
      </c>
      <c r="Y679" s="567">
        <v>26091</v>
      </c>
      <c r="Z679" s="579">
        <v>0.01</v>
      </c>
      <c r="AA679" s="569" t="str">
        <f t="shared" si="101"/>
        <v>TRK095-2</v>
      </c>
      <c r="AB679" s="570" t="str">
        <f t="shared" si="102"/>
        <v>FALSE</v>
      </c>
      <c r="AC679" s="580" t="str">
        <f t="shared" si="103"/>
        <v>FALSE</v>
      </c>
      <c r="AD679" s="569" t="str">
        <f t="shared" si="104"/>
        <v>II</v>
      </c>
    </row>
    <row r="680" spans="1:30" ht="30" x14ac:dyDescent="0.25">
      <c r="A680" s="564" t="str">
        <f t="shared" si="105"/>
        <v>TRK096-2017-1</v>
      </c>
      <c r="B680" s="574" t="s">
        <v>946</v>
      </c>
      <c r="C680" s="574">
        <v>1</v>
      </c>
      <c r="D680" s="574" t="s">
        <v>458</v>
      </c>
      <c r="E680" s="574" t="s">
        <v>838</v>
      </c>
      <c r="F680" s="574" t="s">
        <v>8</v>
      </c>
      <c r="G680" s="574">
        <v>2017</v>
      </c>
      <c r="H680" s="574" t="s">
        <v>187</v>
      </c>
      <c r="I680" s="574" t="s">
        <v>938</v>
      </c>
      <c r="J680" s="574" t="s">
        <v>777</v>
      </c>
      <c r="K680" s="574" t="s">
        <v>921</v>
      </c>
      <c r="L680" s="574" t="s">
        <v>899</v>
      </c>
      <c r="M680" s="574">
        <v>9100</v>
      </c>
      <c r="N680" s="574" t="s">
        <v>905</v>
      </c>
      <c r="O680" s="574">
        <v>8</v>
      </c>
      <c r="P680" s="574" t="s">
        <v>940</v>
      </c>
      <c r="Q680" s="574" t="s">
        <v>463</v>
      </c>
      <c r="R680" s="574">
        <v>156.80000000000001</v>
      </c>
      <c r="S680" s="574">
        <v>23</v>
      </c>
      <c r="T680" s="575">
        <v>6950</v>
      </c>
      <c r="U680" s="574">
        <v>18</v>
      </c>
      <c r="V680" s="574" t="s">
        <v>125</v>
      </c>
      <c r="W680" s="574" t="s">
        <v>122</v>
      </c>
      <c r="X680" s="576">
        <v>36160</v>
      </c>
      <c r="Y680" s="576">
        <v>25669</v>
      </c>
      <c r="Z680" s="577">
        <v>0.05</v>
      </c>
      <c r="AA680" s="570" t="str">
        <f t="shared" si="101"/>
        <v>TRK096-1</v>
      </c>
      <c r="AB680" s="569" t="str">
        <f t="shared" si="102"/>
        <v>FALSE</v>
      </c>
      <c r="AC680" s="578" t="str">
        <f t="shared" si="103"/>
        <v>FALSE</v>
      </c>
      <c r="AD680" s="570" t="str">
        <f t="shared" si="104"/>
        <v>II</v>
      </c>
    </row>
    <row r="681" spans="1:30" x14ac:dyDescent="0.25">
      <c r="A681" s="564" t="str">
        <f t="shared" si="105"/>
        <v>TRK096-2017-2</v>
      </c>
      <c r="B681" s="565" t="s">
        <v>946</v>
      </c>
      <c r="C681" s="565">
        <v>2</v>
      </c>
      <c r="D681" s="565" t="s">
        <v>1370</v>
      </c>
      <c r="E681" s="565" t="s">
        <v>838</v>
      </c>
      <c r="F681" s="565" t="s">
        <v>8</v>
      </c>
      <c r="G681" s="565">
        <v>2017</v>
      </c>
      <c r="H681" s="565" t="s">
        <v>187</v>
      </c>
      <c r="I681" s="565" t="s">
        <v>938</v>
      </c>
      <c r="J681" s="565" t="s">
        <v>777</v>
      </c>
      <c r="K681" s="565" t="s">
        <v>921</v>
      </c>
      <c r="L681" s="565" t="s">
        <v>899</v>
      </c>
      <c r="M681" s="565">
        <v>9100</v>
      </c>
      <c r="N681" s="565" t="s">
        <v>905</v>
      </c>
      <c r="O681" s="565">
        <v>8</v>
      </c>
      <c r="P681" s="565" t="s">
        <v>940</v>
      </c>
      <c r="Q681" s="565" t="s">
        <v>463</v>
      </c>
      <c r="R681" s="565">
        <v>157</v>
      </c>
      <c r="S681" s="565">
        <v>23</v>
      </c>
      <c r="T681" s="566">
        <v>6950</v>
      </c>
      <c r="U681" s="565">
        <v>18</v>
      </c>
      <c r="V681" s="565" t="s">
        <v>125</v>
      </c>
      <c r="W681" s="565" t="s">
        <v>122</v>
      </c>
      <c r="X681" s="567">
        <v>36160</v>
      </c>
      <c r="Y681" s="567">
        <v>25231</v>
      </c>
      <c r="Z681" s="579">
        <v>0.01</v>
      </c>
      <c r="AA681" s="569" t="str">
        <f t="shared" si="101"/>
        <v>TRK096-2</v>
      </c>
      <c r="AB681" s="570" t="str">
        <f t="shared" si="102"/>
        <v>FALSE</v>
      </c>
      <c r="AC681" s="580" t="str">
        <f t="shared" si="103"/>
        <v>FALSE</v>
      </c>
      <c r="AD681" s="569" t="str">
        <f t="shared" si="104"/>
        <v>II</v>
      </c>
    </row>
    <row r="682" spans="1:30" ht="30" x14ac:dyDescent="0.25">
      <c r="A682" s="564" t="str">
        <f t="shared" si="105"/>
        <v>TRK097-2017-1</v>
      </c>
      <c r="B682" s="574" t="s">
        <v>947</v>
      </c>
      <c r="C682" s="574">
        <v>1</v>
      </c>
      <c r="D682" s="574" t="s">
        <v>458</v>
      </c>
      <c r="E682" s="574" t="s">
        <v>838</v>
      </c>
      <c r="F682" s="574" t="s">
        <v>8</v>
      </c>
      <c r="G682" s="574">
        <v>2017</v>
      </c>
      <c r="H682" s="574" t="s">
        <v>187</v>
      </c>
      <c r="I682" s="574" t="s">
        <v>948</v>
      </c>
      <c r="J682" s="574" t="s">
        <v>559</v>
      </c>
      <c r="K682" s="574">
        <v>3</v>
      </c>
      <c r="L682" s="574" t="s">
        <v>899</v>
      </c>
      <c r="M682" s="574">
        <v>7500</v>
      </c>
      <c r="N682" s="574" t="s">
        <v>541</v>
      </c>
      <c r="O682" s="574">
        <v>6</v>
      </c>
      <c r="P682" s="574" t="s">
        <v>949</v>
      </c>
      <c r="Q682" s="574" t="s">
        <v>463</v>
      </c>
      <c r="R682" s="574">
        <v>122.4</v>
      </c>
      <c r="S682" s="574">
        <v>23</v>
      </c>
      <c r="T682" s="575">
        <v>6050</v>
      </c>
      <c r="U682" s="574">
        <v>19</v>
      </c>
      <c r="V682" s="574" t="s">
        <v>125</v>
      </c>
      <c r="W682" s="574" t="s">
        <v>122</v>
      </c>
      <c r="X682" s="576">
        <v>32380</v>
      </c>
      <c r="Y682" s="576">
        <v>22636</v>
      </c>
      <c r="Z682" s="577">
        <v>0.05</v>
      </c>
      <c r="AA682" s="570" t="str">
        <f t="shared" si="101"/>
        <v>TRK097-1</v>
      </c>
      <c r="AB682" s="569" t="str">
        <f t="shared" si="102"/>
        <v>FALSE</v>
      </c>
      <c r="AC682" s="578" t="str">
        <f t="shared" si="103"/>
        <v>FALSE</v>
      </c>
      <c r="AD682" s="570" t="str">
        <f t="shared" si="104"/>
        <v>II</v>
      </c>
    </row>
    <row r="683" spans="1:30" x14ac:dyDescent="0.25">
      <c r="A683" s="564" t="str">
        <f t="shared" si="105"/>
        <v>TRK097-2017-2</v>
      </c>
      <c r="B683" s="565" t="s">
        <v>947</v>
      </c>
      <c r="C683" s="565">
        <v>2</v>
      </c>
      <c r="D683" s="565" t="s">
        <v>1370</v>
      </c>
      <c r="E683" s="565" t="s">
        <v>838</v>
      </c>
      <c r="F683" s="565" t="s">
        <v>8</v>
      </c>
      <c r="G683" s="565">
        <v>2017</v>
      </c>
      <c r="H683" s="565" t="s">
        <v>187</v>
      </c>
      <c r="I683" s="565" t="s">
        <v>948</v>
      </c>
      <c r="J683" s="565" t="s">
        <v>559</v>
      </c>
      <c r="K683" s="565">
        <v>3</v>
      </c>
      <c r="L683" s="565" t="s">
        <v>899</v>
      </c>
      <c r="M683" s="565">
        <v>7500</v>
      </c>
      <c r="N683" s="565" t="s">
        <v>541</v>
      </c>
      <c r="O683" s="565">
        <v>6</v>
      </c>
      <c r="P683" s="565" t="s">
        <v>949</v>
      </c>
      <c r="Q683" s="565" t="s">
        <v>463</v>
      </c>
      <c r="R683" s="565">
        <v>122.5</v>
      </c>
      <c r="S683" s="565">
        <v>23</v>
      </c>
      <c r="T683" s="566">
        <v>6050</v>
      </c>
      <c r="U683" s="565">
        <v>19</v>
      </c>
      <c r="V683" s="565" t="s">
        <v>125</v>
      </c>
      <c r="W683" s="565" t="s">
        <v>122</v>
      </c>
      <c r="X683" s="567">
        <v>32380</v>
      </c>
      <c r="Y683" s="567">
        <v>22289</v>
      </c>
      <c r="Z683" s="579">
        <v>0.01</v>
      </c>
      <c r="AA683" s="569" t="str">
        <f t="shared" si="101"/>
        <v>TRK097-2</v>
      </c>
      <c r="AB683" s="570" t="str">
        <f t="shared" si="102"/>
        <v>FALSE</v>
      </c>
      <c r="AC683" s="580" t="str">
        <f t="shared" si="103"/>
        <v>FALSE</v>
      </c>
      <c r="AD683" s="569" t="str">
        <f t="shared" si="104"/>
        <v>II</v>
      </c>
    </row>
    <row r="684" spans="1:30" ht="30" x14ac:dyDescent="0.25">
      <c r="A684" s="564" t="str">
        <f t="shared" si="105"/>
        <v>TRK098-2017-1</v>
      </c>
      <c r="B684" s="574" t="s">
        <v>950</v>
      </c>
      <c r="C684" s="574">
        <v>1</v>
      </c>
      <c r="D684" s="574" t="s">
        <v>458</v>
      </c>
      <c r="E684" s="574" t="s">
        <v>838</v>
      </c>
      <c r="F684" s="574" t="s">
        <v>8</v>
      </c>
      <c r="G684" s="574">
        <v>2017</v>
      </c>
      <c r="H684" s="574" t="s">
        <v>187</v>
      </c>
      <c r="I684" s="574" t="s">
        <v>898</v>
      </c>
      <c r="J684" s="574" t="s">
        <v>559</v>
      </c>
      <c r="K684" s="574">
        <v>3</v>
      </c>
      <c r="L684" s="574" t="s">
        <v>907</v>
      </c>
      <c r="M684" s="574">
        <v>7400</v>
      </c>
      <c r="N684" s="574" t="s">
        <v>541</v>
      </c>
      <c r="O684" s="574">
        <v>6</v>
      </c>
      <c r="P684" s="574" t="s">
        <v>949</v>
      </c>
      <c r="Q684" s="574" t="s">
        <v>463</v>
      </c>
      <c r="R684" s="574">
        <v>141.1</v>
      </c>
      <c r="S684" s="574">
        <v>23</v>
      </c>
      <c r="T684" s="575">
        <v>6050</v>
      </c>
      <c r="U684" s="574">
        <v>19</v>
      </c>
      <c r="V684" s="574" t="s">
        <v>125</v>
      </c>
      <c r="W684" s="574" t="s">
        <v>122</v>
      </c>
      <c r="X684" s="576">
        <v>32680</v>
      </c>
      <c r="Y684" s="576">
        <v>22912</v>
      </c>
      <c r="Z684" s="577">
        <v>0.05</v>
      </c>
      <c r="AA684" s="570" t="str">
        <f t="shared" si="101"/>
        <v>TRK098-1</v>
      </c>
      <c r="AB684" s="569" t="str">
        <f t="shared" si="102"/>
        <v>FALSE</v>
      </c>
      <c r="AC684" s="578" t="str">
        <f t="shared" si="103"/>
        <v>FALSE</v>
      </c>
      <c r="AD684" s="570" t="str">
        <f t="shared" si="104"/>
        <v>II</v>
      </c>
    </row>
    <row r="685" spans="1:30" x14ac:dyDescent="0.25">
      <c r="A685" s="564" t="str">
        <f t="shared" si="105"/>
        <v>TRK098-2017-2</v>
      </c>
      <c r="B685" s="565" t="s">
        <v>950</v>
      </c>
      <c r="C685" s="565">
        <v>2</v>
      </c>
      <c r="D685" s="565" t="s">
        <v>1370</v>
      </c>
      <c r="E685" s="565" t="s">
        <v>838</v>
      </c>
      <c r="F685" s="565" t="s">
        <v>8</v>
      </c>
      <c r="G685" s="565">
        <v>2017</v>
      </c>
      <c r="H685" s="565" t="s">
        <v>187</v>
      </c>
      <c r="I685" s="565" t="s">
        <v>898</v>
      </c>
      <c r="J685" s="565" t="s">
        <v>559</v>
      </c>
      <c r="K685" s="565">
        <v>3</v>
      </c>
      <c r="L685" s="565" t="s">
        <v>907</v>
      </c>
      <c r="M685" s="565">
        <v>7400</v>
      </c>
      <c r="N685" s="565" t="s">
        <v>541</v>
      </c>
      <c r="O685" s="565">
        <v>6</v>
      </c>
      <c r="P685" s="565" t="s">
        <v>949</v>
      </c>
      <c r="Q685" s="565" t="s">
        <v>463</v>
      </c>
      <c r="R685" s="565">
        <v>141</v>
      </c>
      <c r="S685" s="565">
        <v>23</v>
      </c>
      <c r="T685" s="566">
        <v>6050</v>
      </c>
      <c r="U685" s="565">
        <v>19</v>
      </c>
      <c r="V685" s="565" t="s">
        <v>125</v>
      </c>
      <c r="W685" s="565" t="s">
        <v>122</v>
      </c>
      <c r="X685" s="567">
        <v>32680</v>
      </c>
      <c r="Y685" s="567">
        <v>22557</v>
      </c>
      <c r="Z685" s="579">
        <v>0.01</v>
      </c>
      <c r="AA685" s="569" t="str">
        <f t="shared" si="101"/>
        <v>TRK098-2</v>
      </c>
      <c r="AB685" s="570" t="str">
        <f t="shared" si="102"/>
        <v>FALSE</v>
      </c>
      <c r="AC685" s="580" t="str">
        <f t="shared" si="103"/>
        <v>FALSE</v>
      </c>
      <c r="AD685" s="569" t="str">
        <f t="shared" si="104"/>
        <v>II</v>
      </c>
    </row>
    <row r="686" spans="1:30" ht="30" x14ac:dyDescent="0.25">
      <c r="A686" s="564" t="str">
        <f t="shared" si="105"/>
        <v>TRK099-2017-1</v>
      </c>
      <c r="B686" s="574" t="s">
        <v>951</v>
      </c>
      <c r="C686" s="574">
        <v>1</v>
      </c>
      <c r="D686" s="574" t="s">
        <v>458</v>
      </c>
      <c r="E686" s="574" t="s">
        <v>838</v>
      </c>
      <c r="F686" s="574" t="s">
        <v>8</v>
      </c>
      <c r="G686" s="574">
        <v>2017</v>
      </c>
      <c r="H686" s="574" t="s">
        <v>187</v>
      </c>
      <c r="I686" s="574" t="s">
        <v>898</v>
      </c>
      <c r="J686" s="574" t="s">
        <v>559</v>
      </c>
      <c r="K686" s="574">
        <v>3</v>
      </c>
      <c r="L686" s="574" t="s">
        <v>899</v>
      </c>
      <c r="M686" s="574">
        <v>7600</v>
      </c>
      <c r="N686" s="574" t="s">
        <v>952</v>
      </c>
      <c r="O686" s="574">
        <v>6</v>
      </c>
      <c r="P686" s="574" t="s">
        <v>949</v>
      </c>
      <c r="Q686" s="574" t="s">
        <v>463</v>
      </c>
      <c r="R686" s="574">
        <v>122.4</v>
      </c>
      <c r="S686" s="574">
        <v>23</v>
      </c>
      <c r="T686" s="575">
        <v>6050</v>
      </c>
      <c r="U686" s="574">
        <v>20</v>
      </c>
      <c r="V686" s="574" t="s">
        <v>122</v>
      </c>
      <c r="W686" s="574" t="s">
        <v>123</v>
      </c>
      <c r="X686" s="576">
        <v>33175</v>
      </c>
      <c r="Y686" s="576">
        <v>23342</v>
      </c>
      <c r="Z686" s="577">
        <v>0.05</v>
      </c>
      <c r="AA686" s="570" t="str">
        <f t="shared" si="101"/>
        <v>TRK099-1</v>
      </c>
      <c r="AB686" s="569" t="str">
        <f t="shared" si="102"/>
        <v>FALSE</v>
      </c>
      <c r="AC686" s="578" t="str">
        <f t="shared" si="103"/>
        <v>FALSE</v>
      </c>
      <c r="AD686" s="570" t="str">
        <f t="shared" si="104"/>
        <v>II</v>
      </c>
    </row>
    <row r="687" spans="1:30" ht="30" x14ac:dyDescent="0.25">
      <c r="A687" s="564" t="str">
        <f t="shared" si="105"/>
        <v>TRK099-2017-2</v>
      </c>
      <c r="B687" s="565" t="s">
        <v>951</v>
      </c>
      <c r="C687" s="565">
        <v>2</v>
      </c>
      <c r="D687" s="565" t="s">
        <v>1370</v>
      </c>
      <c r="E687" s="565" t="s">
        <v>838</v>
      </c>
      <c r="F687" s="565" t="s">
        <v>8</v>
      </c>
      <c r="G687" s="565">
        <v>2017</v>
      </c>
      <c r="H687" s="565" t="s">
        <v>187</v>
      </c>
      <c r="I687" s="565" t="s">
        <v>898</v>
      </c>
      <c r="J687" s="565" t="s">
        <v>559</v>
      </c>
      <c r="K687" s="565">
        <v>3</v>
      </c>
      <c r="L687" s="565" t="s">
        <v>899</v>
      </c>
      <c r="M687" s="565">
        <v>7600</v>
      </c>
      <c r="N687" s="565" t="s">
        <v>952</v>
      </c>
      <c r="O687" s="565">
        <v>6</v>
      </c>
      <c r="P687" s="565" t="s">
        <v>949</v>
      </c>
      <c r="Q687" s="565" t="s">
        <v>463</v>
      </c>
      <c r="R687" s="565">
        <v>122.5</v>
      </c>
      <c r="S687" s="565">
        <v>23</v>
      </c>
      <c r="T687" s="566">
        <v>6050</v>
      </c>
      <c r="U687" s="565">
        <v>20</v>
      </c>
      <c r="V687" s="565" t="s">
        <v>122</v>
      </c>
      <c r="W687" s="565" t="s">
        <v>123</v>
      </c>
      <c r="X687" s="567">
        <v>33175</v>
      </c>
      <c r="Y687" s="567">
        <v>22974</v>
      </c>
      <c r="Z687" s="579">
        <v>0.01</v>
      </c>
      <c r="AA687" s="569" t="str">
        <f t="shared" si="101"/>
        <v>TRK099-2</v>
      </c>
      <c r="AB687" s="570" t="str">
        <f t="shared" si="102"/>
        <v>FALSE</v>
      </c>
      <c r="AC687" s="580" t="str">
        <f t="shared" si="103"/>
        <v>FALSE</v>
      </c>
      <c r="AD687" s="569" t="str">
        <f t="shared" si="104"/>
        <v>II</v>
      </c>
    </row>
    <row r="688" spans="1:30" ht="30" x14ac:dyDescent="0.25">
      <c r="A688" s="564" t="str">
        <f t="shared" si="105"/>
        <v>TRK100-2017-1</v>
      </c>
      <c r="B688" s="574" t="s">
        <v>953</v>
      </c>
      <c r="C688" s="574">
        <v>1</v>
      </c>
      <c r="D688" s="574" t="s">
        <v>458</v>
      </c>
      <c r="E688" s="574" t="s">
        <v>838</v>
      </c>
      <c r="F688" s="574" t="s">
        <v>8</v>
      </c>
      <c r="G688" s="574">
        <v>2017</v>
      </c>
      <c r="H688" s="574" t="s">
        <v>187</v>
      </c>
      <c r="I688" s="574" t="s">
        <v>898</v>
      </c>
      <c r="J688" s="574" t="s">
        <v>559</v>
      </c>
      <c r="K688" s="574">
        <v>3</v>
      </c>
      <c r="L688" s="574" t="s">
        <v>907</v>
      </c>
      <c r="M688" s="574">
        <v>7600</v>
      </c>
      <c r="N688" s="574" t="s">
        <v>952</v>
      </c>
      <c r="O688" s="574">
        <v>6</v>
      </c>
      <c r="P688" s="574" t="s">
        <v>949</v>
      </c>
      <c r="Q688" s="574" t="s">
        <v>463</v>
      </c>
      <c r="R688" s="574">
        <v>141.1</v>
      </c>
      <c r="S688" s="574">
        <v>23</v>
      </c>
      <c r="T688" s="575">
        <v>6050</v>
      </c>
      <c r="U688" s="574">
        <v>20</v>
      </c>
      <c r="V688" s="574" t="s">
        <v>122</v>
      </c>
      <c r="W688" s="574" t="s">
        <v>123</v>
      </c>
      <c r="X688" s="576">
        <v>33475</v>
      </c>
      <c r="Y688" s="576">
        <v>23618</v>
      </c>
      <c r="Z688" s="577">
        <v>0.05</v>
      </c>
      <c r="AA688" s="570" t="str">
        <f t="shared" si="101"/>
        <v>TRK100-1</v>
      </c>
      <c r="AB688" s="569" t="str">
        <f t="shared" si="102"/>
        <v>FALSE</v>
      </c>
      <c r="AC688" s="578" t="str">
        <f t="shared" si="103"/>
        <v>FALSE</v>
      </c>
      <c r="AD688" s="570" t="str">
        <f t="shared" si="104"/>
        <v>II</v>
      </c>
    </row>
    <row r="689" spans="1:30" ht="30" x14ac:dyDescent="0.25">
      <c r="A689" s="564" t="str">
        <f t="shared" si="105"/>
        <v>TRK100-2017-2</v>
      </c>
      <c r="B689" s="565" t="s">
        <v>953</v>
      </c>
      <c r="C689" s="565">
        <v>2</v>
      </c>
      <c r="D689" s="565" t="s">
        <v>1370</v>
      </c>
      <c r="E689" s="565" t="s">
        <v>838</v>
      </c>
      <c r="F689" s="565" t="s">
        <v>8</v>
      </c>
      <c r="G689" s="565">
        <v>2017</v>
      </c>
      <c r="H689" s="565" t="s">
        <v>187</v>
      </c>
      <c r="I689" s="565" t="s">
        <v>898</v>
      </c>
      <c r="J689" s="565" t="s">
        <v>559</v>
      </c>
      <c r="K689" s="565">
        <v>3</v>
      </c>
      <c r="L689" s="565" t="s">
        <v>907</v>
      </c>
      <c r="M689" s="565">
        <v>7600</v>
      </c>
      <c r="N689" s="565" t="s">
        <v>952</v>
      </c>
      <c r="O689" s="565">
        <v>6</v>
      </c>
      <c r="P689" s="565" t="s">
        <v>949</v>
      </c>
      <c r="Q689" s="565" t="s">
        <v>463</v>
      </c>
      <c r="R689" s="565">
        <v>141</v>
      </c>
      <c r="S689" s="565">
        <v>23</v>
      </c>
      <c r="T689" s="566">
        <v>6050</v>
      </c>
      <c r="U689" s="565">
        <v>20</v>
      </c>
      <c r="V689" s="565" t="s">
        <v>122</v>
      </c>
      <c r="W689" s="565" t="s">
        <v>123</v>
      </c>
      <c r="X689" s="567">
        <v>33475</v>
      </c>
      <c r="Y689" s="567">
        <v>23242</v>
      </c>
      <c r="Z689" s="579">
        <v>0.01</v>
      </c>
      <c r="AA689" s="569" t="str">
        <f t="shared" si="101"/>
        <v>TRK100-2</v>
      </c>
      <c r="AB689" s="570" t="str">
        <f t="shared" si="102"/>
        <v>FALSE</v>
      </c>
      <c r="AC689" s="580" t="str">
        <f t="shared" si="103"/>
        <v>FALSE</v>
      </c>
      <c r="AD689" s="569" t="str">
        <f t="shared" si="104"/>
        <v>II</v>
      </c>
    </row>
    <row r="690" spans="1:30" ht="30" x14ac:dyDescent="0.25">
      <c r="A690" s="564" t="str">
        <f t="shared" si="105"/>
        <v>TRK101-2017-1</v>
      </c>
      <c r="B690" s="574" t="s">
        <v>954</v>
      </c>
      <c r="C690" s="574">
        <v>1</v>
      </c>
      <c r="D690" s="574" t="s">
        <v>458</v>
      </c>
      <c r="E690" s="574" t="s">
        <v>838</v>
      </c>
      <c r="F690" s="574" t="s">
        <v>8</v>
      </c>
      <c r="G690" s="574">
        <v>2017</v>
      </c>
      <c r="H690" s="574" t="s">
        <v>187</v>
      </c>
      <c r="I690" s="574" t="s">
        <v>898</v>
      </c>
      <c r="J690" s="574" t="s">
        <v>559</v>
      </c>
      <c r="K690" s="574">
        <v>3</v>
      </c>
      <c r="L690" s="574" t="s">
        <v>907</v>
      </c>
      <c r="M690" s="574">
        <v>10700</v>
      </c>
      <c r="N690" s="574" t="s">
        <v>696</v>
      </c>
      <c r="O690" s="574">
        <v>6</v>
      </c>
      <c r="P690" s="574" t="s">
        <v>949</v>
      </c>
      <c r="Q690" s="574" t="s">
        <v>463</v>
      </c>
      <c r="R690" s="574">
        <v>141.1</v>
      </c>
      <c r="S690" s="574">
        <v>23</v>
      </c>
      <c r="T690" s="575">
        <v>6800</v>
      </c>
      <c r="U690" s="574">
        <v>19</v>
      </c>
      <c r="V690" s="574" t="s">
        <v>122</v>
      </c>
      <c r="W690" s="574" t="s">
        <v>123</v>
      </c>
      <c r="X690" s="576">
        <v>35275</v>
      </c>
      <c r="Y690" s="576">
        <v>25216</v>
      </c>
      <c r="Z690" s="577">
        <v>0.05</v>
      </c>
      <c r="AA690" s="570" t="str">
        <f t="shared" si="101"/>
        <v>TRK101-1</v>
      </c>
      <c r="AB690" s="569" t="str">
        <f t="shared" si="102"/>
        <v>FALSE</v>
      </c>
      <c r="AC690" s="578" t="str">
        <f t="shared" si="103"/>
        <v>FALSE</v>
      </c>
      <c r="AD690" s="570" t="str">
        <f t="shared" si="104"/>
        <v>II</v>
      </c>
    </row>
    <row r="691" spans="1:30" ht="30" x14ac:dyDescent="0.25">
      <c r="A691" s="564" t="str">
        <f t="shared" si="105"/>
        <v>TRK101-2017-2</v>
      </c>
      <c r="B691" s="565" t="s">
        <v>954</v>
      </c>
      <c r="C691" s="565">
        <v>2</v>
      </c>
      <c r="D691" s="565" t="s">
        <v>1370</v>
      </c>
      <c r="E691" s="565" t="s">
        <v>838</v>
      </c>
      <c r="F691" s="565" t="s">
        <v>8</v>
      </c>
      <c r="G691" s="565">
        <v>2017</v>
      </c>
      <c r="H691" s="565" t="s">
        <v>187</v>
      </c>
      <c r="I691" s="565" t="s">
        <v>898</v>
      </c>
      <c r="J691" s="565" t="s">
        <v>559</v>
      </c>
      <c r="K691" s="565">
        <v>3</v>
      </c>
      <c r="L691" s="565" t="s">
        <v>907</v>
      </c>
      <c r="M691" s="565">
        <v>10700</v>
      </c>
      <c r="N691" s="565" t="s">
        <v>696</v>
      </c>
      <c r="O691" s="565">
        <v>6</v>
      </c>
      <c r="P691" s="565" t="s">
        <v>949</v>
      </c>
      <c r="Q691" s="565" t="s">
        <v>463</v>
      </c>
      <c r="R691" s="565">
        <v>141</v>
      </c>
      <c r="S691" s="565">
        <v>23</v>
      </c>
      <c r="T691" s="566">
        <v>6800</v>
      </c>
      <c r="U691" s="565">
        <v>19</v>
      </c>
      <c r="V691" s="565" t="s">
        <v>122</v>
      </c>
      <c r="W691" s="565" t="s">
        <v>123</v>
      </c>
      <c r="X691" s="567">
        <v>35275</v>
      </c>
      <c r="Y691" s="567">
        <v>24791</v>
      </c>
      <c r="Z691" s="579">
        <v>0.01</v>
      </c>
      <c r="AA691" s="569" t="str">
        <f t="shared" si="101"/>
        <v>TRK101-2</v>
      </c>
      <c r="AB691" s="570" t="str">
        <f t="shared" si="102"/>
        <v>FALSE</v>
      </c>
      <c r="AC691" s="580" t="str">
        <f t="shared" si="103"/>
        <v>FALSE</v>
      </c>
      <c r="AD691" s="569" t="str">
        <f t="shared" si="104"/>
        <v>II</v>
      </c>
    </row>
    <row r="692" spans="1:30" ht="30" x14ac:dyDescent="0.25">
      <c r="A692" s="564" t="str">
        <f t="shared" si="105"/>
        <v>TRK102-2017-1</v>
      </c>
      <c r="B692" s="574" t="s">
        <v>955</v>
      </c>
      <c r="C692" s="574">
        <v>1</v>
      </c>
      <c r="D692" s="574" t="s">
        <v>458</v>
      </c>
      <c r="E692" s="574" t="s">
        <v>838</v>
      </c>
      <c r="F692" s="574" t="s">
        <v>8</v>
      </c>
      <c r="G692" s="574">
        <v>2017</v>
      </c>
      <c r="H692" s="574" t="s">
        <v>187</v>
      </c>
      <c r="I692" s="574" t="s">
        <v>898</v>
      </c>
      <c r="J692" s="574" t="s">
        <v>559</v>
      </c>
      <c r="K692" s="574">
        <v>3</v>
      </c>
      <c r="L692" s="574" t="s">
        <v>899</v>
      </c>
      <c r="M692" s="574">
        <v>7600</v>
      </c>
      <c r="N692" s="574" t="s">
        <v>956</v>
      </c>
      <c r="O692" s="574">
        <v>8</v>
      </c>
      <c r="P692" s="574" t="s">
        <v>949</v>
      </c>
      <c r="Q692" s="574" t="s">
        <v>463</v>
      </c>
      <c r="R692" s="574">
        <v>122.4</v>
      </c>
      <c r="S692" s="574">
        <v>23</v>
      </c>
      <c r="T692" s="575">
        <v>6400</v>
      </c>
      <c r="U692" s="574">
        <v>17</v>
      </c>
      <c r="V692" s="574" t="s">
        <v>125</v>
      </c>
      <c r="W692" s="574" t="s">
        <v>122</v>
      </c>
      <c r="X692" s="576">
        <v>33975</v>
      </c>
      <c r="Y692" s="576">
        <v>24052</v>
      </c>
      <c r="Z692" s="577">
        <v>0.05</v>
      </c>
      <c r="AA692" s="570" t="str">
        <f t="shared" si="101"/>
        <v>TRK102-1</v>
      </c>
      <c r="AB692" s="569" t="str">
        <f t="shared" si="102"/>
        <v>FALSE</v>
      </c>
      <c r="AC692" s="578" t="str">
        <f t="shared" si="103"/>
        <v>FALSE</v>
      </c>
      <c r="AD692" s="570" t="str">
        <f t="shared" si="104"/>
        <v>II</v>
      </c>
    </row>
    <row r="693" spans="1:30" x14ac:dyDescent="0.25">
      <c r="A693" s="564" t="str">
        <f t="shared" si="105"/>
        <v>TRK102-2017-2</v>
      </c>
      <c r="B693" s="565" t="s">
        <v>955</v>
      </c>
      <c r="C693" s="565">
        <v>2</v>
      </c>
      <c r="D693" s="565" t="s">
        <v>1370</v>
      </c>
      <c r="E693" s="565" t="s">
        <v>838</v>
      </c>
      <c r="F693" s="565" t="s">
        <v>8</v>
      </c>
      <c r="G693" s="565">
        <v>2017</v>
      </c>
      <c r="H693" s="565" t="s">
        <v>187</v>
      </c>
      <c r="I693" s="565" t="s">
        <v>898</v>
      </c>
      <c r="J693" s="565" t="s">
        <v>559</v>
      </c>
      <c r="K693" s="565">
        <v>3</v>
      </c>
      <c r="L693" s="565" t="s">
        <v>899</v>
      </c>
      <c r="M693" s="565">
        <v>7600</v>
      </c>
      <c r="N693" s="565" t="s">
        <v>956</v>
      </c>
      <c r="O693" s="565">
        <v>8</v>
      </c>
      <c r="P693" s="565" t="s">
        <v>949</v>
      </c>
      <c r="Q693" s="565" t="s">
        <v>463</v>
      </c>
      <c r="R693" s="565">
        <v>122.5</v>
      </c>
      <c r="S693" s="565">
        <v>23</v>
      </c>
      <c r="T693" s="566">
        <v>6400</v>
      </c>
      <c r="U693" s="565">
        <v>17</v>
      </c>
      <c r="V693" s="565" t="s">
        <v>125</v>
      </c>
      <c r="W693" s="565" t="s">
        <v>122</v>
      </c>
      <c r="X693" s="567">
        <v>33975</v>
      </c>
      <c r="Y693" s="567">
        <v>23661</v>
      </c>
      <c r="Z693" s="579">
        <v>0.01</v>
      </c>
      <c r="AA693" s="569" t="str">
        <f t="shared" si="101"/>
        <v>TRK102-2</v>
      </c>
      <c r="AB693" s="570" t="str">
        <f t="shared" si="102"/>
        <v>FALSE</v>
      </c>
      <c r="AC693" s="580" t="str">
        <f t="shared" si="103"/>
        <v>FALSE</v>
      </c>
      <c r="AD693" s="569" t="str">
        <f t="shared" si="104"/>
        <v>II</v>
      </c>
    </row>
    <row r="694" spans="1:30" ht="30" x14ac:dyDescent="0.25">
      <c r="A694" s="564" t="str">
        <f t="shared" si="105"/>
        <v>TRK103-2017-1</v>
      </c>
      <c r="B694" s="574" t="s">
        <v>957</v>
      </c>
      <c r="C694" s="574">
        <v>1</v>
      </c>
      <c r="D694" s="574" t="s">
        <v>458</v>
      </c>
      <c r="E694" s="574" t="s">
        <v>838</v>
      </c>
      <c r="F694" s="574" t="s">
        <v>8</v>
      </c>
      <c r="G694" s="574">
        <v>2017</v>
      </c>
      <c r="H694" s="574" t="s">
        <v>187</v>
      </c>
      <c r="I694" s="574" t="s">
        <v>898</v>
      </c>
      <c r="J694" s="574" t="s">
        <v>559</v>
      </c>
      <c r="K694" s="574">
        <v>3</v>
      </c>
      <c r="L694" s="574" t="s">
        <v>907</v>
      </c>
      <c r="M694" s="574">
        <v>7600</v>
      </c>
      <c r="N694" s="574" t="s">
        <v>956</v>
      </c>
      <c r="O694" s="574">
        <v>8</v>
      </c>
      <c r="P694" s="574" t="s">
        <v>949</v>
      </c>
      <c r="Q694" s="574" t="s">
        <v>463</v>
      </c>
      <c r="R694" s="574">
        <v>141.1</v>
      </c>
      <c r="S694" s="574">
        <v>23</v>
      </c>
      <c r="T694" s="575">
        <v>6400</v>
      </c>
      <c r="U694" s="574">
        <v>17</v>
      </c>
      <c r="V694" s="574" t="s">
        <v>125</v>
      </c>
      <c r="W694" s="574" t="s">
        <v>122</v>
      </c>
      <c r="X694" s="576">
        <v>34275</v>
      </c>
      <c r="Y694" s="576">
        <v>24328</v>
      </c>
      <c r="Z694" s="577">
        <v>0.05</v>
      </c>
      <c r="AA694" s="570" t="str">
        <f t="shared" si="101"/>
        <v>TRK103-1</v>
      </c>
      <c r="AB694" s="569" t="str">
        <f t="shared" si="102"/>
        <v>FALSE</v>
      </c>
      <c r="AC694" s="578" t="str">
        <f t="shared" si="103"/>
        <v>FALSE</v>
      </c>
      <c r="AD694" s="570" t="str">
        <f t="shared" si="104"/>
        <v>II</v>
      </c>
    </row>
    <row r="695" spans="1:30" x14ac:dyDescent="0.25">
      <c r="A695" s="564" t="str">
        <f t="shared" si="105"/>
        <v>TRK103-2017-2</v>
      </c>
      <c r="B695" s="565" t="s">
        <v>957</v>
      </c>
      <c r="C695" s="565">
        <v>2</v>
      </c>
      <c r="D695" s="565" t="s">
        <v>1370</v>
      </c>
      <c r="E695" s="565" t="s">
        <v>838</v>
      </c>
      <c r="F695" s="565" t="s">
        <v>8</v>
      </c>
      <c r="G695" s="565">
        <v>2017</v>
      </c>
      <c r="H695" s="565" t="s">
        <v>187</v>
      </c>
      <c r="I695" s="565" t="s">
        <v>898</v>
      </c>
      <c r="J695" s="565" t="s">
        <v>559</v>
      </c>
      <c r="K695" s="565">
        <v>3</v>
      </c>
      <c r="L695" s="565" t="s">
        <v>907</v>
      </c>
      <c r="M695" s="565">
        <v>7600</v>
      </c>
      <c r="N695" s="565" t="s">
        <v>956</v>
      </c>
      <c r="O695" s="565">
        <v>8</v>
      </c>
      <c r="P695" s="565" t="s">
        <v>949</v>
      </c>
      <c r="Q695" s="565" t="s">
        <v>463</v>
      </c>
      <c r="R695" s="565">
        <v>141</v>
      </c>
      <c r="S695" s="565">
        <v>23</v>
      </c>
      <c r="T695" s="566">
        <v>6400</v>
      </c>
      <c r="U695" s="565">
        <v>17</v>
      </c>
      <c r="V695" s="565" t="s">
        <v>125</v>
      </c>
      <c r="W695" s="565" t="s">
        <v>122</v>
      </c>
      <c r="X695" s="567">
        <v>34275</v>
      </c>
      <c r="Y695" s="567">
        <v>23931</v>
      </c>
      <c r="Z695" s="579">
        <v>0.01</v>
      </c>
      <c r="AA695" s="569" t="str">
        <f t="shared" si="101"/>
        <v>TRK103-2</v>
      </c>
      <c r="AB695" s="570" t="str">
        <f t="shared" si="102"/>
        <v>FALSE</v>
      </c>
      <c r="AC695" s="580" t="str">
        <f t="shared" si="103"/>
        <v>FALSE</v>
      </c>
      <c r="AD695" s="569" t="str">
        <f t="shared" si="104"/>
        <v>II</v>
      </c>
    </row>
    <row r="696" spans="1:30" ht="30" x14ac:dyDescent="0.25">
      <c r="A696" s="564" t="str">
        <f t="shared" si="105"/>
        <v>TRK104-2017-1</v>
      </c>
      <c r="B696" s="574" t="s">
        <v>958</v>
      </c>
      <c r="C696" s="574">
        <v>1</v>
      </c>
      <c r="D696" s="574" t="s">
        <v>458</v>
      </c>
      <c r="E696" s="574" t="s">
        <v>838</v>
      </c>
      <c r="F696" s="574" t="s">
        <v>8</v>
      </c>
      <c r="G696" s="574">
        <v>2017</v>
      </c>
      <c r="H696" s="574" t="s">
        <v>187</v>
      </c>
      <c r="I696" s="574" t="s">
        <v>912</v>
      </c>
      <c r="J696" s="574" t="s">
        <v>559</v>
      </c>
      <c r="K696" s="574">
        <v>3</v>
      </c>
      <c r="L696" s="574" t="s">
        <v>899</v>
      </c>
      <c r="M696" s="574">
        <v>7500</v>
      </c>
      <c r="N696" s="574" t="s">
        <v>541</v>
      </c>
      <c r="O696" s="574">
        <v>6</v>
      </c>
      <c r="P696" s="574" t="s">
        <v>949</v>
      </c>
      <c r="Q696" s="574" t="s">
        <v>479</v>
      </c>
      <c r="R696" s="574">
        <v>122.4</v>
      </c>
      <c r="S696" s="574">
        <v>23</v>
      </c>
      <c r="T696" s="575">
        <v>6050</v>
      </c>
      <c r="U696" s="574">
        <v>19</v>
      </c>
      <c r="V696" s="574" t="s">
        <v>125</v>
      </c>
      <c r="W696" s="574" t="s">
        <v>122</v>
      </c>
      <c r="X696" s="576">
        <v>36525</v>
      </c>
      <c r="Y696" s="576">
        <v>25711</v>
      </c>
      <c r="Z696" s="577">
        <v>0.05</v>
      </c>
      <c r="AA696" s="570" t="str">
        <f t="shared" si="101"/>
        <v>TRK104-1</v>
      </c>
      <c r="AB696" s="569" t="str">
        <f t="shared" si="102"/>
        <v>FALSE</v>
      </c>
      <c r="AC696" s="578" t="str">
        <f t="shared" si="103"/>
        <v>FALSE</v>
      </c>
      <c r="AD696" s="570" t="str">
        <f t="shared" si="104"/>
        <v>II</v>
      </c>
    </row>
    <row r="697" spans="1:30" x14ac:dyDescent="0.25">
      <c r="A697" s="564" t="str">
        <f t="shared" si="105"/>
        <v>TRK104-2017-2</v>
      </c>
      <c r="B697" s="565" t="s">
        <v>958</v>
      </c>
      <c r="C697" s="565">
        <v>2</v>
      </c>
      <c r="D697" s="565" t="s">
        <v>1370</v>
      </c>
      <c r="E697" s="565" t="s">
        <v>838</v>
      </c>
      <c r="F697" s="565" t="s">
        <v>8</v>
      </c>
      <c r="G697" s="565">
        <v>2017</v>
      </c>
      <c r="H697" s="565" t="s">
        <v>187</v>
      </c>
      <c r="I697" s="565" t="s">
        <v>912</v>
      </c>
      <c r="J697" s="565" t="s">
        <v>559</v>
      </c>
      <c r="K697" s="565">
        <v>3</v>
      </c>
      <c r="L697" s="565" t="s">
        <v>899</v>
      </c>
      <c r="M697" s="565">
        <v>7500</v>
      </c>
      <c r="N697" s="565" t="s">
        <v>541</v>
      </c>
      <c r="O697" s="565">
        <v>6</v>
      </c>
      <c r="P697" s="565" t="s">
        <v>949</v>
      </c>
      <c r="Q697" s="565" t="s">
        <v>479</v>
      </c>
      <c r="R697" s="565">
        <v>122.5</v>
      </c>
      <c r="S697" s="565">
        <v>23</v>
      </c>
      <c r="T697" s="566">
        <v>6050</v>
      </c>
      <c r="U697" s="565">
        <v>19</v>
      </c>
      <c r="V697" s="565" t="s">
        <v>125</v>
      </c>
      <c r="W697" s="565" t="s">
        <v>122</v>
      </c>
      <c r="X697" s="567">
        <v>36525</v>
      </c>
      <c r="Y697" s="567">
        <v>25271</v>
      </c>
      <c r="Z697" s="579">
        <v>0.01</v>
      </c>
      <c r="AA697" s="569" t="str">
        <f t="shared" si="101"/>
        <v>TRK104-2</v>
      </c>
      <c r="AB697" s="570" t="str">
        <f t="shared" si="102"/>
        <v>FALSE</v>
      </c>
      <c r="AC697" s="580" t="str">
        <f t="shared" si="103"/>
        <v>FALSE</v>
      </c>
      <c r="AD697" s="569" t="str">
        <f t="shared" si="104"/>
        <v>II</v>
      </c>
    </row>
    <row r="698" spans="1:30" ht="30" x14ac:dyDescent="0.25">
      <c r="A698" s="564" t="str">
        <f t="shared" si="105"/>
        <v>TRK105-2017-1</v>
      </c>
      <c r="B698" s="574" t="s">
        <v>959</v>
      </c>
      <c r="C698" s="574">
        <v>1</v>
      </c>
      <c r="D698" s="574" t="s">
        <v>458</v>
      </c>
      <c r="E698" s="574" t="s">
        <v>838</v>
      </c>
      <c r="F698" s="574" t="s">
        <v>8</v>
      </c>
      <c r="G698" s="574">
        <v>2017</v>
      </c>
      <c r="H698" s="574" t="s">
        <v>187</v>
      </c>
      <c r="I698" s="574" t="s">
        <v>912</v>
      </c>
      <c r="J698" s="574" t="s">
        <v>559</v>
      </c>
      <c r="K698" s="574">
        <v>3</v>
      </c>
      <c r="L698" s="574" t="s">
        <v>907</v>
      </c>
      <c r="M698" s="574">
        <v>7400</v>
      </c>
      <c r="N698" s="574" t="s">
        <v>541</v>
      </c>
      <c r="O698" s="574">
        <v>6</v>
      </c>
      <c r="P698" s="574" t="s">
        <v>949</v>
      </c>
      <c r="Q698" s="574" t="s">
        <v>479</v>
      </c>
      <c r="R698" s="574">
        <v>141.1</v>
      </c>
      <c r="S698" s="574">
        <v>23</v>
      </c>
      <c r="T698" s="575">
        <v>6050</v>
      </c>
      <c r="U698" s="574">
        <v>19</v>
      </c>
      <c r="V698" s="574" t="s">
        <v>125</v>
      </c>
      <c r="W698" s="574" t="s">
        <v>122</v>
      </c>
      <c r="X698" s="576">
        <v>36825</v>
      </c>
      <c r="Y698" s="576">
        <v>25981</v>
      </c>
      <c r="Z698" s="577">
        <v>0.05</v>
      </c>
      <c r="AA698" s="570" t="str">
        <f t="shared" si="101"/>
        <v>TRK105-1</v>
      </c>
      <c r="AB698" s="569" t="str">
        <f t="shared" si="102"/>
        <v>FALSE</v>
      </c>
      <c r="AC698" s="578" t="str">
        <f t="shared" si="103"/>
        <v>FALSE</v>
      </c>
      <c r="AD698" s="570" t="str">
        <f t="shared" si="104"/>
        <v>II</v>
      </c>
    </row>
    <row r="699" spans="1:30" x14ac:dyDescent="0.25">
      <c r="A699" s="564" t="str">
        <f t="shared" si="105"/>
        <v>TRK105-2017-2</v>
      </c>
      <c r="B699" s="565" t="s">
        <v>959</v>
      </c>
      <c r="C699" s="565">
        <v>2</v>
      </c>
      <c r="D699" s="565" t="s">
        <v>1370</v>
      </c>
      <c r="E699" s="565" t="s">
        <v>838</v>
      </c>
      <c r="F699" s="565" t="s">
        <v>8</v>
      </c>
      <c r="G699" s="565">
        <v>2017</v>
      </c>
      <c r="H699" s="565" t="s">
        <v>187</v>
      </c>
      <c r="I699" s="565" t="s">
        <v>912</v>
      </c>
      <c r="J699" s="565" t="s">
        <v>559</v>
      </c>
      <c r="K699" s="565">
        <v>3</v>
      </c>
      <c r="L699" s="565" t="s">
        <v>907</v>
      </c>
      <c r="M699" s="565">
        <v>7400</v>
      </c>
      <c r="N699" s="565" t="s">
        <v>541</v>
      </c>
      <c r="O699" s="565">
        <v>6</v>
      </c>
      <c r="P699" s="565" t="s">
        <v>949</v>
      </c>
      <c r="Q699" s="565" t="s">
        <v>479</v>
      </c>
      <c r="R699" s="565">
        <v>141</v>
      </c>
      <c r="S699" s="565">
        <v>23</v>
      </c>
      <c r="T699" s="566">
        <v>6050</v>
      </c>
      <c r="U699" s="565">
        <v>19</v>
      </c>
      <c r="V699" s="565" t="s">
        <v>125</v>
      </c>
      <c r="W699" s="565" t="s">
        <v>122</v>
      </c>
      <c r="X699" s="567">
        <v>36825</v>
      </c>
      <c r="Y699" s="567">
        <v>25533</v>
      </c>
      <c r="Z699" s="579">
        <v>0.01</v>
      </c>
      <c r="AA699" s="569" t="str">
        <f t="shared" si="101"/>
        <v>TRK105-2</v>
      </c>
      <c r="AB699" s="570" t="str">
        <f t="shared" si="102"/>
        <v>FALSE</v>
      </c>
      <c r="AC699" s="580" t="str">
        <f t="shared" si="103"/>
        <v>FALSE</v>
      </c>
      <c r="AD699" s="569" t="str">
        <f t="shared" si="104"/>
        <v>II</v>
      </c>
    </row>
    <row r="700" spans="1:30" ht="30" x14ac:dyDescent="0.25">
      <c r="A700" s="564" t="str">
        <f t="shared" si="105"/>
        <v>TRK106-2017-1</v>
      </c>
      <c r="B700" s="574" t="s">
        <v>960</v>
      </c>
      <c r="C700" s="574">
        <v>1</v>
      </c>
      <c r="D700" s="574" t="s">
        <v>458</v>
      </c>
      <c r="E700" s="574" t="s">
        <v>838</v>
      </c>
      <c r="F700" s="574" t="s">
        <v>8</v>
      </c>
      <c r="G700" s="574">
        <v>2017</v>
      </c>
      <c r="H700" s="574" t="s">
        <v>187</v>
      </c>
      <c r="I700" s="574" t="s">
        <v>912</v>
      </c>
      <c r="J700" s="574" t="s">
        <v>559</v>
      </c>
      <c r="K700" s="574">
        <v>3</v>
      </c>
      <c r="L700" s="574" t="s">
        <v>899</v>
      </c>
      <c r="M700" s="574">
        <v>7600</v>
      </c>
      <c r="N700" s="574" t="s">
        <v>952</v>
      </c>
      <c r="O700" s="574">
        <v>6</v>
      </c>
      <c r="P700" s="574" t="s">
        <v>949</v>
      </c>
      <c r="Q700" s="574" t="s">
        <v>479</v>
      </c>
      <c r="R700" s="574">
        <v>122.4</v>
      </c>
      <c r="S700" s="574">
        <v>23</v>
      </c>
      <c r="T700" s="575">
        <v>6050</v>
      </c>
      <c r="U700" s="574">
        <v>20</v>
      </c>
      <c r="V700" s="574" t="s">
        <v>122</v>
      </c>
      <c r="W700" s="574" t="s">
        <v>123</v>
      </c>
      <c r="X700" s="576">
        <v>37320</v>
      </c>
      <c r="Y700" s="576">
        <v>26417</v>
      </c>
      <c r="Z700" s="577">
        <v>0.05</v>
      </c>
      <c r="AA700" s="570" t="str">
        <f t="shared" si="101"/>
        <v>TRK106-1</v>
      </c>
      <c r="AB700" s="569" t="str">
        <f t="shared" si="102"/>
        <v>FALSE</v>
      </c>
      <c r="AC700" s="578" t="str">
        <f t="shared" si="103"/>
        <v>FALSE</v>
      </c>
      <c r="AD700" s="570" t="str">
        <f t="shared" si="104"/>
        <v>II</v>
      </c>
    </row>
    <row r="701" spans="1:30" ht="30" x14ac:dyDescent="0.25">
      <c r="A701" s="564" t="str">
        <f t="shared" si="105"/>
        <v>TRK106-2017-2</v>
      </c>
      <c r="B701" s="565" t="s">
        <v>960</v>
      </c>
      <c r="C701" s="565">
        <v>2</v>
      </c>
      <c r="D701" s="565" t="s">
        <v>1370</v>
      </c>
      <c r="E701" s="565" t="s">
        <v>838</v>
      </c>
      <c r="F701" s="565" t="s">
        <v>8</v>
      </c>
      <c r="G701" s="565">
        <v>2017</v>
      </c>
      <c r="H701" s="565" t="s">
        <v>187</v>
      </c>
      <c r="I701" s="565" t="s">
        <v>912</v>
      </c>
      <c r="J701" s="565" t="s">
        <v>559</v>
      </c>
      <c r="K701" s="565">
        <v>3</v>
      </c>
      <c r="L701" s="565" t="s">
        <v>899</v>
      </c>
      <c r="M701" s="565">
        <v>7600</v>
      </c>
      <c r="N701" s="565" t="s">
        <v>952</v>
      </c>
      <c r="O701" s="565">
        <v>6</v>
      </c>
      <c r="P701" s="565" t="s">
        <v>949</v>
      </c>
      <c r="Q701" s="565" t="s">
        <v>479</v>
      </c>
      <c r="R701" s="565">
        <v>125.5</v>
      </c>
      <c r="S701" s="565">
        <v>23</v>
      </c>
      <c r="T701" s="566">
        <v>6050</v>
      </c>
      <c r="U701" s="565">
        <v>20</v>
      </c>
      <c r="V701" s="565" t="s">
        <v>122</v>
      </c>
      <c r="W701" s="565" t="s">
        <v>123</v>
      </c>
      <c r="X701" s="567">
        <v>37320</v>
      </c>
      <c r="Y701" s="567">
        <v>25955</v>
      </c>
      <c r="Z701" s="579">
        <v>0.01</v>
      </c>
      <c r="AA701" s="569" t="str">
        <f t="shared" si="101"/>
        <v>TRK106-2</v>
      </c>
      <c r="AB701" s="570" t="str">
        <f t="shared" si="102"/>
        <v>FALSE</v>
      </c>
      <c r="AC701" s="580" t="str">
        <f t="shared" si="103"/>
        <v>FALSE</v>
      </c>
      <c r="AD701" s="569" t="str">
        <f t="shared" si="104"/>
        <v>II</v>
      </c>
    </row>
    <row r="702" spans="1:30" ht="30" x14ac:dyDescent="0.25">
      <c r="A702" s="564" t="str">
        <f t="shared" si="105"/>
        <v>TRK107-2017-1</v>
      </c>
      <c r="B702" s="574" t="s">
        <v>961</v>
      </c>
      <c r="C702" s="574">
        <v>1</v>
      </c>
      <c r="D702" s="574" t="s">
        <v>458</v>
      </c>
      <c r="E702" s="574" t="s">
        <v>838</v>
      </c>
      <c r="F702" s="574" t="s">
        <v>8</v>
      </c>
      <c r="G702" s="574">
        <v>2017</v>
      </c>
      <c r="H702" s="574" t="s">
        <v>187</v>
      </c>
      <c r="I702" s="574" t="s">
        <v>912</v>
      </c>
      <c r="J702" s="574" t="s">
        <v>559</v>
      </c>
      <c r="K702" s="574">
        <v>3</v>
      </c>
      <c r="L702" s="574" t="s">
        <v>907</v>
      </c>
      <c r="M702" s="574">
        <v>7600</v>
      </c>
      <c r="N702" s="574" t="s">
        <v>952</v>
      </c>
      <c r="O702" s="574">
        <v>6</v>
      </c>
      <c r="P702" s="574" t="s">
        <v>949</v>
      </c>
      <c r="Q702" s="574" t="s">
        <v>479</v>
      </c>
      <c r="R702" s="574">
        <v>141.1</v>
      </c>
      <c r="S702" s="574">
        <v>23</v>
      </c>
      <c r="T702" s="575">
        <v>6050</v>
      </c>
      <c r="U702" s="574">
        <v>20</v>
      </c>
      <c r="V702" s="574" t="s">
        <v>122</v>
      </c>
      <c r="W702" s="574" t="s">
        <v>123</v>
      </c>
      <c r="X702" s="576">
        <v>37620</v>
      </c>
      <c r="Y702" s="576">
        <v>26687</v>
      </c>
      <c r="Z702" s="577">
        <v>0.05</v>
      </c>
      <c r="AA702" s="570" t="str">
        <f t="shared" si="101"/>
        <v>TRK107-1</v>
      </c>
      <c r="AB702" s="569" t="str">
        <f t="shared" si="102"/>
        <v>FALSE</v>
      </c>
      <c r="AC702" s="578" t="str">
        <f t="shared" si="103"/>
        <v>FALSE</v>
      </c>
      <c r="AD702" s="570" t="str">
        <f t="shared" si="104"/>
        <v>II</v>
      </c>
    </row>
    <row r="703" spans="1:30" ht="30" x14ac:dyDescent="0.25">
      <c r="A703" s="564" t="str">
        <f t="shared" si="105"/>
        <v>TRK107-2017-2</v>
      </c>
      <c r="B703" s="565" t="s">
        <v>961</v>
      </c>
      <c r="C703" s="565">
        <v>2</v>
      </c>
      <c r="D703" s="565" t="s">
        <v>1370</v>
      </c>
      <c r="E703" s="565" t="s">
        <v>838</v>
      </c>
      <c r="F703" s="565" t="s">
        <v>8</v>
      </c>
      <c r="G703" s="565">
        <v>2017</v>
      </c>
      <c r="H703" s="565" t="s">
        <v>187</v>
      </c>
      <c r="I703" s="565" t="s">
        <v>912</v>
      </c>
      <c r="J703" s="565" t="s">
        <v>559</v>
      </c>
      <c r="K703" s="565">
        <v>3</v>
      </c>
      <c r="L703" s="565" t="s">
        <v>907</v>
      </c>
      <c r="M703" s="565">
        <v>7600</v>
      </c>
      <c r="N703" s="565" t="s">
        <v>952</v>
      </c>
      <c r="O703" s="565">
        <v>6</v>
      </c>
      <c r="P703" s="565" t="s">
        <v>949</v>
      </c>
      <c r="Q703" s="565" t="s">
        <v>479</v>
      </c>
      <c r="R703" s="565">
        <v>141</v>
      </c>
      <c r="S703" s="565">
        <v>23</v>
      </c>
      <c r="T703" s="566">
        <v>6050</v>
      </c>
      <c r="U703" s="565">
        <v>20</v>
      </c>
      <c r="V703" s="565" t="s">
        <v>122</v>
      </c>
      <c r="W703" s="565" t="s">
        <v>123</v>
      </c>
      <c r="X703" s="567">
        <v>37620</v>
      </c>
      <c r="Y703" s="567">
        <v>25207</v>
      </c>
      <c r="Z703" s="579">
        <v>0.01</v>
      </c>
      <c r="AA703" s="569" t="str">
        <f t="shared" si="101"/>
        <v>TRK107-2</v>
      </c>
      <c r="AB703" s="570" t="str">
        <f t="shared" si="102"/>
        <v>FALSE</v>
      </c>
      <c r="AC703" s="580" t="str">
        <f t="shared" si="103"/>
        <v>FALSE</v>
      </c>
      <c r="AD703" s="569" t="str">
        <f t="shared" si="104"/>
        <v>II</v>
      </c>
    </row>
    <row r="704" spans="1:30" ht="30" x14ac:dyDescent="0.25">
      <c r="A704" s="564" t="str">
        <f t="shared" si="105"/>
        <v>TRK108-2017-1</v>
      </c>
      <c r="B704" s="574" t="s">
        <v>962</v>
      </c>
      <c r="C704" s="574">
        <v>1</v>
      </c>
      <c r="D704" s="574" t="s">
        <v>458</v>
      </c>
      <c r="E704" s="574" t="s">
        <v>838</v>
      </c>
      <c r="F704" s="574" t="s">
        <v>8</v>
      </c>
      <c r="G704" s="574">
        <v>2017</v>
      </c>
      <c r="H704" s="574" t="s">
        <v>187</v>
      </c>
      <c r="I704" s="574" t="s">
        <v>912</v>
      </c>
      <c r="J704" s="574" t="s">
        <v>559</v>
      </c>
      <c r="K704" s="574">
        <v>3</v>
      </c>
      <c r="L704" s="574" t="s">
        <v>907</v>
      </c>
      <c r="M704" s="574">
        <v>10700</v>
      </c>
      <c r="N704" s="574" t="s">
        <v>696</v>
      </c>
      <c r="O704" s="574">
        <v>6</v>
      </c>
      <c r="P704" s="574" t="s">
        <v>949</v>
      </c>
      <c r="Q704" s="574" t="s">
        <v>479</v>
      </c>
      <c r="R704" s="574">
        <v>141.1</v>
      </c>
      <c r="S704" s="574">
        <v>23</v>
      </c>
      <c r="T704" s="575">
        <v>6800</v>
      </c>
      <c r="U704" s="574">
        <v>19</v>
      </c>
      <c r="V704" s="574" t="s">
        <v>122</v>
      </c>
      <c r="W704" s="574" t="s">
        <v>123</v>
      </c>
      <c r="X704" s="576">
        <v>39420</v>
      </c>
      <c r="Y704" s="576">
        <v>28285</v>
      </c>
      <c r="Z704" s="577">
        <v>0.05</v>
      </c>
      <c r="AA704" s="570" t="str">
        <f t="shared" si="101"/>
        <v>TRK108-1</v>
      </c>
      <c r="AB704" s="569" t="str">
        <f t="shared" si="102"/>
        <v>FALSE</v>
      </c>
      <c r="AC704" s="578" t="str">
        <f t="shared" si="103"/>
        <v>FALSE</v>
      </c>
      <c r="AD704" s="570" t="str">
        <f t="shared" si="104"/>
        <v>II</v>
      </c>
    </row>
    <row r="705" spans="1:30" ht="30" x14ac:dyDescent="0.25">
      <c r="A705" s="564" t="str">
        <f t="shared" si="105"/>
        <v>TRK108-2017-2</v>
      </c>
      <c r="B705" s="565" t="s">
        <v>962</v>
      </c>
      <c r="C705" s="565">
        <v>2</v>
      </c>
      <c r="D705" s="565" t="s">
        <v>1370</v>
      </c>
      <c r="E705" s="565" t="s">
        <v>838</v>
      </c>
      <c r="F705" s="565" t="s">
        <v>8</v>
      </c>
      <c r="G705" s="565">
        <v>2017</v>
      </c>
      <c r="H705" s="565" t="s">
        <v>187</v>
      </c>
      <c r="I705" s="565" t="s">
        <v>912</v>
      </c>
      <c r="J705" s="565" t="s">
        <v>559</v>
      </c>
      <c r="K705" s="565">
        <v>3</v>
      </c>
      <c r="L705" s="565" t="s">
        <v>907</v>
      </c>
      <c r="M705" s="565">
        <v>10700</v>
      </c>
      <c r="N705" s="565" t="s">
        <v>696</v>
      </c>
      <c r="O705" s="565">
        <v>6</v>
      </c>
      <c r="P705" s="565" t="s">
        <v>949</v>
      </c>
      <c r="Q705" s="565" t="s">
        <v>479</v>
      </c>
      <c r="R705" s="565">
        <v>141</v>
      </c>
      <c r="S705" s="565">
        <v>23</v>
      </c>
      <c r="T705" s="566">
        <v>6800</v>
      </c>
      <c r="U705" s="565">
        <v>19</v>
      </c>
      <c r="V705" s="565" t="s">
        <v>122</v>
      </c>
      <c r="W705" s="565" t="s">
        <v>123</v>
      </c>
      <c r="X705" s="567">
        <v>39420</v>
      </c>
      <c r="Y705" s="567">
        <v>27767</v>
      </c>
      <c r="Z705" s="579">
        <v>0.01</v>
      </c>
      <c r="AA705" s="569" t="str">
        <f t="shared" si="101"/>
        <v>TRK108-2</v>
      </c>
      <c r="AB705" s="570" t="str">
        <f t="shared" si="102"/>
        <v>FALSE</v>
      </c>
      <c r="AC705" s="580" t="str">
        <f t="shared" si="103"/>
        <v>FALSE</v>
      </c>
      <c r="AD705" s="569" t="str">
        <f t="shared" si="104"/>
        <v>II</v>
      </c>
    </row>
    <row r="706" spans="1:30" ht="30" x14ac:dyDescent="0.25">
      <c r="A706" s="564" t="str">
        <f t="shared" si="105"/>
        <v>TRK109-2017-1</v>
      </c>
      <c r="B706" s="574" t="s">
        <v>963</v>
      </c>
      <c r="C706" s="574">
        <v>1</v>
      </c>
      <c r="D706" s="574" t="s">
        <v>458</v>
      </c>
      <c r="E706" s="574" t="s">
        <v>838</v>
      </c>
      <c r="F706" s="574" t="s">
        <v>8</v>
      </c>
      <c r="G706" s="574">
        <v>2017</v>
      </c>
      <c r="H706" s="574" t="s">
        <v>187</v>
      </c>
      <c r="I706" s="574" t="s">
        <v>912</v>
      </c>
      <c r="J706" s="574" t="s">
        <v>559</v>
      </c>
      <c r="K706" s="574">
        <v>3</v>
      </c>
      <c r="L706" s="574" t="s">
        <v>899</v>
      </c>
      <c r="M706" s="574"/>
      <c r="N706" s="574" t="s">
        <v>956</v>
      </c>
      <c r="O706" s="574">
        <v>8</v>
      </c>
      <c r="P706" s="574" t="s">
        <v>949</v>
      </c>
      <c r="Q706" s="574" t="s">
        <v>479</v>
      </c>
      <c r="R706" s="574">
        <v>122.4</v>
      </c>
      <c r="S706" s="574">
        <v>23</v>
      </c>
      <c r="T706" s="575">
        <v>6400</v>
      </c>
      <c r="U706" s="574">
        <v>17</v>
      </c>
      <c r="V706" s="574" t="s">
        <v>125</v>
      </c>
      <c r="W706" s="574" t="s">
        <v>122</v>
      </c>
      <c r="X706" s="576">
        <v>38120</v>
      </c>
      <c r="Y706" s="576">
        <v>27127</v>
      </c>
      <c r="Z706" s="577">
        <v>0.05</v>
      </c>
      <c r="AA706" s="570" t="str">
        <f t="shared" si="101"/>
        <v>TRK109-1</v>
      </c>
      <c r="AB706" s="569" t="str">
        <f t="shared" si="102"/>
        <v>FALSE</v>
      </c>
      <c r="AC706" s="578" t="str">
        <f t="shared" si="103"/>
        <v>FALSE</v>
      </c>
      <c r="AD706" s="570" t="str">
        <f t="shared" si="104"/>
        <v>II</v>
      </c>
    </row>
    <row r="707" spans="1:30" x14ac:dyDescent="0.25">
      <c r="A707" s="564" t="str">
        <f t="shared" si="105"/>
        <v>TRK109-2017-2</v>
      </c>
      <c r="B707" s="565" t="s">
        <v>963</v>
      </c>
      <c r="C707" s="565">
        <v>2</v>
      </c>
      <c r="D707" s="565" t="s">
        <v>1370</v>
      </c>
      <c r="E707" s="565" t="s">
        <v>838</v>
      </c>
      <c r="F707" s="565" t="s">
        <v>8</v>
      </c>
      <c r="G707" s="565">
        <v>2017</v>
      </c>
      <c r="H707" s="565" t="s">
        <v>187</v>
      </c>
      <c r="I707" s="565" t="s">
        <v>912</v>
      </c>
      <c r="J707" s="565" t="s">
        <v>559</v>
      </c>
      <c r="K707" s="565">
        <v>3</v>
      </c>
      <c r="L707" s="565" t="s">
        <v>899</v>
      </c>
      <c r="M707" s="565"/>
      <c r="N707" s="565" t="s">
        <v>956</v>
      </c>
      <c r="O707" s="565">
        <v>8</v>
      </c>
      <c r="P707" s="565" t="s">
        <v>949</v>
      </c>
      <c r="Q707" s="565" t="s">
        <v>479</v>
      </c>
      <c r="R707" s="565">
        <v>122.5</v>
      </c>
      <c r="S707" s="565">
        <v>23</v>
      </c>
      <c r="T707" s="566">
        <v>6400</v>
      </c>
      <c r="U707" s="565">
        <v>17</v>
      </c>
      <c r="V707" s="565" t="s">
        <v>125</v>
      </c>
      <c r="W707" s="565" t="s">
        <v>122</v>
      </c>
      <c r="X707" s="567">
        <v>38120</v>
      </c>
      <c r="Y707" s="567">
        <v>26645</v>
      </c>
      <c r="Z707" s="579">
        <v>0.01</v>
      </c>
      <c r="AA707" s="569" t="str">
        <f t="shared" si="101"/>
        <v>TRK109-2</v>
      </c>
      <c r="AB707" s="570" t="str">
        <f t="shared" si="102"/>
        <v>FALSE</v>
      </c>
      <c r="AC707" s="580" t="str">
        <f t="shared" si="103"/>
        <v>FALSE</v>
      </c>
      <c r="AD707" s="569" t="str">
        <f t="shared" si="104"/>
        <v>II</v>
      </c>
    </row>
    <row r="708" spans="1:30" ht="30" x14ac:dyDescent="0.25">
      <c r="A708" s="564" t="str">
        <f t="shared" si="105"/>
        <v>TRK110-2017-1</v>
      </c>
      <c r="B708" s="574" t="s">
        <v>964</v>
      </c>
      <c r="C708" s="574">
        <v>1</v>
      </c>
      <c r="D708" s="574" t="s">
        <v>458</v>
      </c>
      <c r="E708" s="574" t="s">
        <v>838</v>
      </c>
      <c r="F708" s="574" t="s">
        <v>8</v>
      </c>
      <c r="G708" s="574">
        <v>2017</v>
      </c>
      <c r="H708" s="574" t="s">
        <v>187</v>
      </c>
      <c r="I708" s="574" t="s">
        <v>912</v>
      </c>
      <c r="J708" s="574" t="s">
        <v>559</v>
      </c>
      <c r="K708" s="574">
        <v>3</v>
      </c>
      <c r="L708" s="574" t="s">
        <v>907</v>
      </c>
      <c r="M708" s="574"/>
      <c r="N708" s="574" t="s">
        <v>956</v>
      </c>
      <c r="O708" s="574">
        <v>8</v>
      </c>
      <c r="P708" s="574" t="s">
        <v>949</v>
      </c>
      <c r="Q708" s="574" t="s">
        <v>479</v>
      </c>
      <c r="R708" s="574">
        <v>141.1</v>
      </c>
      <c r="S708" s="574">
        <v>23</v>
      </c>
      <c r="T708" s="575">
        <v>6400</v>
      </c>
      <c r="U708" s="574">
        <v>17</v>
      </c>
      <c r="V708" s="574" t="s">
        <v>125</v>
      </c>
      <c r="W708" s="574" t="s">
        <v>122</v>
      </c>
      <c r="X708" s="576">
        <v>38420</v>
      </c>
      <c r="Y708" s="576">
        <v>27397</v>
      </c>
      <c r="Z708" s="577">
        <v>0.05</v>
      </c>
      <c r="AA708" s="570" t="str">
        <f t="shared" si="101"/>
        <v>TRK110-1</v>
      </c>
      <c r="AB708" s="569" t="str">
        <f t="shared" si="102"/>
        <v>FALSE</v>
      </c>
      <c r="AC708" s="578" t="str">
        <f t="shared" si="103"/>
        <v>FALSE</v>
      </c>
      <c r="AD708" s="570" t="str">
        <f t="shared" si="104"/>
        <v>II</v>
      </c>
    </row>
    <row r="709" spans="1:30" x14ac:dyDescent="0.25">
      <c r="A709" s="564" t="str">
        <f t="shared" si="105"/>
        <v>TRK110-2017-2</v>
      </c>
      <c r="B709" s="565" t="s">
        <v>964</v>
      </c>
      <c r="C709" s="565">
        <v>2</v>
      </c>
      <c r="D709" s="565" t="s">
        <v>1370</v>
      </c>
      <c r="E709" s="565" t="s">
        <v>838</v>
      </c>
      <c r="F709" s="565" t="s">
        <v>8</v>
      </c>
      <c r="G709" s="565">
        <v>2017</v>
      </c>
      <c r="H709" s="565" t="s">
        <v>187</v>
      </c>
      <c r="I709" s="565" t="s">
        <v>912</v>
      </c>
      <c r="J709" s="565" t="s">
        <v>559</v>
      </c>
      <c r="K709" s="565">
        <v>3</v>
      </c>
      <c r="L709" s="565" t="s">
        <v>907</v>
      </c>
      <c r="M709" s="565"/>
      <c r="N709" s="565" t="s">
        <v>956</v>
      </c>
      <c r="O709" s="565">
        <v>8</v>
      </c>
      <c r="P709" s="565" t="s">
        <v>949</v>
      </c>
      <c r="Q709" s="565" t="s">
        <v>479</v>
      </c>
      <c r="R709" s="565">
        <v>141</v>
      </c>
      <c r="S709" s="565">
        <v>23</v>
      </c>
      <c r="T709" s="566">
        <v>6400</v>
      </c>
      <c r="U709" s="565">
        <v>17</v>
      </c>
      <c r="V709" s="565" t="s">
        <v>125</v>
      </c>
      <c r="W709" s="565" t="s">
        <v>122</v>
      </c>
      <c r="X709" s="567">
        <v>38420</v>
      </c>
      <c r="Y709" s="567">
        <v>26906</v>
      </c>
      <c r="Z709" s="579">
        <v>0.01</v>
      </c>
      <c r="AA709" s="569" t="str">
        <f t="shared" si="101"/>
        <v>TRK110-2</v>
      </c>
      <c r="AB709" s="570" t="str">
        <f t="shared" si="102"/>
        <v>FALSE</v>
      </c>
      <c r="AC709" s="580" t="str">
        <f t="shared" si="103"/>
        <v>FALSE</v>
      </c>
      <c r="AD709" s="569" t="str">
        <f t="shared" si="104"/>
        <v>II</v>
      </c>
    </row>
    <row r="710" spans="1:30" ht="30" x14ac:dyDescent="0.25">
      <c r="A710" s="564" t="str">
        <f t="shared" si="105"/>
        <v>TRK111-2017-1</v>
      </c>
      <c r="B710" s="574" t="s">
        <v>965</v>
      </c>
      <c r="C710" s="574">
        <v>1</v>
      </c>
      <c r="D710" s="574" t="s">
        <v>458</v>
      </c>
      <c r="E710" s="574" t="s">
        <v>838</v>
      </c>
      <c r="F710" s="574" t="s">
        <v>8</v>
      </c>
      <c r="G710" s="574">
        <v>2017</v>
      </c>
      <c r="H710" s="574" t="s">
        <v>187</v>
      </c>
      <c r="I710" s="574" t="s">
        <v>966</v>
      </c>
      <c r="J710" s="574" t="s">
        <v>559</v>
      </c>
      <c r="K710" s="574">
        <v>3</v>
      </c>
      <c r="L710" s="574" t="s">
        <v>899</v>
      </c>
      <c r="M710" s="574">
        <v>7200</v>
      </c>
      <c r="N710" s="574" t="s">
        <v>541</v>
      </c>
      <c r="O710" s="574">
        <v>6</v>
      </c>
      <c r="P710" s="574" t="s">
        <v>967</v>
      </c>
      <c r="Q710" s="574" t="s">
        <v>463</v>
      </c>
      <c r="R710" s="574">
        <v>145</v>
      </c>
      <c r="S710" s="574">
        <v>23</v>
      </c>
      <c r="T710" s="575">
        <v>6300</v>
      </c>
      <c r="U710" s="574">
        <v>19</v>
      </c>
      <c r="V710" s="574" t="s">
        <v>125</v>
      </c>
      <c r="W710" s="574" t="s">
        <v>122</v>
      </c>
      <c r="X710" s="576">
        <v>35220</v>
      </c>
      <c r="Y710" s="576">
        <v>24831</v>
      </c>
      <c r="Z710" s="577">
        <v>0.05</v>
      </c>
      <c r="AA710" s="570" t="str">
        <f t="shared" si="101"/>
        <v>TRK111-1</v>
      </c>
      <c r="AB710" s="569" t="str">
        <f t="shared" si="102"/>
        <v>FALSE</v>
      </c>
      <c r="AC710" s="578" t="str">
        <f t="shared" si="103"/>
        <v>FALSE</v>
      </c>
      <c r="AD710" s="570" t="str">
        <f t="shared" si="104"/>
        <v>II</v>
      </c>
    </row>
    <row r="711" spans="1:30" x14ac:dyDescent="0.25">
      <c r="A711" s="564" t="str">
        <f t="shared" si="105"/>
        <v>TRK111-2017-2</v>
      </c>
      <c r="B711" s="565" t="s">
        <v>965</v>
      </c>
      <c r="C711" s="565">
        <v>2</v>
      </c>
      <c r="D711" s="565" t="s">
        <v>1370</v>
      </c>
      <c r="E711" s="565" t="s">
        <v>838</v>
      </c>
      <c r="F711" s="565" t="s">
        <v>8</v>
      </c>
      <c r="G711" s="565">
        <v>2017</v>
      </c>
      <c r="H711" s="565" t="s">
        <v>187</v>
      </c>
      <c r="I711" s="565" t="s">
        <v>966</v>
      </c>
      <c r="J711" s="565" t="s">
        <v>559</v>
      </c>
      <c r="K711" s="565">
        <v>3</v>
      </c>
      <c r="L711" s="565" t="s">
        <v>899</v>
      </c>
      <c r="M711" s="565">
        <v>7200</v>
      </c>
      <c r="N711" s="565" t="s">
        <v>541</v>
      </c>
      <c r="O711" s="565">
        <v>6</v>
      </c>
      <c r="P711" s="565" t="s">
        <v>967</v>
      </c>
      <c r="Q711" s="565" t="s">
        <v>463</v>
      </c>
      <c r="R711" s="565">
        <v>145</v>
      </c>
      <c r="S711" s="565">
        <v>23</v>
      </c>
      <c r="T711" s="566">
        <v>6300</v>
      </c>
      <c r="U711" s="565">
        <v>19</v>
      </c>
      <c r="V711" s="565" t="s">
        <v>125</v>
      </c>
      <c r="W711" s="565" t="s">
        <v>122</v>
      </c>
      <c r="X711" s="567">
        <v>35220</v>
      </c>
      <c r="Y711" s="567">
        <v>24417</v>
      </c>
      <c r="Z711" s="579">
        <v>0.01</v>
      </c>
      <c r="AA711" s="569" t="str">
        <f t="shared" ref="AA711:AA774" si="106">CONCATENATE(B711, "-", C711)</f>
        <v>TRK111-2</v>
      </c>
      <c r="AB711" s="570" t="str">
        <f t="shared" ref="AB711:AB774" si="107">IF(AND($U711&gt;=32, (LEFT($B711, 3)="PAC"), C711=1), "TRUE", "FALSE")</f>
        <v>FALSE</v>
      </c>
      <c r="AC711" s="580" t="str">
        <f t="shared" ref="AC711:AC774" si="108">IF(AND($U711&gt;=22,(LEFT($B711,3)&lt;&gt;"PAC"),C711=1, ISNUMBER($U711)),"TRUE","FALSE")</f>
        <v>FALSE</v>
      </c>
      <c r="AD711" s="569" t="str">
        <f t="shared" ref="AD711:AD774" si="109">IF((LEFT($B711, 3)="PAC"), "I", "II")</f>
        <v>II</v>
      </c>
    </row>
    <row r="712" spans="1:30" ht="30" x14ac:dyDescent="0.25">
      <c r="A712" s="564" t="str">
        <f t="shared" si="105"/>
        <v>TRK112-2017-1</v>
      </c>
      <c r="B712" s="574" t="s">
        <v>968</v>
      </c>
      <c r="C712" s="574">
        <v>1</v>
      </c>
      <c r="D712" s="574" t="s">
        <v>458</v>
      </c>
      <c r="E712" s="574" t="s">
        <v>838</v>
      </c>
      <c r="F712" s="574" t="s">
        <v>8</v>
      </c>
      <c r="G712" s="574">
        <v>2017</v>
      </c>
      <c r="H712" s="574" t="s">
        <v>187</v>
      </c>
      <c r="I712" s="574" t="s">
        <v>966</v>
      </c>
      <c r="J712" s="574" t="s">
        <v>559</v>
      </c>
      <c r="K712" s="574">
        <v>3</v>
      </c>
      <c r="L712" s="574" t="s">
        <v>899</v>
      </c>
      <c r="M712" s="574">
        <v>7600</v>
      </c>
      <c r="N712" s="574" t="s">
        <v>952</v>
      </c>
      <c r="O712" s="574">
        <v>6</v>
      </c>
      <c r="P712" s="574" t="s">
        <v>967</v>
      </c>
      <c r="Q712" s="574" t="s">
        <v>463</v>
      </c>
      <c r="R712" s="574">
        <v>145</v>
      </c>
      <c r="S712" s="574">
        <v>23</v>
      </c>
      <c r="T712" s="575">
        <v>6800</v>
      </c>
      <c r="U712" s="574">
        <v>20</v>
      </c>
      <c r="V712" s="574" t="s">
        <v>122</v>
      </c>
      <c r="W712" s="574" t="s">
        <v>123</v>
      </c>
      <c r="X712" s="576">
        <v>36015</v>
      </c>
      <c r="Y712" s="576">
        <v>25537</v>
      </c>
      <c r="Z712" s="577">
        <v>0.05</v>
      </c>
      <c r="AA712" s="570" t="str">
        <f t="shared" si="106"/>
        <v>TRK112-1</v>
      </c>
      <c r="AB712" s="569" t="str">
        <f t="shared" si="107"/>
        <v>FALSE</v>
      </c>
      <c r="AC712" s="578" t="str">
        <f t="shared" si="108"/>
        <v>FALSE</v>
      </c>
      <c r="AD712" s="570" t="str">
        <f t="shared" si="109"/>
        <v>II</v>
      </c>
    </row>
    <row r="713" spans="1:30" ht="30" x14ac:dyDescent="0.25">
      <c r="A713" s="564" t="str">
        <f t="shared" si="105"/>
        <v>TRK112-2017-2</v>
      </c>
      <c r="B713" s="565" t="s">
        <v>968</v>
      </c>
      <c r="C713" s="565">
        <v>2</v>
      </c>
      <c r="D713" s="565" t="s">
        <v>1370</v>
      </c>
      <c r="E713" s="565" t="s">
        <v>838</v>
      </c>
      <c r="F713" s="565" t="s">
        <v>8</v>
      </c>
      <c r="G713" s="565">
        <v>2017</v>
      </c>
      <c r="H713" s="565" t="s">
        <v>187</v>
      </c>
      <c r="I713" s="565" t="s">
        <v>966</v>
      </c>
      <c r="J713" s="565" t="s">
        <v>559</v>
      </c>
      <c r="K713" s="565">
        <v>3</v>
      </c>
      <c r="L713" s="565" t="s">
        <v>899</v>
      </c>
      <c r="M713" s="565">
        <v>7600</v>
      </c>
      <c r="N713" s="565" t="s">
        <v>952</v>
      </c>
      <c r="O713" s="565">
        <v>6</v>
      </c>
      <c r="P713" s="565" t="s">
        <v>967</v>
      </c>
      <c r="Q713" s="565" t="s">
        <v>463</v>
      </c>
      <c r="R713" s="565">
        <v>145</v>
      </c>
      <c r="S713" s="565">
        <v>23</v>
      </c>
      <c r="T713" s="566">
        <v>6800</v>
      </c>
      <c r="U713" s="565">
        <v>20</v>
      </c>
      <c r="V713" s="565" t="s">
        <v>122</v>
      </c>
      <c r="W713" s="565" t="s">
        <v>123</v>
      </c>
      <c r="X713" s="567">
        <v>36015</v>
      </c>
      <c r="Y713" s="567">
        <v>25102</v>
      </c>
      <c r="Z713" s="579">
        <v>0.01</v>
      </c>
      <c r="AA713" s="569" t="str">
        <f t="shared" si="106"/>
        <v>TRK112-2</v>
      </c>
      <c r="AB713" s="570" t="str">
        <f t="shared" si="107"/>
        <v>FALSE</v>
      </c>
      <c r="AC713" s="580" t="str">
        <f t="shared" si="108"/>
        <v>FALSE</v>
      </c>
      <c r="AD713" s="569" t="str">
        <f t="shared" si="109"/>
        <v>II</v>
      </c>
    </row>
    <row r="714" spans="1:30" ht="30" x14ac:dyDescent="0.25">
      <c r="A714" s="564" t="str">
        <f t="shared" si="105"/>
        <v>TRK113-2017-1</v>
      </c>
      <c r="B714" s="574" t="s">
        <v>969</v>
      </c>
      <c r="C714" s="574">
        <v>1</v>
      </c>
      <c r="D714" s="574" t="s">
        <v>458</v>
      </c>
      <c r="E714" s="574" t="s">
        <v>838</v>
      </c>
      <c r="F714" s="574" t="s">
        <v>8</v>
      </c>
      <c r="G714" s="574">
        <v>2017</v>
      </c>
      <c r="H714" s="574" t="s">
        <v>187</v>
      </c>
      <c r="I714" s="574" t="s">
        <v>966</v>
      </c>
      <c r="J714" s="574" t="s">
        <v>559</v>
      </c>
      <c r="K714" s="574">
        <v>3</v>
      </c>
      <c r="L714" s="574" t="s">
        <v>899</v>
      </c>
      <c r="M714" s="574">
        <v>10700</v>
      </c>
      <c r="N714" s="574" t="s">
        <v>696</v>
      </c>
      <c r="O714" s="574">
        <v>6</v>
      </c>
      <c r="P714" s="574" t="s">
        <v>967</v>
      </c>
      <c r="Q714" s="574" t="s">
        <v>463</v>
      </c>
      <c r="R714" s="574">
        <v>145</v>
      </c>
      <c r="S714" s="574">
        <v>23</v>
      </c>
      <c r="T714" s="575">
        <v>7000</v>
      </c>
      <c r="U714" s="574">
        <v>19</v>
      </c>
      <c r="V714" s="574" t="s">
        <v>122</v>
      </c>
      <c r="W714" s="574" t="s">
        <v>123</v>
      </c>
      <c r="X714" s="576">
        <v>37815</v>
      </c>
      <c r="Y714" s="576">
        <v>27135</v>
      </c>
      <c r="Z714" s="577">
        <v>0.05</v>
      </c>
      <c r="AA714" s="570" t="str">
        <f t="shared" si="106"/>
        <v>TRK113-1</v>
      </c>
      <c r="AB714" s="569" t="str">
        <f t="shared" si="107"/>
        <v>FALSE</v>
      </c>
      <c r="AC714" s="578" t="str">
        <f t="shared" si="108"/>
        <v>FALSE</v>
      </c>
      <c r="AD714" s="570" t="str">
        <f t="shared" si="109"/>
        <v>II</v>
      </c>
    </row>
    <row r="715" spans="1:30" ht="30" x14ac:dyDescent="0.25">
      <c r="A715" s="564" t="str">
        <f t="shared" si="105"/>
        <v>TRK113-2017-2</v>
      </c>
      <c r="B715" s="565" t="s">
        <v>969</v>
      </c>
      <c r="C715" s="565">
        <v>2</v>
      </c>
      <c r="D715" s="565" t="s">
        <v>1370</v>
      </c>
      <c r="E715" s="565" t="s">
        <v>838</v>
      </c>
      <c r="F715" s="565" t="s">
        <v>8</v>
      </c>
      <c r="G715" s="565">
        <v>2017</v>
      </c>
      <c r="H715" s="565" t="s">
        <v>187</v>
      </c>
      <c r="I715" s="565" t="s">
        <v>966</v>
      </c>
      <c r="J715" s="565" t="s">
        <v>559</v>
      </c>
      <c r="K715" s="565">
        <v>3</v>
      </c>
      <c r="L715" s="565" t="s">
        <v>899</v>
      </c>
      <c r="M715" s="565">
        <v>10700</v>
      </c>
      <c r="N715" s="565" t="s">
        <v>696</v>
      </c>
      <c r="O715" s="565">
        <v>6</v>
      </c>
      <c r="P715" s="565" t="s">
        <v>967</v>
      </c>
      <c r="Q715" s="565" t="s">
        <v>463</v>
      </c>
      <c r="R715" s="565">
        <v>145</v>
      </c>
      <c r="S715" s="565">
        <v>23</v>
      </c>
      <c r="T715" s="566">
        <v>7000</v>
      </c>
      <c r="U715" s="565">
        <v>19</v>
      </c>
      <c r="V715" s="565" t="s">
        <v>122</v>
      </c>
      <c r="W715" s="565" t="s">
        <v>123</v>
      </c>
      <c r="X715" s="567">
        <v>37815</v>
      </c>
      <c r="Y715" s="567">
        <v>26652</v>
      </c>
      <c r="Z715" s="579">
        <v>0.01</v>
      </c>
      <c r="AA715" s="569" t="str">
        <f t="shared" si="106"/>
        <v>TRK113-2</v>
      </c>
      <c r="AB715" s="570" t="str">
        <f t="shared" si="107"/>
        <v>FALSE</v>
      </c>
      <c r="AC715" s="580" t="str">
        <f t="shared" si="108"/>
        <v>FALSE</v>
      </c>
      <c r="AD715" s="569" t="str">
        <f t="shared" si="109"/>
        <v>II</v>
      </c>
    </row>
    <row r="716" spans="1:30" ht="30" x14ac:dyDescent="0.25">
      <c r="A716" s="564" t="str">
        <f t="shared" si="105"/>
        <v>TRK114-2017-1</v>
      </c>
      <c r="B716" s="574" t="s">
        <v>970</v>
      </c>
      <c r="C716" s="574">
        <v>1</v>
      </c>
      <c r="D716" s="574" t="s">
        <v>458</v>
      </c>
      <c r="E716" s="574" t="s">
        <v>838</v>
      </c>
      <c r="F716" s="574" t="s">
        <v>8</v>
      </c>
      <c r="G716" s="574">
        <v>2017</v>
      </c>
      <c r="H716" s="574" t="s">
        <v>187</v>
      </c>
      <c r="I716" s="574" t="s">
        <v>966</v>
      </c>
      <c r="J716" s="574" t="s">
        <v>559</v>
      </c>
      <c r="K716" s="574">
        <v>3</v>
      </c>
      <c r="L716" s="574" t="s">
        <v>907</v>
      </c>
      <c r="M716" s="574">
        <v>10800</v>
      </c>
      <c r="N716" s="574" t="s">
        <v>696</v>
      </c>
      <c r="O716" s="574">
        <v>6</v>
      </c>
      <c r="P716" s="574" t="s">
        <v>967</v>
      </c>
      <c r="Q716" s="574" t="s">
        <v>463</v>
      </c>
      <c r="R716" s="574">
        <v>163.69999999999999</v>
      </c>
      <c r="S716" s="574">
        <v>23</v>
      </c>
      <c r="T716" s="575">
        <v>7050</v>
      </c>
      <c r="U716" s="574">
        <v>19</v>
      </c>
      <c r="V716" s="574" t="s">
        <v>122</v>
      </c>
      <c r="W716" s="574" t="s">
        <v>123</v>
      </c>
      <c r="X716" s="576">
        <v>38065</v>
      </c>
      <c r="Y716" s="576">
        <v>27415</v>
      </c>
      <c r="Z716" s="577">
        <v>0.05</v>
      </c>
      <c r="AA716" s="570" t="str">
        <f t="shared" si="106"/>
        <v>TRK114-1</v>
      </c>
      <c r="AB716" s="569" t="str">
        <f t="shared" si="107"/>
        <v>FALSE</v>
      </c>
      <c r="AC716" s="578" t="str">
        <f t="shared" si="108"/>
        <v>FALSE</v>
      </c>
      <c r="AD716" s="570" t="str">
        <f t="shared" si="109"/>
        <v>II</v>
      </c>
    </row>
    <row r="717" spans="1:30" ht="30" x14ac:dyDescent="0.25">
      <c r="A717" s="564" t="str">
        <f t="shared" si="105"/>
        <v>TRK114-2017-2</v>
      </c>
      <c r="B717" s="565" t="s">
        <v>970</v>
      </c>
      <c r="C717" s="565">
        <v>2</v>
      </c>
      <c r="D717" s="565" t="s">
        <v>1370</v>
      </c>
      <c r="E717" s="565" t="s">
        <v>838</v>
      </c>
      <c r="F717" s="565" t="s">
        <v>8</v>
      </c>
      <c r="G717" s="565">
        <v>2017</v>
      </c>
      <c r="H717" s="565" t="s">
        <v>187</v>
      </c>
      <c r="I717" s="565" t="s">
        <v>966</v>
      </c>
      <c r="J717" s="565" t="s">
        <v>559</v>
      </c>
      <c r="K717" s="565">
        <v>3</v>
      </c>
      <c r="L717" s="565" t="s">
        <v>907</v>
      </c>
      <c r="M717" s="565">
        <v>10800</v>
      </c>
      <c r="N717" s="565" t="s">
        <v>696</v>
      </c>
      <c r="O717" s="565">
        <v>6</v>
      </c>
      <c r="P717" s="565" t="s">
        <v>967</v>
      </c>
      <c r="Q717" s="565" t="s">
        <v>463</v>
      </c>
      <c r="R717" s="565">
        <v>163.69999999999999</v>
      </c>
      <c r="S717" s="565">
        <v>23</v>
      </c>
      <c r="T717" s="566">
        <v>7050</v>
      </c>
      <c r="U717" s="565">
        <v>19</v>
      </c>
      <c r="V717" s="565" t="s">
        <v>122</v>
      </c>
      <c r="W717" s="565" t="s">
        <v>123</v>
      </c>
      <c r="X717" s="567">
        <v>38065</v>
      </c>
      <c r="Y717" s="567">
        <v>26923</v>
      </c>
      <c r="Z717" s="579">
        <v>0.01</v>
      </c>
      <c r="AA717" s="569" t="str">
        <f t="shared" si="106"/>
        <v>TRK114-2</v>
      </c>
      <c r="AB717" s="570" t="str">
        <f t="shared" si="107"/>
        <v>FALSE</v>
      </c>
      <c r="AC717" s="580" t="str">
        <f t="shared" si="108"/>
        <v>FALSE</v>
      </c>
      <c r="AD717" s="569" t="str">
        <f t="shared" si="109"/>
        <v>II</v>
      </c>
    </row>
    <row r="718" spans="1:30" ht="30" x14ac:dyDescent="0.25">
      <c r="A718" s="564" t="str">
        <f t="shared" ref="A718:A781" si="110">CONCATENATE(B718, "-", G718, "-", C718)</f>
        <v>TRK115-2017-1</v>
      </c>
      <c r="B718" s="574" t="s">
        <v>971</v>
      </c>
      <c r="C718" s="574">
        <v>1</v>
      </c>
      <c r="D718" s="574" t="s">
        <v>458</v>
      </c>
      <c r="E718" s="574" t="s">
        <v>838</v>
      </c>
      <c r="F718" s="574" t="s">
        <v>8</v>
      </c>
      <c r="G718" s="574">
        <v>2017</v>
      </c>
      <c r="H718" s="574" t="s">
        <v>187</v>
      </c>
      <c r="I718" s="574" t="s">
        <v>966</v>
      </c>
      <c r="J718" s="574" t="s">
        <v>559</v>
      </c>
      <c r="K718" s="574">
        <v>3</v>
      </c>
      <c r="L718" s="574" t="s">
        <v>899</v>
      </c>
      <c r="M718" s="574">
        <v>9700</v>
      </c>
      <c r="N718" s="574" t="s">
        <v>956</v>
      </c>
      <c r="O718" s="574">
        <v>8</v>
      </c>
      <c r="P718" s="574" t="s">
        <v>967</v>
      </c>
      <c r="Q718" s="574" t="s">
        <v>463</v>
      </c>
      <c r="R718" s="574">
        <v>145</v>
      </c>
      <c r="S718" s="574">
        <v>23</v>
      </c>
      <c r="T718" s="575">
        <v>6900</v>
      </c>
      <c r="U718" s="574">
        <v>17</v>
      </c>
      <c r="V718" s="574" t="s">
        <v>125</v>
      </c>
      <c r="W718" s="574" t="s">
        <v>122</v>
      </c>
      <c r="X718" s="576">
        <v>36815</v>
      </c>
      <c r="Y718" s="576">
        <v>26247</v>
      </c>
      <c r="Z718" s="577">
        <v>0.05</v>
      </c>
      <c r="AA718" s="570" t="str">
        <f t="shared" si="106"/>
        <v>TRK115-1</v>
      </c>
      <c r="AB718" s="569" t="str">
        <f t="shared" si="107"/>
        <v>FALSE</v>
      </c>
      <c r="AC718" s="578" t="str">
        <f t="shared" si="108"/>
        <v>FALSE</v>
      </c>
      <c r="AD718" s="570" t="str">
        <f t="shared" si="109"/>
        <v>II</v>
      </c>
    </row>
    <row r="719" spans="1:30" x14ac:dyDescent="0.25">
      <c r="A719" s="564" t="str">
        <f t="shared" si="110"/>
        <v>TRK115-2017-2</v>
      </c>
      <c r="B719" s="565" t="s">
        <v>971</v>
      </c>
      <c r="C719" s="565">
        <v>2</v>
      </c>
      <c r="D719" s="565" t="s">
        <v>1370</v>
      </c>
      <c r="E719" s="565" t="s">
        <v>838</v>
      </c>
      <c r="F719" s="565" t="s">
        <v>8</v>
      </c>
      <c r="G719" s="565">
        <v>2017</v>
      </c>
      <c r="H719" s="565" t="s">
        <v>187</v>
      </c>
      <c r="I719" s="565" t="s">
        <v>966</v>
      </c>
      <c r="J719" s="565" t="s">
        <v>559</v>
      </c>
      <c r="K719" s="565">
        <v>3</v>
      </c>
      <c r="L719" s="565" t="s">
        <v>899</v>
      </c>
      <c r="M719" s="565">
        <v>9700</v>
      </c>
      <c r="N719" s="565" t="s">
        <v>956</v>
      </c>
      <c r="O719" s="565">
        <v>8</v>
      </c>
      <c r="P719" s="565" t="s">
        <v>967</v>
      </c>
      <c r="Q719" s="565" t="s">
        <v>463</v>
      </c>
      <c r="R719" s="565">
        <v>145</v>
      </c>
      <c r="S719" s="565">
        <v>23</v>
      </c>
      <c r="T719" s="566">
        <v>6900</v>
      </c>
      <c r="U719" s="565">
        <v>17</v>
      </c>
      <c r="V719" s="565" t="s">
        <v>125</v>
      </c>
      <c r="W719" s="565" t="s">
        <v>122</v>
      </c>
      <c r="X719" s="567">
        <v>36815</v>
      </c>
      <c r="Y719" s="567">
        <v>25791</v>
      </c>
      <c r="Z719" s="579">
        <v>0.01</v>
      </c>
      <c r="AA719" s="569" t="str">
        <f t="shared" si="106"/>
        <v>TRK115-2</v>
      </c>
      <c r="AB719" s="570" t="str">
        <f t="shared" si="107"/>
        <v>FALSE</v>
      </c>
      <c r="AC719" s="580" t="str">
        <f t="shared" si="108"/>
        <v>FALSE</v>
      </c>
      <c r="AD719" s="569" t="str">
        <f t="shared" si="109"/>
        <v>II</v>
      </c>
    </row>
    <row r="720" spans="1:30" ht="30" x14ac:dyDescent="0.25">
      <c r="A720" s="564" t="str">
        <f t="shared" si="110"/>
        <v>TRK116-2017-1</v>
      </c>
      <c r="B720" s="574" t="s">
        <v>972</v>
      </c>
      <c r="C720" s="574">
        <v>1</v>
      </c>
      <c r="D720" s="574" t="s">
        <v>458</v>
      </c>
      <c r="E720" s="574" t="s">
        <v>838</v>
      </c>
      <c r="F720" s="574" t="s">
        <v>8</v>
      </c>
      <c r="G720" s="574">
        <v>2017</v>
      </c>
      <c r="H720" s="574" t="s">
        <v>187</v>
      </c>
      <c r="I720" s="574" t="s">
        <v>966</v>
      </c>
      <c r="J720" s="574" t="s">
        <v>559</v>
      </c>
      <c r="K720" s="574">
        <v>3</v>
      </c>
      <c r="L720" s="574" t="s">
        <v>907</v>
      </c>
      <c r="M720" s="574">
        <v>9000</v>
      </c>
      <c r="N720" s="574" t="s">
        <v>956</v>
      </c>
      <c r="O720" s="574">
        <v>8</v>
      </c>
      <c r="P720" s="574" t="s">
        <v>967</v>
      </c>
      <c r="Q720" s="574" t="s">
        <v>463</v>
      </c>
      <c r="R720" s="574">
        <v>163.69999999999999</v>
      </c>
      <c r="S720" s="574">
        <v>23</v>
      </c>
      <c r="T720" s="575">
        <v>6950</v>
      </c>
      <c r="U720" s="574">
        <v>17</v>
      </c>
      <c r="V720" s="574" t="s">
        <v>125</v>
      </c>
      <c r="W720" s="574" t="s">
        <v>122</v>
      </c>
      <c r="X720" s="576">
        <v>37065</v>
      </c>
      <c r="Y720" s="576">
        <v>26527</v>
      </c>
      <c r="Z720" s="577">
        <v>0.05</v>
      </c>
      <c r="AA720" s="570" t="str">
        <f t="shared" si="106"/>
        <v>TRK116-1</v>
      </c>
      <c r="AB720" s="569" t="str">
        <f t="shared" si="107"/>
        <v>FALSE</v>
      </c>
      <c r="AC720" s="578" t="str">
        <f t="shared" si="108"/>
        <v>FALSE</v>
      </c>
      <c r="AD720" s="570" t="str">
        <f t="shared" si="109"/>
        <v>II</v>
      </c>
    </row>
    <row r="721" spans="1:30" x14ac:dyDescent="0.25">
      <c r="A721" s="564" t="str">
        <f t="shared" si="110"/>
        <v>TRK116-2017-2</v>
      </c>
      <c r="B721" s="565" t="s">
        <v>972</v>
      </c>
      <c r="C721" s="565">
        <v>2</v>
      </c>
      <c r="D721" s="565" t="s">
        <v>1370</v>
      </c>
      <c r="E721" s="565" t="s">
        <v>838</v>
      </c>
      <c r="F721" s="565" t="s">
        <v>8</v>
      </c>
      <c r="G721" s="565">
        <v>2017</v>
      </c>
      <c r="H721" s="565" t="s">
        <v>187</v>
      </c>
      <c r="I721" s="565" t="s">
        <v>966</v>
      </c>
      <c r="J721" s="565" t="s">
        <v>559</v>
      </c>
      <c r="K721" s="565">
        <v>3</v>
      </c>
      <c r="L721" s="565" t="s">
        <v>907</v>
      </c>
      <c r="M721" s="565">
        <v>9000</v>
      </c>
      <c r="N721" s="565" t="s">
        <v>956</v>
      </c>
      <c r="O721" s="565">
        <v>8</v>
      </c>
      <c r="P721" s="565" t="s">
        <v>967</v>
      </c>
      <c r="Q721" s="565" t="s">
        <v>463</v>
      </c>
      <c r="R721" s="565">
        <v>163.69999999999999</v>
      </c>
      <c r="S721" s="565">
        <v>23</v>
      </c>
      <c r="T721" s="566">
        <v>6950</v>
      </c>
      <c r="U721" s="565">
        <v>17</v>
      </c>
      <c r="V721" s="565" t="s">
        <v>125</v>
      </c>
      <c r="W721" s="565" t="s">
        <v>122</v>
      </c>
      <c r="X721" s="567">
        <v>37065</v>
      </c>
      <c r="Y721" s="567">
        <v>26063</v>
      </c>
      <c r="Z721" s="579">
        <v>0.01</v>
      </c>
      <c r="AA721" s="569" t="str">
        <f t="shared" si="106"/>
        <v>TRK116-2</v>
      </c>
      <c r="AB721" s="570" t="str">
        <f t="shared" si="107"/>
        <v>FALSE</v>
      </c>
      <c r="AC721" s="580" t="str">
        <f t="shared" si="108"/>
        <v>FALSE</v>
      </c>
      <c r="AD721" s="569" t="str">
        <f t="shared" si="109"/>
        <v>II</v>
      </c>
    </row>
    <row r="722" spans="1:30" ht="30" x14ac:dyDescent="0.25">
      <c r="A722" s="564" t="str">
        <f t="shared" si="110"/>
        <v>TRK117-2017-1</v>
      </c>
      <c r="B722" s="574" t="s">
        <v>973</v>
      </c>
      <c r="C722" s="574">
        <v>1</v>
      </c>
      <c r="D722" s="574" t="s">
        <v>458</v>
      </c>
      <c r="E722" s="574" t="s">
        <v>838</v>
      </c>
      <c r="F722" s="574" t="s">
        <v>8</v>
      </c>
      <c r="G722" s="574">
        <v>2017</v>
      </c>
      <c r="H722" s="574" t="s">
        <v>187</v>
      </c>
      <c r="I722" s="574" t="s">
        <v>930</v>
      </c>
      <c r="J722" s="574" t="s">
        <v>559</v>
      </c>
      <c r="K722" s="574">
        <v>3</v>
      </c>
      <c r="L722" s="574" t="s">
        <v>899</v>
      </c>
      <c r="M722" s="574">
        <v>7200</v>
      </c>
      <c r="N722" s="574" t="s">
        <v>541</v>
      </c>
      <c r="O722" s="574">
        <v>6</v>
      </c>
      <c r="P722" s="574" t="s">
        <v>967</v>
      </c>
      <c r="Q722" s="574" t="s">
        <v>479</v>
      </c>
      <c r="R722" s="574">
        <v>145</v>
      </c>
      <c r="S722" s="574">
        <v>23</v>
      </c>
      <c r="T722" s="575">
        <v>6350</v>
      </c>
      <c r="U722" s="574">
        <v>19</v>
      </c>
      <c r="V722" s="574" t="s">
        <v>125</v>
      </c>
      <c r="W722" s="574" t="s">
        <v>122</v>
      </c>
      <c r="X722" s="576">
        <v>39410</v>
      </c>
      <c r="Y722" s="576">
        <v>27886</v>
      </c>
      <c r="Z722" s="577">
        <v>0.05</v>
      </c>
      <c r="AA722" s="570" t="str">
        <f t="shared" si="106"/>
        <v>TRK117-1</v>
      </c>
      <c r="AB722" s="569" t="str">
        <f t="shared" si="107"/>
        <v>FALSE</v>
      </c>
      <c r="AC722" s="578" t="str">
        <f t="shared" si="108"/>
        <v>FALSE</v>
      </c>
      <c r="AD722" s="570" t="str">
        <f t="shared" si="109"/>
        <v>II</v>
      </c>
    </row>
    <row r="723" spans="1:30" x14ac:dyDescent="0.25">
      <c r="A723" s="564" t="str">
        <f t="shared" si="110"/>
        <v>TRK117-2017-2</v>
      </c>
      <c r="B723" s="565" t="s">
        <v>973</v>
      </c>
      <c r="C723" s="565">
        <v>2</v>
      </c>
      <c r="D723" s="565" t="s">
        <v>1370</v>
      </c>
      <c r="E723" s="565" t="s">
        <v>838</v>
      </c>
      <c r="F723" s="565" t="s">
        <v>8</v>
      </c>
      <c r="G723" s="565">
        <v>2017</v>
      </c>
      <c r="H723" s="565" t="s">
        <v>187</v>
      </c>
      <c r="I723" s="565" t="s">
        <v>930</v>
      </c>
      <c r="J723" s="565" t="s">
        <v>559</v>
      </c>
      <c r="K723" s="565">
        <v>3</v>
      </c>
      <c r="L723" s="565" t="s">
        <v>899</v>
      </c>
      <c r="M723" s="565">
        <v>7200</v>
      </c>
      <c r="N723" s="565" t="s">
        <v>541</v>
      </c>
      <c r="O723" s="565">
        <v>6</v>
      </c>
      <c r="P723" s="565" t="s">
        <v>967</v>
      </c>
      <c r="Q723" s="565" t="s">
        <v>479</v>
      </c>
      <c r="R723" s="565">
        <v>145</v>
      </c>
      <c r="S723" s="565">
        <v>23</v>
      </c>
      <c r="T723" s="566">
        <v>6350</v>
      </c>
      <c r="U723" s="565">
        <v>19</v>
      </c>
      <c r="V723" s="565" t="s">
        <v>125</v>
      </c>
      <c r="W723" s="565" t="s">
        <v>122</v>
      </c>
      <c r="X723" s="567">
        <v>39410</v>
      </c>
      <c r="Y723" s="567">
        <v>27380</v>
      </c>
      <c r="Z723" s="579">
        <v>0.01</v>
      </c>
      <c r="AA723" s="569" t="str">
        <f t="shared" si="106"/>
        <v>TRK117-2</v>
      </c>
      <c r="AB723" s="570" t="str">
        <f t="shared" si="107"/>
        <v>FALSE</v>
      </c>
      <c r="AC723" s="580" t="str">
        <f t="shared" si="108"/>
        <v>FALSE</v>
      </c>
      <c r="AD723" s="569" t="str">
        <f t="shared" si="109"/>
        <v>II</v>
      </c>
    </row>
    <row r="724" spans="1:30" ht="30" x14ac:dyDescent="0.25">
      <c r="A724" s="564" t="str">
        <f t="shared" si="110"/>
        <v>TRK118-2017-1</v>
      </c>
      <c r="B724" s="574" t="s">
        <v>974</v>
      </c>
      <c r="C724" s="574">
        <v>1</v>
      </c>
      <c r="D724" s="574" t="s">
        <v>458</v>
      </c>
      <c r="E724" s="574" t="s">
        <v>838</v>
      </c>
      <c r="F724" s="574" t="s">
        <v>8</v>
      </c>
      <c r="G724" s="574">
        <v>2017</v>
      </c>
      <c r="H724" s="574" t="s">
        <v>187</v>
      </c>
      <c r="I724" s="574" t="s">
        <v>930</v>
      </c>
      <c r="J724" s="574" t="s">
        <v>559</v>
      </c>
      <c r="K724" s="574">
        <v>3</v>
      </c>
      <c r="L724" s="574" t="s">
        <v>899</v>
      </c>
      <c r="M724" s="574">
        <v>7600</v>
      </c>
      <c r="N724" s="574" t="s">
        <v>952</v>
      </c>
      <c r="O724" s="574">
        <v>6</v>
      </c>
      <c r="P724" s="574" t="s">
        <v>967</v>
      </c>
      <c r="Q724" s="574" t="s">
        <v>479</v>
      </c>
      <c r="R724" s="574">
        <v>145</v>
      </c>
      <c r="S724" s="574">
        <v>23</v>
      </c>
      <c r="T724" s="575">
        <v>6900</v>
      </c>
      <c r="U724" s="574">
        <v>20</v>
      </c>
      <c r="V724" s="574" t="s">
        <v>122</v>
      </c>
      <c r="W724" s="574" t="s">
        <v>123</v>
      </c>
      <c r="X724" s="576">
        <v>40205</v>
      </c>
      <c r="Y724" s="576">
        <v>28592</v>
      </c>
      <c r="Z724" s="577">
        <v>0.05</v>
      </c>
      <c r="AA724" s="570" t="str">
        <f t="shared" si="106"/>
        <v>TRK118-1</v>
      </c>
      <c r="AB724" s="569" t="str">
        <f t="shared" si="107"/>
        <v>FALSE</v>
      </c>
      <c r="AC724" s="578" t="str">
        <f t="shared" si="108"/>
        <v>FALSE</v>
      </c>
      <c r="AD724" s="570" t="str">
        <f t="shared" si="109"/>
        <v>II</v>
      </c>
    </row>
    <row r="725" spans="1:30" ht="30" x14ac:dyDescent="0.25">
      <c r="A725" s="564" t="str">
        <f t="shared" si="110"/>
        <v>TRK118-2017-2</v>
      </c>
      <c r="B725" s="565" t="s">
        <v>974</v>
      </c>
      <c r="C725" s="565">
        <v>2</v>
      </c>
      <c r="D725" s="565" t="s">
        <v>1370</v>
      </c>
      <c r="E725" s="565" t="s">
        <v>838</v>
      </c>
      <c r="F725" s="565" t="s">
        <v>8</v>
      </c>
      <c r="G725" s="565">
        <v>2017</v>
      </c>
      <c r="H725" s="565" t="s">
        <v>187</v>
      </c>
      <c r="I725" s="565" t="s">
        <v>930</v>
      </c>
      <c r="J725" s="565" t="s">
        <v>559</v>
      </c>
      <c r="K725" s="565">
        <v>3</v>
      </c>
      <c r="L725" s="565" t="s">
        <v>899</v>
      </c>
      <c r="M725" s="565">
        <v>7600</v>
      </c>
      <c r="N725" s="565" t="s">
        <v>952</v>
      </c>
      <c r="O725" s="565">
        <v>6</v>
      </c>
      <c r="P725" s="565" t="s">
        <v>967</v>
      </c>
      <c r="Q725" s="565" t="s">
        <v>479</v>
      </c>
      <c r="R725" s="565">
        <v>145</v>
      </c>
      <c r="S725" s="565">
        <v>23</v>
      </c>
      <c r="T725" s="566">
        <v>6900</v>
      </c>
      <c r="U725" s="565">
        <v>20</v>
      </c>
      <c r="V725" s="565" t="s">
        <v>122</v>
      </c>
      <c r="W725" s="565" t="s">
        <v>123</v>
      </c>
      <c r="X725" s="567">
        <v>40205</v>
      </c>
      <c r="Y725" s="567">
        <v>28065</v>
      </c>
      <c r="Z725" s="579">
        <v>0.01</v>
      </c>
      <c r="AA725" s="569" t="str">
        <f t="shared" si="106"/>
        <v>TRK118-2</v>
      </c>
      <c r="AB725" s="570" t="str">
        <f t="shared" si="107"/>
        <v>FALSE</v>
      </c>
      <c r="AC725" s="580" t="str">
        <f t="shared" si="108"/>
        <v>FALSE</v>
      </c>
      <c r="AD725" s="569" t="str">
        <f t="shared" si="109"/>
        <v>II</v>
      </c>
    </row>
    <row r="726" spans="1:30" ht="30" x14ac:dyDescent="0.25">
      <c r="A726" s="564" t="str">
        <f t="shared" si="110"/>
        <v>TRK119-2017-1</v>
      </c>
      <c r="B726" s="574" t="s">
        <v>975</v>
      </c>
      <c r="C726" s="574">
        <v>1</v>
      </c>
      <c r="D726" s="574" t="s">
        <v>458</v>
      </c>
      <c r="E726" s="574" t="s">
        <v>838</v>
      </c>
      <c r="F726" s="574" t="s">
        <v>8</v>
      </c>
      <c r="G726" s="574">
        <v>2017</v>
      </c>
      <c r="H726" s="574" t="s">
        <v>187</v>
      </c>
      <c r="I726" s="574" t="s">
        <v>930</v>
      </c>
      <c r="J726" s="574" t="s">
        <v>559</v>
      </c>
      <c r="K726" s="574">
        <v>3</v>
      </c>
      <c r="L726" s="574" t="s">
        <v>899</v>
      </c>
      <c r="M726" s="574">
        <v>10700</v>
      </c>
      <c r="N726" s="574" t="s">
        <v>696</v>
      </c>
      <c r="O726" s="574">
        <v>6</v>
      </c>
      <c r="P726" s="574" t="s">
        <v>967</v>
      </c>
      <c r="Q726" s="574" t="s">
        <v>479</v>
      </c>
      <c r="R726" s="574">
        <v>145</v>
      </c>
      <c r="S726" s="574">
        <v>23</v>
      </c>
      <c r="T726" s="575">
        <v>7000</v>
      </c>
      <c r="U726" s="574">
        <v>19</v>
      </c>
      <c r="V726" s="574" t="s">
        <v>122</v>
      </c>
      <c r="W726" s="574" t="s">
        <v>123</v>
      </c>
      <c r="X726" s="576">
        <v>42005</v>
      </c>
      <c r="Y726" s="576">
        <v>30190</v>
      </c>
      <c r="Z726" s="577">
        <v>0.05</v>
      </c>
      <c r="AA726" s="570" t="str">
        <f t="shared" si="106"/>
        <v>TRK119-1</v>
      </c>
      <c r="AB726" s="569" t="str">
        <f t="shared" si="107"/>
        <v>FALSE</v>
      </c>
      <c r="AC726" s="578" t="str">
        <f t="shared" si="108"/>
        <v>FALSE</v>
      </c>
      <c r="AD726" s="570" t="str">
        <f t="shared" si="109"/>
        <v>II</v>
      </c>
    </row>
    <row r="727" spans="1:30" ht="30" x14ac:dyDescent="0.25">
      <c r="A727" s="564" t="str">
        <f t="shared" si="110"/>
        <v>TRK119-2017-2</v>
      </c>
      <c r="B727" s="565" t="s">
        <v>975</v>
      </c>
      <c r="C727" s="565">
        <v>2</v>
      </c>
      <c r="D727" s="565" t="s">
        <v>1370</v>
      </c>
      <c r="E727" s="565" t="s">
        <v>838</v>
      </c>
      <c r="F727" s="565" t="s">
        <v>8</v>
      </c>
      <c r="G727" s="565">
        <v>2017</v>
      </c>
      <c r="H727" s="565" t="s">
        <v>187</v>
      </c>
      <c r="I727" s="565" t="s">
        <v>930</v>
      </c>
      <c r="J727" s="565" t="s">
        <v>559</v>
      </c>
      <c r="K727" s="565">
        <v>3</v>
      </c>
      <c r="L727" s="565" t="s">
        <v>899</v>
      </c>
      <c r="M727" s="565">
        <v>10700</v>
      </c>
      <c r="N727" s="565" t="s">
        <v>696</v>
      </c>
      <c r="O727" s="565">
        <v>6</v>
      </c>
      <c r="P727" s="565" t="s">
        <v>967</v>
      </c>
      <c r="Q727" s="565" t="s">
        <v>479</v>
      </c>
      <c r="R727" s="565">
        <v>145</v>
      </c>
      <c r="S727" s="565">
        <v>23</v>
      </c>
      <c r="T727" s="566">
        <v>7000</v>
      </c>
      <c r="U727" s="565">
        <v>19</v>
      </c>
      <c r="V727" s="565" t="s">
        <v>122</v>
      </c>
      <c r="W727" s="565" t="s">
        <v>123</v>
      </c>
      <c r="X727" s="567">
        <v>42005</v>
      </c>
      <c r="Y727" s="567">
        <v>29614</v>
      </c>
      <c r="Z727" s="579">
        <v>0.01</v>
      </c>
      <c r="AA727" s="569" t="str">
        <f t="shared" si="106"/>
        <v>TRK119-2</v>
      </c>
      <c r="AB727" s="570" t="str">
        <f t="shared" si="107"/>
        <v>FALSE</v>
      </c>
      <c r="AC727" s="580" t="str">
        <f t="shared" si="108"/>
        <v>FALSE</v>
      </c>
      <c r="AD727" s="569" t="str">
        <f t="shared" si="109"/>
        <v>II</v>
      </c>
    </row>
    <row r="728" spans="1:30" ht="30" x14ac:dyDescent="0.25">
      <c r="A728" s="564" t="str">
        <f t="shared" si="110"/>
        <v>TRK120-2017-1</v>
      </c>
      <c r="B728" s="574" t="s">
        <v>976</v>
      </c>
      <c r="C728" s="574">
        <v>1</v>
      </c>
      <c r="D728" s="574" t="s">
        <v>458</v>
      </c>
      <c r="E728" s="574" t="s">
        <v>838</v>
      </c>
      <c r="F728" s="574" t="s">
        <v>8</v>
      </c>
      <c r="G728" s="574">
        <v>2017</v>
      </c>
      <c r="H728" s="574" t="s">
        <v>187</v>
      </c>
      <c r="I728" s="574" t="s">
        <v>930</v>
      </c>
      <c r="J728" s="574" t="s">
        <v>559</v>
      </c>
      <c r="K728" s="574">
        <v>3</v>
      </c>
      <c r="L728" s="574" t="s">
        <v>907</v>
      </c>
      <c r="M728" s="574">
        <v>10800</v>
      </c>
      <c r="N728" s="574" t="s">
        <v>696</v>
      </c>
      <c r="O728" s="574">
        <v>6</v>
      </c>
      <c r="P728" s="574" t="s">
        <v>967</v>
      </c>
      <c r="Q728" s="574" t="s">
        <v>479</v>
      </c>
      <c r="R728" s="574">
        <v>163.69999999999999</v>
      </c>
      <c r="S728" s="574">
        <v>23</v>
      </c>
      <c r="T728" s="575">
        <v>7050</v>
      </c>
      <c r="U728" s="574">
        <v>19</v>
      </c>
      <c r="V728" s="574" t="s">
        <v>122</v>
      </c>
      <c r="W728" s="574" t="s">
        <v>123</v>
      </c>
      <c r="X728" s="576">
        <v>42265</v>
      </c>
      <c r="Y728" s="576">
        <v>30440</v>
      </c>
      <c r="Z728" s="577">
        <v>0.05</v>
      </c>
      <c r="AA728" s="570" t="str">
        <f t="shared" si="106"/>
        <v>TRK120-1</v>
      </c>
      <c r="AB728" s="569" t="str">
        <f t="shared" si="107"/>
        <v>FALSE</v>
      </c>
      <c r="AC728" s="578" t="str">
        <f t="shared" si="108"/>
        <v>FALSE</v>
      </c>
      <c r="AD728" s="570" t="str">
        <f t="shared" si="109"/>
        <v>II</v>
      </c>
    </row>
    <row r="729" spans="1:30" ht="30" x14ac:dyDescent="0.25">
      <c r="A729" s="564" t="str">
        <f t="shared" si="110"/>
        <v>TRK120-2017-2</v>
      </c>
      <c r="B729" s="565" t="s">
        <v>976</v>
      </c>
      <c r="C729" s="565">
        <v>2</v>
      </c>
      <c r="D729" s="565" t="s">
        <v>1370</v>
      </c>
      <c r="E729" s="565" t="s">
        <v>838</v>
      </c>
      <c r="F729" s="565" t="s">
        <v>8</v>
      </c>
      <c r="G729" s="565">
        <v>2017</v>
      </c>
      <c r="H729" s="565" t="s">
        <v>187</v>
      </c>
      <c r="I729" s="565" t="s">
        <v>930</v>
      </c>
      <c r="J729" s="565" t="s">
        <v>559</v>
      </c>
      <c r="K729" s="565">
        <v>3</v>
      </c>
      <c r="L729" s="565" t="s">
        <v>907</v>
      </c>
      <c r="M729" s="565">
        <v>10800</v>
      </c>
      <c r="N729" s="565" t="s">
        <v>696</v>
      </c>
      <c r="O729" s="565">
        <v>6</v>
      </c>
      <c r="P729" s="565" t="s">
        <v>967</v>
      </c>
      <c r="Q729" s="565" t="s">
        <v>479</v>
      </c>
      <c r="R729" s="565">
        <v>163.69999999999999</v>
      </c>
      <c r="S729" s="565">
        <v>23</v>
      </c>
      <c r="T729" s="566">
        <v>7050</v>
      </c>
      <c r="U729" s="565">
        <v>19</v>
      </c>
      <c r="V729" s="565" t="s">
        <v>122</v>
      </c>
      <c r="W729" s="565" t="s">
        <v>123</v>
      </c>
      <c r="X729" s="567">
        <v>42265</v>
      </c>
      <c r="Y729" s="567">
        <v>29857</v>
      </c>
      <c r="Z729" s="579">
        <v>0.01</v>
      </c>
      <c r="AA729" s="569" t="str">
        <f t="shared" si="106"/>
        <v>TRK120-2</v>
      </c>
      <c r="AB729" s="570" t="str">
        <f t="shared" si="107"/>
        <v>FALSE</v>
      </c>
      <c r="AC729" s="580" t="str">
        <f t="shared" si="108"/>
        <v>FALSE</v>
      </c>
      <c r="AD729" s="569" t="str">
        <f t="shared" si="109"/>
        <v>II</v>
      </c>
    </row>
    <row r="730" spans="1:30" ht="30" x14ac:dyDescent="0.25">
      <c r="A730" s="564" t="str">
        <f t="shared" si="110"/>
        <v>TRK121-2017-1</v>
      </c>
      <c r="B730" s="574" t="s">
        <v>977</v>
      </c>
      <c r="C730" s="574">
        <v>1</v>
      </c>
      <c r="D730" s="574" t="s">
        <v>458</v>
      </c>
      <c r="E730" s="574" t="s">
        <v>838</v>
      </c>
      <c r="F730" s="574" t="s">
        <v>8</v>
      </c>
      <c r="G730" s="574">
        <v>2017</v>
      </c>
      <c r="H730" s="574" t="s">
        <v>187</v>
      </c>
      <c r="I730" s="574" t="s">
        <v>930</v>
      </c>
      <c r="J730" s="574" t="s">
        <v>559</v>
      </c>
      <c r="K730" s="574">
        <v>3</v>
      </c>
      <c r="L730" s="574" t="s">
        <v>899</v>
      </c>
      <c r="M730" s="574">
        <v>9100</v>
      </c>
      <c r="N730" s="574" t="s">
        <v>956</v>
      </c>
      <c r="O730" s="574">
        <v>8</v>
      </c>
      <c r="P730" s="574" t="s">
        <v>967</v>
      </c>
      <c r="Q730" s="574" t="s">
        <v>479</v>
      </c>
      <c r="R730" s="574">
        <v>145</v>
      </c>
      <c r="S730" s="574">
        <v>23</v>
      </c>
      <c r="T730" s="575">
        <v>7000</v>
      </c>
      <c r="U730" s="574">
        <v>17</v>
      </c>
      <c r="V730" s="574" t="s">
        <v>125</v>
      </c>
      <c r="W730" s="574" t="s">
        <v>122</v>
      </c>
      <c r="X730" s="576">
        <v>41005</v>
      </c>
      <c r="Y730" s="576">
        <v>29302</v>
      </c>
      <c r="Z730" s="577">
        <v>0.05</v>
      </c>
      <c r="AA730" s="570" t="str">
        <f t="shared" si="106"/>
        <v>TRK121-1</v>
      </c>
      <c r="AB730" s="569" t="str">
        <f t="shared" si="107"/>
        <v>FALSE</v>
      </c>
      <c r="AC730" s="578" t="str">
        <f t="shared" si="108"/>
        <v>FALSE</v>
      </c>
      <c r="AD730" s="570" t="str">
        <f t="shared" si="109"/>
        <v>II</v>
      </c>
    </row>
    <row r="731" spans="1:30" x14ac:dyDescent="0.25">
      <c r="A731" s="564" t="str">
        <f t="shared" si="110"/>
        <v>TRK121-2017-2</v>
      </c>
      <c r="B731" s="565" t="s">
        <v>977</v>
      </c>
      <c r="C731" s="565">
        <v>2</v>
      </c>
      <c r="D731" s="565" t="s">
        <v>1370</v>
      </c>
      <c r="E731" s="565" t="s">
        <v>838</v>
      </c>
      <c r="F731" s="565" t="s">
        <v>8</v>
      </c>
      <c r="G731" s="565">
        <v>2017</v>
      </c>
      <c r="H731" s="565" t="s">
        <v>187</v>
      </c>
      <c r="I731" s="565" t="s">
        <v>930</v>
      </c>
      <c r="J731" s="565" t="s">
        <v>559</v>
      </c>
      <c r="K731" s="565">
        <v>3</v>
      </c>
      <c r="L731" s="565" t="s">
        <v>899</v>
      </c>
      <c r="M731" s="565">
        <v>9100</v>
      </c>
      <c r="N731" s="565" t="s">
        <v>956</v>
      </c>
      <c r="O731" s="565">
        <v>8</v>
      </c>
      <c r="P731" s="565" t="s">
        <v>967</v>
      </c>
      <c r="Q731" s="565" t="s">
        <v>479</v>
      </c>
      <c r="R731" s="565">
        <v>145</v>
      </c>
      <c r="S731" s="565">
        <v>23</v>
      </c>
      <c r="T731" s="566">
        <v>7000</v>
      </c>
      <c r="U731" s="565">
        <v>17</v>
      </c>
      <c r="V731" s="565" t="s">
        <v>125</v>
      </c>
      <c r="W731" s="565" t="s">
        <v>122</v>
      </c>
      <c r="X731" s="567">
        <v>41005</v>
      </c>
      <c r="Y731" s="567">
        <v>28754</v>
      </c>
      <c r="Z731" s="579">
        <v>0.01</v>
      </c>
      <c r="AA731" s="569" t="str">
        <f t="shared" si="106"/>
        <v>TRK121-2</v>
      </c>
      <c r="AB731" s="570" t="str">
        <f t="shared" si="107"/>
        <v>FALSE</v>
      </c>
      <c r="AC731" s="580" t="str">
        <f t="shared" si="108"/>
        <v>FALSE</v>
      </c>
      <c r="AD731" s="569" t="str">
        <f t="shared" si="109"/>
        <v>II</v>
      </c>
    </row>
    <row r="732" spans="1:30" ht="30" x14ac:dyDescent="0.25">
      <c r="A732" s="564" t="str">
        <f t="shared" si="110"/>
        <v>TRK122-2017-1</v>
      </c>
      <c r="B732" s="574" t="s">
        <v>978</v>
      </c>
      <c r="C732" s="574">
        <v>1</v>
      </c>
      <c r="D732" s="574" t="s">
        <v>458</v>
      </c>
      <c r="E732" s="574" t="s">
        <v>838</v>
      </c>
      <c r="F732" s="574" t="s">
        <v>8</v>
      </c>
      <c r="G732" s="574">
        <v>2017</v>
      </c>
      <c r="H732" s="574" t="s">
        <v>187</v>
      </c>
      <c r="I732" s="574" t="s">
        <v>930</v>
      </c>
      <c r="J732" s="574" t="s">
        <v>559</v>
      </c>
      <c r="K732" s="574">
        <v>3</v>
      </c>
      <c r="L732" s="574" t="s">
        <v>907</v>
      </c>
      <c r="M732" s="574">
        <v>9000</v>
      </c>
      <c r="N732" s="574" t="s">
        <v>956</v>
      </c>
      <c r="O732" s="574">
        <v>8</v>
      </c>
      <c r="P732" s="574" t="s">
        <v>967</v>
      </c>
      <c r="Q732" s="574" t="s">
        <v>479</v>
      </c>
      <c r="R732" s="574">
        <v>163.69999999999999</v>
      </c>
      <c r="S732" s="574">
        <v>23</v>
      </c>
      <c r="T732" s="575">
        <v>7050</v>
      </c>
      <c r="U732" s="574">
        <v>17</v>
      </c>
      <c r="V732" s="574" t="s">
        <v>125</v>
      </c>
      <c r="W732" s="574" t="s">
        <v>122</v>
      </c>
      <c r="X732" s="576">
        <v>41265</v>
      </c>
      <c r="Y732" s="576">
        <v>29552</v>
      </c>
      <c r="Z732" s="577">
        <v>0.05</v>
      </c>
      <c r="AA732" s="570" t="str">
        <f t="shared" si="106"/>
        <v>TRK122-1</v>
      </c>
      <c r="AB732" s="569" t="str">
        <f t="shared" si="107"/>
        <v>FALSE</v>
      </c>
      <c r="AC732" s="578" t="str">
        <f t="shared" si="108"/>
        <v>FALSE</v>
      </c>
      <c r="AD732" s="570" t="str">
        <f t="shared" si="109"/>
        <v>II</v>
      </c>
    </row>
    <row r="733" spans="1:30" x14ac:dyDescent="0.25">
      <c r="A733" s="564" t="str">
        <f t="shared" si="110"/>
        <v>TRK122-2017-2</v>
      </c>
      <c r="B733" s="565" t="s">
        <v>978</v>
      </c>
      <c r="C733" s="565">
        <v>2</v>
      </c>
      <c r="D733" s="565" t="s">
        <v>1370</v>
      </c>
      <c r="E733" s="565" t="s">
        <v>838</v>
      </c>
      <c r="F733" s="565" t="s">
        <v>8</v>
      </c>
      <c r="G733" s="565">
        <v>2017</v>
      </c>
      <c r="H733" s="565" t="s">
        <v>187</v>
      </c>
      <c r="I733" s="565" t="s">
        <v>930</v>
      </c>
      <c r="J733" s="565" t="s">
        <v>559</v>
      </c>
      <c r="K733" s="565">
        <v>3</v>
      </c>
      <c r="L733" s="565" t="s">
        <v>907</v>
      </c>
      <c r="M733" s="565">
        <v>9000</v>
      </c>
      <c r="N733" s="565" t="s">
        <v>956</v>
      </c>
      <c r="O733" s="565">
        <v>8</v>
      </c>
      <c r="P733" s="565" t="s">
        <v>967</v>
      </c>
      <c r="Q733" s="565" t="s">
        <v>479</v>
      </c>
      <c r="R733" s="565">
        <v>163.69999999999999</v>
      </c>
      <c r="S733" s="565">
        <v>23</v>
      </c>
      <c r="T733" s="566">
        <v>7050</v>
      </c>
      <c r="U733" s="565">
        <v>17</v>
      </c>
      <c r="V733" s="565" t="s">
        <v>125</v>
      </c>
      <c r="W733" s="565" t="s">
        <v>122</v>
      </c>
      <c r="X733" s="567">
        <v>41265</v>
      </c>
      <c r="Y733" s="567">
        <v>28996</v>
      </c>
      <c r="Z733" s="579">
        <v>0.01</v>
      </c>
      <c r="AA733" s="569" t="str">
        <f t="shared" si="106"/>
        <v>TRK122-2</v>
      </c>
      <c r="AB733" s="570" t="str">
        <f t="shared" si="107"/>
        <v>FALSE</v>
      </c>
      <c r="AC733" s="580" t="str">
        <f t="shared" si="108"/>
        <v>FALSE</v>
      </c>
      <c r="AD733" s="569" t="str">
        <f t="shared" si="109"/>
        <v>II</v>
      </c>
    </row>
    <row r="734" spans="1:30" ht="30" x14ac:dyDescent="0.25">
      <c r="A734" s="564" t="str">
        <f t="shared" si="110"/>
        <v>TRK127-2017-1</v>
      </c>
      <c r="B734" s="574" t="s">
        <v>984</v>
      </c>
      <c r="C734" s="574">
        <v>1</v>
      </c>
      <c r="D734" s="574" t="s">
        <v>441</v>
      </c>
      <c r="E734" s="574" t="s">
        <v>838</v>
      </c>
      <c r="F734" s="574" t="s">
        <v>90</v>
      </c>
      <c r="G734" s="574">
        <v>2017</v>
      </c>
      <c r="H734" s="574" t="s">
        <v>190</v>
      </c>
      <c r="I734" s="574" t="s">
        <v>829</v>
      </c>
      <c r="J734" s="574" t="s">
        <v>777</v>
      </c>
      <c r="K734" s="574">
        <v>6</v>
      </c>
      <c r="L734" s="574" t="s">
        <v>985</v>
      </c>
      <c r="M734" s="574">
        <v>7400</v>
      </c>
      <c r="N734" s="574" t="s">
        <v>760</v>
      </c>
      <c r="O734" s="574">
        <v>8</v>
      </c>
      <c r="P734" s="574">
        <v>38117</v>
      </c>
      <c r="Q734" s="574" t="s">
        <v>442</v>
      </c>
      <c r="R734" s="574">
        <v>139.80000000000001</v>
      </c>
      <c r="S734" s="574">
        <v>28</v>
      </c>
      <c r="T734" s="575">
        <v>7101</v>
      </c>
      <c r="U734" s="574">
        <v>15</v>
      </c>
      <c r="V734" s="574" t="s">
        <v>122</v>
      </c>
      <c r="W734" s="574" t="s">
        <v>123</v>
      </c>
      <c r="X734" s="576">
        <v>35975</v>
      </c>
      <c r="Y734" s="576">
        <v>31028</v>
      </c>
      <c r="Z734" s="577">
        <v>0.05</v>
      </c>
      <c r="AA734" s="570" t="str">
        <f t="shared" si="106"/>
        <v>TRK127-1</v>
      </c>
      <c r="AB734" s="569" t="str">
        <f t="shared" si="107"/>
        <v>FALSE</v>
      </c>
      <c r="AC734" s="578" t="str">
        <f t="shared" si="108"/>
        <v>FALSE</v>
      </c>
      <c r="AD734" s="570" t="str">
        <f t="shared" si="109"/>
        <v>II</v>
      </c>
    </row>
    <row r="735" spans="1:30" ht="30" x14ac:dyDescent="0.25">
      <c r="A735" s="564" t="str">
        <f t="shared" si="110"/>
        <v>TRK128-2017-1</v>
      </c>
      <c r="B735" s="565" t="s">
        <v>986</v>
      </c>
      <c r="C735" s="565">
        <v>1</v>
      </c>
      <c r="D735" s="565" t="s">
        <v>441</v>
      </c>
      <c r="E735" s="565" t="s">
        <v>838</v>
      </c>
      <c r="F735" s="565" t="s">
        <v>90</v>
      </c>
      <c r="G735" s="565">
        <v>2017</v>
      </c>
      <c r="H735" s="565" t="s">
        <v>190</v>
      </c>
      <c r="I735" s="565" t="s">
        <v>829</v>
      </c>
      <c r="J735" s="565" t="s">
        <v>777</v>
      </c>
      <c r="K735" s="565">
        <v>6</v>
      </c>
      <c r="L735" s="565" t="s">
        <v>985</v>
      </c>
      <c r="M735" s="565">
        <v>7300</v>
      </c>
      <c r="N735" s="565" t="s">
        <v>760</v>
      </c>
      <c r="O735" s="565">
        <v>8</v>
      </c>
      <c r="P735" s="565">
        <v>38017</v>
      </c>
      <c r="Q735" s="565" t="s">
        <v>442</v>
      </c>
      <c r="R735" s="565">
        <v>139.80000000000001</v>
      </c>
      <c r="S735" s="565">
        <v>28</v>
      </c>
      <c r="T735" s="566">
        <v>7200</v>
      </c>
      <c r="U735" s="565">
        <v>14</v>
      </c>
      <c r="V735" s="565" t="s">
        <v>122</v>
      </c>
      <c r="W735" s="565" t="s">
        <v>123</v>
      </c>
      <c r="X735" s="567">
        <v>39005</v>
      </c>
      <c r="Y735" s="567">
        <v>34027</v>
      </c>
      <c r="Z735" s="579">
        <v>0.05</v>
      </c>
      <c r="AA735" s="569" t="str">
        <f t="shared" si="106"/>
        <v>TRK128-1</v>
      </c>
      <c r="AB735" s="570" t="str">
        <f t="shared" si="107"/>
        <v>FALSE</v>
      </c>
      <c r="AC735" s="580" t="str">
        <f t="shared" si="108"/>
        <v>FALSE</v>
      </c>
      <c r="AD735" s="569" t="str">
        <f t="shared" si="109"/>
        <v>II</v>
      </c>
    </row>
    <row r="736" spans="1:30" ht="30" x14ac:dyDescent="0.25">
      <c r="A736" s="564" t="str">
        <f t="shared" si="110"/>
        <v>TRK129-2017-1</v>
      </c>
      <c r="B736" s="574" t="s">
        <v>987</v>
      </c>
      <c r="C736" s="574">
        <v>1</v>
      </c>
      <c r="D736" s="574" t="s">
        <v>441</v>
      </c>
      <c r="E736" s="574" t="s">
        <v>838</v>
      </c>
      <c r="F736" s="574" t="s">
        <v>90</v>
      </c>
      <c r="G736" s="574">
        <v>2017</v>
      </c>
      <c r="H736" s="574" t="s">
        <v>190</v>
      </c>
      <c r="I736" s="574" t="s">
        <v>833</v>
      </c>
      <c r="J736" s="574" t="s">
        <v>777</v>
      </c>
      <c r="K736" s="574">
        <v>6</v>
      </c>
      <c r="L736" s="574" t="s">
        <v>985</v>
      </c>
      <c r="M736" s="574">
        <v>7400</v>
      </c>
      <c r="N736" s="574" t="s">
        <v>760</v>
      </c>
      <c r="O736" s="574">
        <v>8</v>
      </c>
      <c r="P736" s="574">
        <v>38317</v>
      </c>
      <c r="Q736" s="574" t="s">
        <v>442</v>
      </c>
      <c r="R736" s="574">
        <v>139.80000000000001</v>
      </c>
      <c r="S736" s="574">
        <v>28</v>
      </c>
      <c r="T736" s="575">
        <v>7101</v>
      </c>
      <c r="U736" s="574">
        <v>15</v>
      </c>
      <c r="V736" s="574" t="s">
        <v>122</v>
      </c>
      <c r="W736" s="574" t="s">
        <v>123</v>
      </c>
      <c r="X736" s="576">
        <v>38865</v>
      </c>
      <c r="Y736" s="576">
        <v>33889</v>
      </c>
      <c r="Z736" s="577">
        <v>0.05</v>
      </c>
      <c r="AA736" s="570" t="str">
        <f t="shared" si="106"/>
        <v>TRK129-1</v>
      </c>
      <c r="AB736" s="569" t="str">
        <f t="shared" si="107"/>
        <v>FALSE</v>
      </c>
      <c r="AC736" s="578" t="str">
        <f t="shared" si="108"/>
        <v>FALSE</v>
      </c>
      <c r="AD736" s="570" t="str">
        <f t="shared" si="109"/>
        <v>II</v>
      </c>
    </row>
    <row r="737" spans="1:30" ht="30" x14ac:dyDescent="0.25">
      <c r="A737" s="564" t="str">
        <f t="shared" si="110"/>
        <v>TRK130-2017-1</v>
      </c>
      <c r="B737" s="565" t="s">
        <v>988</v>
      </c>
      <c r="C737" s="565">
        <v>1</v>
      </c>
      <c r="D737" s="565" t="s">
        <v>441</v>
      </c>
      <c r="E737" s="565" t="s">
        <v>838</v>
      </c>
      <c r="F737" s="565" t="s">
        <v>90</v>
      </c>
      <c r="G737" s="565">
        <v>2017</v>
      </c>
      <c r="H737" s="565" t="s">
        <v>190</v>
      </c>
      <c r="I737" s="565" t="s">
        <v>833</v>
      </c>
      <c r="J737" s="565" t="s">
        <v>559</v>
      </c>
      <c r="K737" s="565">
        <v>6</v>
      </c>
      <c r="L737" s="565" t="s">
        <v>985</v>
      </c>
      <c r="M737" s="565">
        <v>7300</v>
      </c>
      <c r="N737" s="565" t="s">
        <v>760</v>
      </c>
      <c r="O737" s="565">
        <v>8</v>
      </c>
      <c r="P737" s="565">
        <v>38217</v>
      </c>
      <c r="Q737" s="565" t="s">
        <v>442</v>
      </c>
      <c r="R737" s="565">
        <v>139.80000000000001</v>
      </c>
      <c r="S737" s="565">
        <v>28</v>
      </c>
      <c r="T737" s="566">
        <v>7200</v>
      </c>
      <c r="U737" s="565">
        <v>14</v>
      </c>
      <c r="V737" s="565" t="s">
        <v>122</v>
      </c>
      <c r="W737" s="565" t="s">
        <v>123</v>
      </c>
      <c r="X737" s="567">
        <v>41895</v>
      </c>
      <c r="Y737" s="567">
        <v>36889</v>
      </c>
      <c r="Z737" s="579">
        <v>0.05</v>
      </c>
      <c r="AA737" s="569" t="str">
        <f t="shared" si="106"/>
        <v>TRK130-1</v>
      </c>
      <c r="AB737" s="570" t="str">
        <f t="shared" si="107"/>
        <v>FALSE</v>
      </c>
      <c r="AC737" s="580" t="str">
        <f t="shared" si="108"/>
        <v>FALSE</v>
      </c>
      <c r="AD737" s="569" t="str">
        <f t="shared" si="109"/>
        <v>II</v>
      </c>
    </row>
    <row r="738" spans="1:30" ht="30" x14ac:dyDescent="0.25">
      <c r="A738" s="564" t="str">
        <f t="shared" si="110"/>
        <v>TRK131-2017-1</v>
      </c>
      <c r="B738" s="574" t="s">
        <v>989</v>
      </c>
      <c r="C738" s="574">
        <v>1</v>
      </c>
      <c r="D738" s="574" t="s">
        <v>441</v>
      </c>
      <c r="E738" s="574" t="s">
        <v>838</v>
      </c>
      <c r="F738" s="574" t="s">
        <v>90</v>
      </c>
      <c r="G738" s="574">
        <v>2017</v>
      </c>
      <c r="H738" s="574" t="s">
        <v>190</v>
      </c>
      <c r="I738" s="574" t="s">
        <v>990</v>
      </c>
      <c r="J738" s="574" t="s">
        <v>777</v>
      </c>
      <c r="K738" s="574">
        <v>5</v>
      </c>
      <c r="L738" s="574" t="s">
        <v>985</v>
      </c>
      <c r="M738" s="574">
        <v>7100</v>
      </c>
      <c r="N738" s="574" t="s">
        <v>760</v>
      </c>
      <c r="O738" s="574">
        <v>8</v>
      </c>
      <c r="P738" s="574">
        <v>38517</v>
      </c>
      <c r="Q738" s="574" t="s">
        <v>442</v>
      </c>
      <c r="R738" s="574">
        <v>139.80000000000001</v>
      </c>
      <c r="S738" s="574">
        <v>28</v>
      </c>
      <c r="T738" s="575">
        <v>7101</v>
      </c>
      <c r="U738" s="574">
        <v>15</v>
      </c>
      <c r="V738" s="574" t="s">
        <v>122</v>
      </c>
      <c r="W738" s="574" t="s">
        <v>123</v>
      </c>
      <c r="X738" s="576">
        <v>47575</v>
      </c>
      <c r="Y738" s="576">
        <v>42512</v>
      </c>
      <c r="Z738" s="577">
        <v>0.05</v>
      </c>
      <c r="AA738" s="570" t="str">
        <f t="shared" si="106"/>
        <v>TRK131-1</v>
      </c>
      <c r="AB738" s="569" t="str">
        <f t="shared" si="107"/>
        <v>FALSE</v>
      </c>
      <c r="AC738" s="578" t="str">
        <f t="shared" si="108"/>
        <v>FALSE</v>
      </c>
      <c r="AD738" s="570" t="str">
        <f t="shared" si="109"/>
        <v>II</v>
      </c>
    </row>
    <row r="739" spans="1:30" ht="30" x14ac:dyDescent="0.25">
      <c r="A739" s="564" t="str">
        <f t="shared" si="110"/>
        <v>TRK132-2017-1</v>
      </c>
      <c r="B739" s="565" t="s">
        <v>991</v>
      </c>
      <c r="C739" s="565">
        <v>1</v>
      </c>
      <c r="D739" s="565" t="s">
        <v>441</v>
      </c>
      <c r="E739" s="565" t="s">
        <v>838</v>
      </c>
      <c r="F739" s="565" t="s">
        <v>90</v>
      </c>
      <c r="G739" s="565">
        <v>2017</v>
      </c>
      <c r="H739" s="565" t="s">
        <v>190</v>
      </c>
      <c r="I739" s="565" t="s">
        <v>990</v>
      </c>
      <c r="J739" s="565" t="s">
        <v>559</v>
      </c>
      <c r="K739" s="565">
        <v>5</v>
      </c>
      <c r="L739" s="565" t="s">
        <v>985</v>
      </c>
      <c r="M739" s="565">
        <v>7000</v>
      </c>
      <c r="N739" s="565" t="s">
        <v>760</v>
      </c>
      <c r="O739" s="565">
        <v>8</v>
      </c>
      <c r="P739" s="565">
        <v>38617</v>
      </c>
      <c r="Q739" s="565" t="s">
        <v>442</v>
      </c>
      <c r="R739" s="565">
        <v>139.80000000000001</v>
      </c>
      <c r="S739" s="565">
        <v>28</v>
      </c>
      <c r="T739" s="566">
        <v>7200</v>
      </c>
      <c r="U739" s="565">
        <v>14</v>
      </c>
      <c r="V739" s="565" t="s">
        <v>122</v>
      </c>
      <c r="W739" s="565" t="s">
        <v>123</v>
      </c>
      <c r="X739" s="567">
        <v>50655</v>
      </c>
      <c r="Y739" s="567">
        <v>45561</v>
      </c>
      <c r="Z739" s="579">
        <v>0.05</v>
      </c>
      <c r="AA739" s="569" t="str">
        <f t="shared" si="106"/>
        <v>TRK132-1</v>
      </c>
      <c r="AB739" s="570" t="str">
        <f t="shared" si="107"/>
        <v>FALSE</v>
      </c>
      <c r="AC739" s="580" t="str">
        <f t="shared" si="108"/>
        <v>FALSE</v>
      </c>
      <c r="AD739" s="569" t="str">
        <f t="shared" si="109"/>
        <v>II</v>
      </c>
    </row>
    <row r="740" spans="1:30" ht="45" x14ac:dyDescent="0.25">
      <c r="A740" s="564" t="str">
        <f t="shared" si="110"/>
        <v>TRK133-2017-2</v>
      </c>
      <c r="B740" s="574" t="s">
        <v>992</v>
      </c>
      <c r="C740" s="574">
        <v>2</v>
      </c>
      <c r="D740" s="574" t="s">
        <v>566</v>
      </c>
      <c r="E740" s="574" t="s">
        <v>838</v>
      </c>
      <c r="F740" s="574" t="s">
        <v>768</v>
      </c>
      <c r="G740" s="574">
        <v>2017</v>
      </c>
      <c r="H740" s="574" t="s">
        <v>993</v>
      </c>
      <c r="I740" s="574" t="s">
        <v>994</v>
      </c>
      <c r="J740" s="574" t="s">
        <v>777</v>
      </c>
      <c r="K740" s="574">
        <v>3</v>
      </c>
      <c r="L740" s="574" t="s">
        <v>995</v>
      </c>
      <c r="M740" s="574">
        <v>9250</v>
      </c>
      <c r="N740" s="574" t="s">
        <v>996</v>
      </c>
      <c r="O740" s="574">
        <v>6</v>
      </c>
      <c r="P740" s="574" t="s">
        <v>997</v>
      </c>
      <c r="Q740" s="574" t="s">
        <v>998</v>
      </c>
      <c r="R740" s="574">
        <v>120</v>
      </c>
      <c r="S740" s="574">
        <v>26</v>
      </c>
      <c r="T740" s="575">
        <v>6350</v>
      </c>
      <c r="U740" s="574">
        <v>20</v>
      </c>
      <c r="V740" s="574" t="s">
        <v>125</v>
      </c>
      <c r="W740" s="574" t="s">
        <v>122</v>
      </c>
      <c r="X740" s="576">
        <v>27490</v>
      </c>
      <c r="Y740" s="576">
        <v>19368</v>
      </c>
      <c r="Z740" s="577">
        <v>0.05</v>
      </c>
      <c r="AA740" s="570" t="str">
        <f t="shared" si="106"/>
        <v>TRK133-2</v>
      </c>
      <c r="AB740" s="569" t="str">
        <f t="shared" si="107"/>
        <v>FALSE</v>
      </c>
      <c r="AC740" s="578" t="str">
        <f t="shared" si="108"/>
        <v>FALSE</v>
      </c>
      <c r="AD740" s="570" t="str">
        <f t="shared" si="109"/>
        <v>II</v>
      </c>
    </row>
    <row r="741" spans="1:30" ht="30" x14ac:dyDescent="0.25">
      <c r="A741" s="564" t="str">
        <f t="shared" si="110"/>
        <v>TRK135-2017-2</v>
      </c>
      <c r="B741" s="565" t="s">
        <v>1002</v>
      </c>
      <c r="C741" s="565">
        <v>2</v>
      </c>
      <c r="D741" s="565" t="s">
        <v>566</v>
      </c>
      <c r="E741" s="565" t="s">
        <v>838</v>
      </c>
      <c r="F741" s="565" t="s">
        <v>768</v>
      </c>
      <c r="G741" s="565">
        <v>2017</v>
      </c>
      <c r="H741" s="565" t="s">
        <v>993</v>
      </c>
      <c r="I741" s="565" t="s">
        <v>994</v>
      </c>
      <c r="J741" s="565" t="s">
        <v>777</v>
      </c>
      <c r="K741" s="565">
        <v>3</v>
      </c>
      <c r="L741" s="565" t="s">
        <v>1003</v>
      </c>
      <c r="M741" s="565">
        <v>9250</v>
      </c>
      <c r="N741" s="565" t="s">
        <v>1004</v>
      </c>
      <c r="O741" s="565">
        <v>8</v>
      </c>
      <c r="P741" s="565" t="s">
        <v>997</v>
      </c>
      <c r="Q741" s="565" t="s">
        <v>1005</v>
      </c>
      <c r="R741" s="565">
        <v>120</v>
      </c>
      <c r="S741" s="565">
        <v>26</v>
      </c>
      <c r="T741" s="566">
        <v>6350</v>
      </c>
      <c r="U741" s="565">
        <v>17</v>
      </c>
      <c r="V741" s="565" t="s">
        <v>122</v>
      </c>
      <c r="W741" s="565" t="s">
        <v>123</v>
      </c>
      <c r="X741" s="567">
        <v>29240</v>
      </c>
      <c r="Y741" s="567">
        <v>21176</v>
      </c>
      <c r="Z741" s="579">
        <v>0.05</v>
      </c>
      <c r="AA741" s="569" t="str">
        <f t="shared" si="106"/>
        <v>TRK135-2</v>
      </c>
      <c r="AB741" s="570" t="str">
        <f t="shared" si="107"/>
        <v>FALSE</v>
      </c>
      <c r="AC741" s="580" t="str">
        <f t="shared" si="108"/>
        <v>FALSE</v>
      </c>
      <c r="AD741" s="569" t="str">
        <f t="shared" si="109"/>
        <v>II</v>
      </c>
    </row>
    <row r="742" spans="1:30" ht="30" x14ac:dyDescent="0.25">
      <c r="A742" s="564" t="str">
        <f t="shared" si="110"/>
        <v>TRK136-2017-2</v>
      </c>
      <c r="B742" s="574" t="s">
        <v>1006</v>
      </c>
      <c r="C742" s="574">
        <v>2</v>
      </c>
      <c r="D742" s="574" t="s">
        <v>566</v>
      </c>
      <c r="E742" s="574" t="s">
        <v>838</v>
      </c>
      <c r="F742" s="574" t="s">
        <v>768</v>
      </c>
      <c r="G742" s="574">
        <v>2017</v>
      </c>
      <c r="H742" s="574" t="s">
        <v>993</v>
      </c>
      <c r="I742" s="574" t="s">
        <v>1007</v>
      </c>
      <c r="J742" s="574" t="s">
        <v>777</v>
      </c>
      <c r="K742" s="574">
        <v>6</v>
      </c>
      <c r="L742" s="574" t="s">
        <v>995</v>
      </c>
      <c r="M742" s="574">
        <v>10350</v>
      </c>
      <c r="N742" s="574" t="s">
        <v>1008</v>
      </c>
      <c r="O742" s="574">
        <v>6</v>
      </c>
      <c r="P742" s="574" t="s">
        <v>1009</v>
      </c>
      <c r="Q742" s="574" t="s">
        <v>1010</v>
      </c>
      <c r="R742" s="574">
        <v>140</v>
      </c>
      <c r="S742" s="574">
        <v>26</v>
      </c>
      <c r="T742" s="575">
        <v>6700</v>
      </c>
      <c r="U742" s="574">
        <v>23</v>
      </c>
      <c r="V742" s="574" t="s">
        <v>255</v>
      </c>
      <c r="W742" s="574" t="s">
        <v>255</v>
      </c>
      <c r="X742" s="576">
        <v>36360</v>
      </c>
      <c r="Y742" s="576">
        <v>30596</v>
      </c>
      <c r="Z742" s="577">
        <v>0.05</v>
      </c>
      <c r="AA742" s="570" t="str">
        <f t="shared" si="106"/>
        <v>TRK136-2</v>
      </c>
      <c r="AB742" s="569" t="str">
        <f t="shared" si="107"/>
        <v>FALSE</v>
      </c>
      <c r="AC742" s="578" t="str">
        <f t="shared" si="108"/>
        <v>FALSE</v>
      </c>
      <c r="AD742" s="570" t="str">
        <f t="shared" si="109"/>
        <v>II</v>
      </c>
    </row>
    <row r="743" spans="1:30" ht="45" x14ac:dyDescent="0.25">
      <c r="A743" s="564" t="str">
        <f t="shared" si="110"/>
        <v>TRK137-2017-2</v>
      </c>
      <c r="B743" s="565" t="s">
        <v>1011</v>
      </c>
      <c r="C743" s="565">
        <v>2</v>
      </c>
      <c r="D743" s="565" t="s">
        <v>566</v>
      </c>
      <c r="E743" s="565" t="s">
        <v>838</v>
      </c>
      <c r="F743" s="565" t="s">
        <v>768</v>
      </c>
      <c r="G743" s="565">
        <v>2017</v>
      </c>
      <c r="H743" s="565" t="s">
        <v>993</v>
      </c>
      <c r="I743" s="565" t="s">
        <v>1007</v>
      </c>
      <c r="J743" s="565" t="s">
        <v>777</v>
      </c>
      <c r="K743" s="565">
        <v>6</v>
      </c>
      <c r="L743" s="565" t="s">
        <v>995</v>
      </c>
      <c r="M743" s="565">
        <v>10350</v>
      </c>
      <c r="N743" s="565" t="s">
        <v>996</v>
      </c>
      <c r="O743" s="565">
        <v>6</v>
      </c>
      <c r="P743" s="565" t="s">
        <v>1009</v>
      </c>
      <c r="Q743" s="565" t="s">
        <v>998</v>
      </c>
      <c r="R743" s="565">
        <v>140</v>
      </c>
      <c r="S743" s="565">
        <v>26</v>
      </c>
      <c r="T743" s="566">
        <v>6700</v>
      </c>
      <c r="U743" s="565">
        <v>20</v>
      </c>
      <c r="V743" s="565" t="s">
        <v>125</v>
      </c>
      <c r="W743" s="565" t="s">
        <v>122</v>
      </c>
      <c r="X743" s="567">
        <v>31590</v>
      </c>
      <c r="Y743" s="567">
        <v>21208</v>
      </c>
      <c r="Z743" s="579">
        <v>0.05</v>
      </c>
      <c r="AA743" s="569" t="str">
        <f t="shared" si="106"/>
        <v>TRK137-2</v>
      </c>
      <c r="AB743" s="570" t="str">
        <f t="shared" si="107"/>
        <v>FALSE</v>
      </c>
      <c r="AC743" s="580" t="str">
        <f t="shared" si="108"/>
        <v>FALSE</v>
      </c>
      <c r="AD743" s="569" t="str">
        <f t="shared" si="109"/>
        <v>II</v>
      </c>
    </row>
    <row r="744" spans="1:30" ht="30" x14ac:dyDescent="0.25">
      <c r="A744" s="564" t="str">
        <f t="shared" si="110"/>
        <v>TRK139-2017-2</v>
      </c>
      <c r="B744" s="574" t="s">
        <v>1013</v>
      </c>
      <c r="C744" s="574">
        <v>2</v>
      </c>
      <c r="D744" s="574" t="s">
        <v>566</v>
      </c>
      <c r="E744" s="574" t="s">
        <v>838</v>
      </c>
      <c r="F744" s="574" t="s">
        <v>768</v>
      </c>
      <c r="G744" s="574">
        <v>2017</v>
      </c>
      <c r="H744" s="574" t="s">
        <v>993</v>
      </c>
      <c r="I744" s="574" t="s">
        <v>1007</v>
      </c>
      <c r="J744" s="574" t="s">
        <v>777</v>
      </c>
      <c r="K744" s="574">
        <v>6</v>
      </c>
      <c r="L744" s="574" t="s">
        <v>1003</v>
      </c>
      <c r="M744" s="574">
        <v>10350</v>
      </c>
      <c r="N744" s="574" t="s">
        <v>1004</v>
      </c>
      <c r="O744" s="574">
        <v>8</v>
      </c>
      <c r="P744" s="574" t="s">
        <v>1009</v>
      </c>
      <c r="Q744" s="574" t="s">
        <v>1014</v>
      </c>
      <c r="R744" s="574">
        <v>140</v>
      </c>
      <c r="S744" s="574">
        <v>26</v>
      </c>
      <c r="T744" s="575">
        <v>6700</v>
      </c>
      <c r="U744" s="574">
        <v>17</v>
      </c>
      <c r="V744" s="574" t="s">
        <v>122</v>
      </c>
      <c r="W744" s="574" t="s">
        <v>123</v>
      </c>
      <c r="X744" s="576">
        <v>33340</v>
      </c>
      <c r="Y744" s="576">
        <v>21767</v>
      </c>
      <c r="Z744" s="577">
        <v>0.05</v>
      </c>
      <c r="AA744" s="570" t="str">
        <f t="shared" si="106"/>
        <v>TRK139-2</v>
      </c>
      <c r="AB744" s="569" t="str">
        <f t="shared" si="107"/>
        <v>FALSE</v>
      </c>
      <c r="AC744" s="578" t="str">
        <f t="shared" si="108"/>
        <v>FALSE</v>
      </c>
      <c r="AD744" s="570" t="str">
        <f t="shared" si="109"/>
        <v>II</v>
      </c>
    </row>
    <row r="745" spans="1:30" ht="30" x14ac:dyDescent="0.25">
      <c r="A745" s="564" t="str">
        <f t="shared" si="110"/>
        <v>TRK140-2017-2</v>
      </c>
      <c r="B745" s="565" t="s">
        <v>1015</v>
      </c>
      <c r="C745" s="565">
        <v>2</v>
      </c>
      <c r="D745" s="565" t="s">
        <v>566</v>
      </c>
      <c r="E745" s="565" t="s">
        <v>838</v>
      </c>
      <c r="F745" s="565" t="s">
        <v>768</v>
      </c>
      <c r="G745" s="565">
        <v>2017</v>
      </c>
      <c r="H745" s="565" t="s">
        <v>993</v>
      </c>
      <c r="I745" s="565" t="s">
        <v>1016</v>
      </c>
      <c r="J745" s="565" t="s">
        <v>777</v>
      </c>
      <c r="K745" s="565">
        <v>6</v>
      </c>
      <c r="L745" s="565" t="s">
        <v>985</v>
      </c>
      <c r="M745" s="565">
        <v>10350</v>
      </c>
      <c r="N745" s="565" t="s">
        <v>1008</v>
      </c>
      <c r="O745" s="565">
        <v>6</v>
      </c>
      <c r="P745" s="565" t="s">
        <v>1017</v>
      </c>
      <c r="Q745" s="565" t="s">
        <v>1010</v>
      </c>
      <c r="R745" s="565">
        <v>140</v>
      </c>
      <c r="S745" s="565">
        <v>26</v>
      </c>
      <c r="T745" s="566">
        <v>6700</v>
      </c>
      <c r="U745" s="565">
        <v>23</v>
      </c>
      <c r="V745" s="565" t="s">
        <v>255</v>
      </c>
      <c r="W745" s="565" t="s">
        <v>255</v>
      </c>
      <c r="X745" s="567">
        <v>38760</v>
      </c>
      <c r="Y745" s="567">
        <v>33477</v>
      </c>
      <c r="Z745" s="579">
        <v>0.05</v>
      </c>
      <c r="AA745" s="569" t="str">
        <f t="shared" si="106"/>
        <v>TRK140-2</v>
      </c>
      <c r="AB745" s="570" t="str">
        <f t="shared" si="107"/>
        <v>FALSE</v>
      </c>
      <c r="AC745" s="580" t="str">
        <f t="shared" si="108"/>
        <v>FALSE</v>
      </c>
      <c r="AD745" s="569" t="str">
        <f t="shared" si="109"/>
        <v>II</v>
      </c>
    </row>
    <row r="746" spans="1:30" ht="45" x14ac:dyDescent="0.25">
      <c r="A746" s="564" t="str">
        <f t="shared" si="110"/>
        <v>TRK141-2017-2</v>
      </c>
      <c r="B746" s="574" t="s">
        <v>1018</v>
      </c>
      <c r="C746" s="574">
        <v>2</v>
      </c>
      <c r="D746" s="574" t="s">
        <v>566</v>
      </c>
      <c r="E746" s="574" t="s">
        <v>838</v>
      </c>
      <c r="F746" s="574" t="s">
        <v>768</v>
      </c>
      <c r="G746" s="574">
        <v>2017</v>
      </c>
      <c r="H746" s="574" t="s">
        <v>993</v>
      </c>
      <c r="I746" s="574" t="s">
        <v>1016</v>
      </c>
      <c r="J746" s="574" t="s">
        <v>777</v>
      </c>
      <c r="K746" s="574">
        <v>6</v>
      </c>
      <c r="L746" s="574" t="s">
        <v>985</v>
      </c>
      <c r="M746" s="574">
        <v>10350</v>
      </c>
      <c r="N746" s="574" t="s">
        <v>1019</v>
      </c>
      <c r="O746" s="574">
        <v>6</v>
      </c>
      <c r="P746" s="574" t="s">
        <v>1017</v>
      </c>
      <c r="Q746" s="574" t="s">
        <v>998</v>
      </c>
      <c r="R746" s="574">
        <v>140</v>
      </c>
      <c r="S746" s="574">
        <v>26</v>
      </c>
      <c r="T746" s="575">
        <v>6700</v>
      </c>
      <c r="U746" s="574">
        <v>20</v>
      </c>
      <c r="V746" s="574" t="s">
        <v>125</v>
      </c>
      <c r="W746" s="574" t="s">
        <v>122</v>
      </c>
      <c r="X746" s="576">
        <v>33990</v>
      </c>
      <c r="Y746" s="576">
        <v>22654</v>
      </c>
      <c r="Z746" s="577">
        <v>0.05</v>
      </c>
      <c r="AA746" s="570" t="str">
        <f t="shared" si="106"/>
        <v>TRK141-2</v>
      </c>
      <c r="AB746" s="569" t="str">
        <f t="shared" si="107"/>
        <v>FALSE</v>
      </c>
      <c r="AC746" s="578" t="str">
        <f t="shared" si="108"/>
        <v>FALSE</v>
      </c>
      <c r="AD746" s="570" t="str">
        <f t="shared" si="109"/>
        <v>II</v>
      </c>
    </row>
    <row r="747" spans="1:30" ht="30" x14ac:dyDescent="0.25">
      <c r="A747" s="564" t="str">
        <f t="shared" si="110"/>
        <v>TRK143-2017-2</v>
      </c>
      <c r="B747" s="565" t="s">
        <v>1021</v>
      </c>
      <c r="C747" s="565">
        <v>2</v>
      </c>
      <c r="D747" s="565" t="s">
        <v>566</v>
      </c>
      <c r="E747" s="565" t="s">
        <v>838</v>
      </c>
      <c r="F747" s="565" t="s">
        <v>768</v>
      </c>
      <c r="G747" s="565">
        <v>2017</v>
      </c>
      <c r="H747" s="565" t="s">
        <v>993</v>
      </c>
      <c r="I747" s="565" t="s">
        <v>1016</v>
      </c>
      <c r="J747" s="565" t="s">
        <v>777</v>
      </c>
      <c r="K747" s="565">
        <v>6</v>
      </c>
      <c r="L747" s="565" t="s">
        <v>985</v>
      </c>
      <c r="M747" s="565">
        <v>10350</v>
      </c>
      <c r="N747" s="565" t="s">
        <v>1004</v>
      </c>
      <c r="O747" s="565">
        <v>8</v>
      </c>
      <c r="P747" s="565" t="s">
        <v>1017</v>
      </c>
      <c r="Q747" s="565" t="s">
        <v>1005</v>
      </c>
      <c r="R747" s="565">
        <v>140</v>
      </c>
      <c r="S747" s="565">
        <v>26</v>
      </c>
      <c r="T747" s="566">
        <v>6700</v>
      </c>
      <c r="U747" s="565">
        <v>17</v>
      </c>
      <c r="V747" s="565" t="s">
        <v>122</v>
      </c>
      <c r="W747" s="565" t="s">
        <v>123</v>
      </c>
      <c r="X747" s="567">
        <v>35740</v>
      </c>
      <c r="Y747" s="567">
        <v>25921</v>
      </c>
      <c r="Z747" s="579">
        <v>0.05</v>
      </c>
      <c r="AA747" s="569" t="str">
        <f t="shared" si="106"/>
        <v>TRK143-2</v>
      </c>
      <c r="AB747" s="570" t="str">
        <f t="shared" si="107"/>
        <v>FALSE</v>
      </c>
      <c r="AC747" s="580" t="str">
        <f t="shared" si="108"/>
        <v>FALSE</v>
      </c>
      <c r="AD747" s="569" t="str">
        <f t="shared" si="109"/>
        <v>II</v>
      </c>
    </row>
    <row r="748" spans="1:30" ht="30" x14ac:dyDescent="0.25">
      <c r="A748" s="564" t="str">
        <f t="shared" si="110"/>
        <v>TRK145-2017-2</v>
      </c>
      <c r="B748" s="574" t="s">
        <v>1024</v>
      </c>
      <c r="C748" s="574">
        <v>2</v>
      </c>
      <c r="D748" s="574" t="s">
        <v>566</v>
      </c>
      <c r="E748" s="574" t="s">
        <v>838</v>
      </c>
      <c r="F748" s="574" t="s">
        <v>768</v>
      </c>
      <c r="G748" s="574">
        <v>2017</v>
      </c>
      <c r="H748" s="574" t="s">
        <v>993</v>
      </c>
      <c r="I748" s="574" t="s">
        <v>1016</v>
      </c>
      <c r="J748" s="574" t="s">
        <v>777</v>
      </c>
      <c r="K748" s="574">
        <v>6</v>
      </c>
      <c r="L748" s="574" t="s">
        <v>1003</v>
      </c>
      <c r="M748" s="574">
        <v>10400</v>
      </c>
      <c r="N748" s="574" t="s">
        <v>1004</v>
      </c>
      <c r="O748" s="574">
        <v>8</v>
      </c>
      <c r="P748" s="574" t="s">
        <v>1023</v>
      </c>
      <c r="Q748" s="574" t="s">
        <v>1005</v>
      </c>
      <c r="R748" s="574">
        <v>149</v>
      </c>
      <c r="S748" s="574">
        <v>26</v>
      </c>
      <c r="T748" s="575">
        <v>6700</v>
      </c>
      <c r="U748" s="574">
        <v>17</v>
      </c>
      <c r="V748" s="574" t="s">
        <v>122</v>
      </c>
      <c r="W748" s="574" t="s">
        <v>123</v>
      </c>
      <c r="X748" s="576">
        <v>34690</v>
      </c>
      <c r="Y748" s="576">
        <v>25059</v>
      </c>
      <c r="Z748" s="577">
        <v>0.05</v>
      </c>
      <c r="AA748" s="570" t="str">
        <f t="shared" si="106"/>
        <v>TRK145-2</v>
      </c>
      <c r="AB748" s="569" t="str">
        <f t="shared" si="107"/>
        <v>FALSE</v>
      </c>
      <c r="AC748" s="578" t="str">
        <f t="shared" si="108"/>
        <v>FALSE</v>
      </c>
      <c r="AD748" s="570" t="str">
        <f t="shared" si="109"/>
        <v>II</v>
      </c>
    </row>
    <row r="749" spans="1:30" ht="30" x14ac:dyDescent="0.25">
      <c r="A749" s="564" t="str">
        <f t="shared" si="110"/>
        <v>TRK146-2017-2</v>
      </c>
      <c r="B749" s="565" t="s">
        <v>1025</v>
      </c>
      <c r="C749" s="565">
        <v>2</v>
      </c>
      <c r="D749" s="565" t="s">
        <v>566</v>
      </c>
      <c r="E749" s="565" t="s">
        <v>838</v>
      </c>
      <c r="F749" s="565" t="s">
        <v>768</v>
      </c>
      <c r="G749" s="565">
        <v>2017</v>
      </c>
      <c r="H749" s="565" t="s">
        <v>993</v>
      </c>
      <c r="I749" s="565" t="s">
        <v>994</v>
      </c>
      <c r="J749" s="565" t="s">
        <v>777</v>
      </c>
      <c r="K749" s="565">
        <v>3</v>
      </c>
      <c r="L749" s="565" t="s">
        <v>907</v>
      </c>
      <c r="M749" s="565">
        <v>10450</v>
      </c>
      <c r="N749" s="565" t="s">
        <v>1008</v>
      </c>
      <c r="O749" s="565">
        <v>6</v>
      </c>
      <c r="P749" s="565" t="s">
        <v>1026</v>
      </c>
      <c r="Q749" s="565" t="s">
        <v>1010</v>
      </c>
      <c r="R749" s="565">
        <v>140</v>
      </c>
      <c r="S749" s="565">
        <v>32</v>
      </c>
      <c r="T749" s="566">
        <v>6600</v>
      </c>
      <c r="U749" s="565">
        <v>23</v>
      </c>
      <c r="V749" s="565" t="s">
        <v>255</v>
      </c>
      <c r="W749" s="565" t="s">
        <v>255</v>
      </c>
      <c r="X749" s="567">
        <v>32260</v>
      </c>
      <c r="Y749" s="567">
        <v>27089</v>
      </c>
      <c r="Z749" s="579">
        <v>0.05</v>
      </c>
      <c r="AA749" s="569" t="str">
        <f t="shared" si="106"/>
        <v>TRK146-2</v>
      </c>
      <c r="AB749" s="570" t="str">
        <f t="shared" si="107"/>
        <v>FALSE</v>
      </c>
      <c r="AC749" s="580" t="str">
        <f t="shared" si="108"/>
        <v>FALSE</v>
      </c>
      <c r="AD749" s="569" t="str">
        <f t="shared" si="109"/>
        <v>II</v>
      </c>
    </row>
    <row r="750" spans="1:30" ht="45" x14ac:dyDescent="0.25">
      <c r="A750" s="564" t="str">
        <f t="shared" si="110"/>
        <v>TRK147-2017-2</v>
      </c>
      <c r="B750" s="574" t="s">
        <v>1027</v>
      </c>
      <c r="C750" s="574">
        <v>2</v>
      </c>
      <c r="D750" s="574" t="s">
        <v>566</v>
      </c>
      <c r="E750" s="574" t="s">
        <v>838</v>
      </c>
      <c r="F750" s="574" t="s">
        <v>768</v>
      </c>
      <c r="G750" s="574">
        <v>2017</v>
      </c>
      <c r="H750" s="574" t="s">
        <v>993</v>
      </c>
      <c r="I750" s="574" t="s">
        <v>994</v>
      </c>
      <c r="J750" s="574" t="s">
        <v>777</v>
      </c>
      <c r="K750" s="574">
        <v>3</v>
      </c>
      <c r="L750" s="574" t="s">
        <v>907</v>
      </c>
      <c r="M750" s="574">
        <v>10450</v>
      </c>
      <c r="N750" s="574" t="s">
        <v>1019</v>
      </c>
      <c r="O750" s="574">
        <v>6</v>
      </c>
      <c r="P750" s="574" t="s">
        <v>1026</v>
      </c>
      <c r="Q750" s="574" t="s">
        <v>998</v>
      </c>
      <c r="R750" s="574">
        <v>140</v>
      </c>
      <c r="S750" s="574">
        <v>32</v>
      </c>
      <c r="T750" s="575">
        <v>6600</v>
      </c>
      <c r="U750" s="574">
        <v>20</v>
      </c>
      <c r="V750" s="574" t="s">
        <v>125</v>
      </c>
      <c r="W750" s="574" t="s">
        <v>122</v>
      </c>
      <c r="X750" s="576">
        <v>27490</v>
      </c>
      <c r="Y750" s="576">
        <v>19368</v>
      </c>
      <c r="Z750" s="577">
        <v>0.05</v>
      </c>
      <c r="AA750" s="570" t="str">
        <f t="shared" si="106"/>
        <v>TRK147-2</v>
      </c>
      <c r="AB750" s="569" t="str">
        <f t="shared" si="107"/>
        <v>FALSE</v>
      </c>
      <c r="AC750" s="578" t="str">
        <f t="shared" si="108"/>
        <v>FALSE</v>
      </c>
      <c r="AD750" s="570" t="str">
        <f t="shared" si="109"/>
        <v>II</v>
      </c>
    </row>
    <row r="751" spans="1:30" ht="30" x14ac:dyDescent="0.25">
      <c r="A751" s="564" t="str">
        <f t="shared" si="110"/>
        <v>TRK149-2017-2</v>
      </c>
      <c r="B751" s="565" t="s">
        <v>1029</v>
      </c>
      <c r="C751" s="565">
        <v>2</v>
      </c>
      <c r="D751" s="565" t="s">
        <v>566</v>
      </c>
      <c r="E751" s="565" t="s">
        <v>838</v>
      </c>
      <c r="F751" s="565" t="s">
        <v>768</v>
      </c>
      <c r="G751" s="565">
        <v>2017</v>
      </c>
      <c r="H751" s="565" t="s">
        <v>993</v>
      </c>
      <c r="I751" s="565" t="s">
        <v>994</v>
      </c>
      <c r="J751" s="565" t="s">
        <v>777</v>
      </c>
      <c r="K751" s="565">
        <v>3</v>
      </c>
      <c r="L751" s="565" t="s">
        <v>907</v>
      </c>
      <c r="M751" s="565">
        <v>10450</v>
      </c>
      <c r="N751" s="565" t="s">
        <v>1004</v>
      </c>
      <c r="O751" s="565">
        <v>8</v>
      </c>
      <c r="P751" s="565" t="s">
        <v>1026</v>
      </c>
      <c r="Q751" s="565" t="s">
        <v>1005</v>
      </c>
      <c r="R751" s="565">
        <v>140</v>
      </c>
      <c r="S751" s="565">
        <v>32</v>
      </c>
      <c r="T751" s="566">
        <v>6600</v>
      </c>
      <c r="U751" s="565">
        <v>17</v>
      </c>
      <c r="V751" s="565" t="s">
        <v>122</v>
      </c>
      <c r="W751" s="565" t="s">
        <v>123</v>
      </c>
      <c r="X751" s="567">
        <v>29240</v>
      </c>
      <c r="Y751" s="567">
        <v>21176</v>
      </c>
      <c r="Z751" s="579">
        <v>0.05</v>
      </c>
      <c r="AA751" s="569" t="str">
        <f t="shared" si="106"/>
        <v>TRK149-2</v>
      </c>
      <c r="AB751" s="570" t="str">
        <f t="shared" si="107"/>
        <v>FALSE</v>
      </c>
      <c r="AC751" s="580" t="str">
        <f t="shared" si="108"/>
        <v>FALSE</v>
      </c>
      <c r="AD751" s="569" t="str">
        <f t="shared" si="109"/>
        <v>II</v>
      </c>
    </row>
    <row r="752" spans="1:30" ht="45" x14ac:dyDescent="0.25">
      <c r="A752" s="564" t="str">
        <f t="shared" si="110"/>
        <v>TRK150-2017-2</v>
      </c>
      <c r="B752" s="574" t="s">
        <v>1030</v>
      </c>
      <c r="C752" s="574">
        <v>2</v>
      </c>
      <c r="D752" s="574" t="s">
        <v>566</v>
      </c>
      <c r="E752" s="574" t="s">
        <v>838</v>
      </c>
      <c r="F752" s="574" t="s">
        <v>768</v>
      </c>
      <c r="G752" s="574">
        <v>2017</v>
      </c>
      <c r="H752" s="574" t="s">
        <v>993</v>
      </c>
      <c r="I752" s="574" t="s">
        <v>994</v>
      </c>
      <c r="J752" s="574" t="s">
        <v>559</v>
      </c>
      <c r="K752" s="574">
        <v>3</v>
      </c>
      <c r="L752" s="574" t="s">
        <v>995</v>
      </c>
      <c r="M752" s="574">
        <v>9050</v>
      </c>
      <c r="N752" s="574" t="s">
        <v>1019</v>
      </c>
      <c r="O752" s="574">
        <v>6</v>
      </c>
      <c r="P752" s="574" t="s">
        <v>1031</v>
      </c>
      <c r="Q752" s="574" t="s">
        <v>998</v>
      </c>
      <c r="R752" s="574">
        <v>120</v>
      </c>
      <c r="S752" s="574">
        <v>26</v>
      </c>
      <c r="T752" s="575">
        <v>6350</v>
      </c>
      <c r="U752" s="574">
        <v>19</v>
      </c>
      <c r="V752" s="574" t="s">
        <v>125</v>
      </c>
      <c r="W752" s="574" t="s">
        <v>122</v>
      </c>
      <c r="X752" s="576">
        <v>32090</v>
      </c>
      <c r="Y752" s="576">
        <v>22495</v>
      </c>
      <c r="Z752" s="577">
        <v>0.05</v>
      </c>
      <c r="AA752" s="570" t="str">
        <f t="shared" si="106"/>
        <v>TRK150-2</v>
      </c>
      <c r="AB752" s="569" t="str">
        <f t="shared" si="107"/>
        <v>FALSE</v>
      </c>
      <c r="AC752" s="578" t="str">
        <f t="shared" si="108"/>
        <v>FALSE</v>
      </c>
      <c r="AD752" s="570" t="str">
        <f t="shared" si="109"/>
        <v>II</v>
      </c>
    </row>
    <row r="753" spans="1:30" ht="30" x14ac:dyDescent="0.25">
      <c r="A753" s="564" t="str">
        <f t="shared" si="110"/>
        <v>TRK152-2017-2</v>
      </c>
      <c r="B753" s="565" t="s">
        <v>1033</v>
      </c>
      <c r="C753" s="565">
        <v>2</v>
      </c>
      <c r="D753" s="565" t="s">
        <v>566</v>
      </c>
      <c r="E753" s="565" t="s">
        <v>838</v>
      </c>
      <c r="F753" s="565" t="s">
        <v>768</v>
      </c>
      <c r="G753" s="565">
        <v>2017</v>
      </c>
      <c r="H753" s="565" t="s">
        <v>993</v>
      </c>
      <c r="I753" s="565" t="s">
        <v>994</v>
      </c>
      <c r="J753" s="565" t="s">
        <v>559</v>
      </c>
      <c r="K753" s="565">
        <v>3</v>
      </c>
      <c r="L753" s="565" t="s">
        <v>1003</v>
      </c>
      <c r="M753" s="565">
        <v>9050</v>
      </c>
      <c r="N753" s="565" t="s">
        <v>1004</v>
      </c>
      <c r="O753" s="565">
        <v>8</v>
      </c>
      <c r="P753" s="565" t="s">
        <v>1031</v>
      </c>
      <c r="Q753" s="565" t="s">
        <v>1005</v>
      </c>
      <c r="R753" s="565">
        <v>120</v>
      </c>
      <c r="S753" s="565">
        <v>26</v>
      </c>
      <c r="T753" s="566">
        <v>6350</v>
      </c>
      <c r="U753" s="565">
        <v>19</v>
      </c>
      <c r="V753" s="565" t="s">
        <v>122</v>
      </c>
      <c r="W753" s="565" t="s">
        <v>123</v>
      </c>
      <c r="X753" s="567">
        <v>33840</v>
      </c>
      <c r="Y753" s="567">
        <v>22845</v>
      </c>
      <c r="Z753" s="579">
        <v>0.05</v>
      </c>
      <c r="AA753" s="569" t="str">
        <f t="shared" si="106"/>
        <v>TRK152-2</v>
      </c>
      <c r="AB753" s="570" t="str">
        <f t="shared" si="107"/>
        <v>FALSE</v>
      </c>
      <c r="AC753" s="580" t="str">
        <f t="shared" si="108"/>
        <v>FALSE</v>
      </c>
      <c r="AD753" s="569" t="str">
        <f t="shared" si="109"/>
        <v>II</v>
      </c>
    </row>
    <row r="754" spans="1:30" ht="30" x14ac:dyDescent="0.25">
      <c r="A754" s="564" t="str">
        <f t="shared" si="110"/>
        <v>TRK153-2017-2</v>
      </c>
      <c r="B754" s="574" t="s">
        <v>1034</v>
      </c>
      <c r="C754" s="574">
        <v>2</v>
      </c>
      <c r="D754" s="574" t="s">
        <v>566</v>
      </c>
      <c r="E754" s="574" t="s">
        <v>838</v>
      </c>
      <c r="F754" s="574" t="s">
        <v>768</v>
      </c>
      <c r="G754" s="574">
        <v>2017</v>
      </c>
      <c r="H754" s="574" t="s">
        <v>993</v>
      </c>
      <c r="I754" s="574" t="s">
        <v>1007</v>
      </c>
      <c r="J754" s="574" t="s">
        <v>559</v>
      </c>
      <c r="K754" s="574">
        <v>6</v>
      </c>
      <c r="L754" s="574" t="s">
        <v>995</v>
      </c>
      <c r="M754" s="574">
        <v>10350</v>
      </c>
      <c r="N754" s="574" t="s">
        <v>1008</v>
      </c>
      <c r="O754" s="574">
        <v>6</v>
      </c>
      <c r="P754" s="574" t="s">
        <v>1035</v>
      </c>
      <c r="Q754" s="574" t="s">
        <v>1010</v>
      </c>
      <c r="R754" s="574">
        <v>140</v>
      </c>
      <c r="S754" s="574">
        <v>26</v>
      </c>
      <c r="T754" s="575">
        <v>6600</v>
      </c>
      <c r="U754" s="574">
        <v>22</v>
      </c>
      <c r="V754" s="574" t="s">
        <v>255</v>
      </c>
      <c r="W754" s="574" t="s">
        <v>255</v>
      </c>
      <c r="X754" s="576">
        <v>39960</v>
      </c>
      <c r="Y754" s="576">
        <v>33817</v>
      </c>
      <c r="Z754" s="577">
        <v>0.05</v>
      </c>
      <c r="AA754" s="570" t="str">
        <f t="shared" si="106"/>
        <v>TRK153-2</v>
      </c>
      <c r="AB754" s="569" t="str">
        <f t="shared" si="107"/>
        <v>FALSE</v>
      </c>
      <c r="AC754" s="578" t="str">
        <f t="shared" si="108"/>
        <v>FALSE</v>
      </c>
      <c r="AD754" s="570" t="str">
        <f t="shared" si="109"/>
        <v>II</v>
      </c>
    </row>
    <row r="755" spans="1:30" ht="45" x14ac:dyDescent="0.25">
      <c r="A755" s="564" t="str">
        <f t="shared" si="110"/>
        <v>TRK154-2017-2</v>
      </c>
      <c r="B755" s="565" t="s">
        <v>1036</v>
      </c>
      <c r="C755" s="565">
        <v>2</v>
      </c>
      <c r="D755" s="565" t="s">
        <v>566</v>
      </c>
      <c r="E755" s="565" t="s">
        <v>838</v>
      </c>
      <c r="F755" s="565" t="s">
        <v>768</v>
      </c>
      <c r="G755" s="565">
        <v>2017</v>
      </c>
      <c r="H755" s="565" t="s">
        <v>993</v>
      </c>
      <c r="I755" s="565" t="s">
        <v>1007</v>
      </c>
      <c r="J755" s="565" t="s">
        <v>559</v>
      </c>
      <c r="K755" s="565">
        <v>6</v>
      </c>
      <c r="L755" s="565" t="s">
        <v>995</v>
      </c>
      <c r="M755" s="565">
        <v>10350</v>
      </c>
      <c r="N755" s="565" t="s">
        <v>1019</v>
      </c>
      <c r="O755" s="565">
        <v>6</v>
      </c>
      <c r="P755" s="565" t="s">
        <v>1035</v>
      </c>
      <c r="Q755" s="565" t="s">
        <v>998</v>
      </c>
      <c r="R755" s="565">
        <v>140</v>
      </c>
      <c r="S755" s="565">
        <v>26</v>
      </c>
      <c r="T755" s="566">
        <v>6600</v>
      </c>
      <c r="U755" s="565">
        <v>19</v>
      </c>
      <c r="V755" s="565" t="s">
        <v>125</v>
      </c>
      <c r="W755" s="565" t="s">
        <v>122</v>
      </c>
      <c r="X755" s="567">
        <v>35190</v>
      </c>
      <c r="Y755" s="567">
        <v>23533</v>
      </c>
      <c r="Z755" s="579">
        <v>0.05</v>
      </c>
      <c r="AA755" s="569" t="str">
        <f t="shared" si="106"/>
        <v>TRK154-2</v>
      </c>
      <c r="AB755" s="570" t="str">
        <f t="shared" si="107"/>
        <v>FALSE</v>
      </c>
      <c r="AC755" s="580" t="str">
        <f t="shared" si="108"/>
        <v>FALSE</v>
      </c>
      <c r="AD755" s="569" t="str">
        <f t="shared" si="109"/>
        <v>II</v>
      </c>
    </row>
    <row r="756" spans="1:30" ht="30" x14ac:dyDescent="0.25">
      <c r="A756" s="564" t="str">
        <f t="shared" si="110"/>
        <v>TRK156-2017-2</v>
      </c>
      <c r="B756" s="574" t="s">
        <v>1038</v>
      </c>
      <c r="C756" s="574">
        <v>2</v>
      </c>
      <c r="D756" s="574" t="s">
        <v>566</v>
      </c>
      <c r="E756" s="574" t="s">
        <v>838</v>
      </c>
      <c r="F756" s="574" t="s">
        <v>768</v>
      </c>
      <c r="G756" s="574">
        <v>2017</v>
      </c>
      <c r="H756" s="574" t="s">
        <v>993</v>
      </c>
      <c r="I756" s="574" t="s">
        <v>1007</v>
      </c>
      <c r="J756" s="574" t="s">
        <v>559</v>
      </c>
      <c r="K756" s="574">
        <v>6</v>
      </c>
      <c r="L756" s="574" t="s">
        <v>1003</v>
      </c>
      <c r="M756" s="574">
        <v>10350</v>
      </c>
      <c r="N756" s="574" t="s">
        <v>1004</v>
      </c>
      <c r="O756" s="574">
        <v>8</v>
      </c>
      <c r="P756" s="574" t="s">
        <v>1035</v>
      </c>
      <c r="Q756" s="574" t="s">
        <v>1014</v>
      </c>
      <c r="R756" s="574">
        <v>140</v>
      </c>
      <c r="S756" s="574">
        <v>26</v>
      </c>
      <c r="T756" s="575">
        <v>6600</v>
      </c>
      <c r="U756" s="574">
        <v>19</v>
      </c>
      <c r="V756" s="574" t="s">
        <v>122</v>
      </c>
      <c r="W756" s="574" t="s">
        <v>123</v>
      </c>
      <c r="X756" s="576">
        <v>36940</v>
      </c>
      <c r="Y756" s="576">
        <v>25654</v>
      </c>
      <c r="Z756" s="577">
        <v>0.05</v>
      </c>
      <c r="AA756" s="570" t="str">
        <f t="shared" si="106"/>
        <v>TRK156-2</v>
      </c>
      <c r="AB756" s="569" t="str">
        <f t="shared" si="107"/>
        <v>FALSE</v>
      </c>
      <c r="AC756" s="578" t="str">
        <f t="shared" si="108"/>
        <v>FALSE</v>
      </c>
      <c r="AD756" s="570" t="str">
        <f t="shared" si="109"/>
        <v>II</v>
      </c>
    </row>
    <row r="757" spans="1:30" ht="30" x14ac:dyDescent="0.25">
      <c r="A757" s="564" t="str">
        <f t="shared" si="110"/>
        <v>TRK157-2017-2</v>
      </c>
      <c r="B757" s="565" t="s">
        <v>1039</v>
      </c>
      <c r="C757" s="565">
        <v>2</v>
      </c>
      <c r="D757" s="565" t="s">
        <v>566</v>
      </c>
      <c r="E757" s="565" t="s">
        <v>838</v>
      </c>
      <c r="F757" s="565" t="s">
        <v>768</v>
      </c>
      <c r="G757" s="565">
        <v>2017</v>
      </c>
      <c r="H757" s="565" t="s">
        <v>993</v>
      </c>
      <c r="I757" s="565" t="s">
        <v>1016</v>
      </c>
      <c r="J757" s="565" t="s">
        <v>559</v>
      </c>
      <c r="K757" s="565">
        <v>6</v>
      </c>
      <c r="L757" s="565" t="s">
        <v>985</v>
      </c>
      <c r="M757" s="565">
        <v>10150</v>
      </c>
      <c r="N757" s="565" t="s">
        <v>1008</v>
      </c>
      <c r="O757" s="565">
        <v>6</v>
      </c>
      <c r="P757" s="565" t="s">
        <v>1040</v>
      </c>
      <c r="Q757" s="565" t="s">
        <v>1010</v>
      </c>
      <c r="R757" s="565">
        <v>140</v>
      </c>
      <c r="S757" s="565">
        <v>26</v>
      </c>
      <c r="T757" s="566">
        <v>6800</v>
      </c>
      <c r="U757" s="565">
        <v>22</v>
      </c>
      <c r="V757" s="565" t="s">
        <v>255</v>
      </c>
      <c r="W757" s="565" t="s">
        <v>255</v>
      </c>
      <c r="X757" s="567">
        <v>42460</v>
      </c>
      <c r="Y757" s="567">
        <v>30916</v>
      </c>
      <c r="Z757" s="579">
        <v>0.05</v>
      </c>
      <c r="AA757" s="569" t="str">
        <f t="shared" si="106"/>
        <v>TRK157-2</v>
      </c>
      <c r="AB757" s="570" t="str">
        <f t="shared" si="107"/>
        <v>FALSE</v>
      </c>
      <c r="AC757" s="580" t="str">
        <f t="shared" si="108"/>
        <v>FALSE</v>
      </c>
      <c r="AD757" s="569" t="str">
        <f t="shared" si="109"/>
        <v>II</v>
      </c>
    </row>
    <row r="758" spans="1:30" ht="45" x14ac:dyDescent="0.25">
      <c r="A758" s="564" t="str">
        <f t="shared" si="110"/>
        <v>TRK158-2017-2</v>
      </c>
      <c r="B758" s="574" t="s">
        <v>1041</v>
      </c>
      <c r="C758" s="574">
        <v>2</v>
      </c>
      <c r="D758" s="574" t="s">
        <v>566</v>
      </c>
      <c r="E758" s="574" t="s">
        <v>838</v>
      </c>
      <c r="F758" s="574" t="s">
        <v>768</v>
      </c>
      <c r="G758" s="574">
        <v>2017</v>
      </c>
      <c r="H758" s="574" t="s">
        <v>993</v>
      </c>
      <c r="I758" s="574" t="s">
        <v>1016</v>
      </c>
      <c r="J758" s="574" t="s">
        <v>559</v>
      </c>
      <c r="K758" s="574">
        <v>6</v>
      </c>
      <c r="L758" s="574" t="s">
        <v>985</v>
      </c>
      <c r="M758" s="574">
        <v>10150</v>
      </c>
      <c r="N758" s="574" t="s">
        <v>1019</v>
      </c>
      <c r="O758" s="574">
        <v>6</v>
      </c>
      <c r="P758" s="574" t="s">
        <v>1040</v>
      </c>
      <c r="Q758" s="574" t="s">
        <v>998</v>
      </c>
      <c r="R758" s="574">
        <v>140</v>
      </c>
      <c r="S758" s="574">
        <v>26</v>
      </c>
      <c r="T758" s="575">
        <v>6800</v>
      </c>
      <c r="U758" s="574">
        <v>19</v>
      </c>
      <c r="V758" s="574" t="s">
        <v>125</v>
      </c>
      <c r="W758" s="574" t="s">
        <v>122</v>
      </c>
      <c r="X758" s="576">
        <v>37690</v>
      </c>
      <c r="Y758" s="576">
        <v>26841</v>
      </c>
      <c r="Z758" s="577">
        <v>0.05</v>
      </c>
      <c r="AA758" s="570" t="str">
        <f t="shared" si="106"/>
        <v>TRK158-2</v>
      </c>
      <c r="AB758" s="569" t="str">
        <f t="shared" si="107"/>
        <v>FALSE</v>
      </c>
      <c r="AC758" s="578" t="str">
        <f t="shared" si="108"/>
        <v>FALSE</v>
      </c>
      <c r="AD758" s="570" t="str">
        <f t="shared" si="109"/>
        <v>II</v>
      </c>
    </row>
    <row r="759" spans="1:30" ht="30" x14ac:dyDescent="0.25">
      <c r="A759" s="564" t="str">
        <f t="shared" si="110"/>
        <v>TRK160-2017-2</v>
      </c>
      <c r="B759" s="565" t="s">
        <v>1043</v>
      </c>
      <c r="C759" s="565">
        <v>2</v>
      </c>
      <c r="D759" s="565" t="s">
        <v>566</v>
      </c>
      <c r="E759" s="565" t="s">
        <v>838</v>
      </c>
      <c r="F759" s="565" t="s">
        <v>768</v>
      </c>
      <c r="G759" s="565">
        <v>2017</v>
      </c>
      <c r="H759" s="565" t="s">
        <v>993</v>
      </c>
      <c r="I759" s="565" t="s">
        <v>1016</v>
      </c>
      <c r="J759" s="565" t="s">
        <v>559</v>
      </c>
      <c r="K759" s="565">
        <v>6</v>
      </c>
      <c r="L759" s="565" t="s">
        <v>985</v>
      </c>
      <c r="M759" s="565">
        <v>10150</v>
      </c>
      <c r="N759" s="565" t="s">
        <v>1004</v>
      </c>
      <c r="O759" s="565">
        <v>8</v>
      </c>
      <c r="P759" s="565" t="s">
        <v>1040</v>
      </c>
      <c r="Q759" s="565" t="s">
        <v>1005</v>
      </c>
      <c r="R759" s="565">
        <v>140</v>
      </c>
      <c r="S759" s="565">
        <v>26</v>
      </c>
      <c r="T759" s="566">
        <v>6800</v>
      </c>
      <c r="U759" s="565">
        <v>19</v>
      </c>
      <c r="V759" s="565" t="s">
        <v>122</v>
      </c>
      <c r="W759" s="565" t="s">
        <v>123</v>
      </c>
      <c r="X759" s="567">
        <v>39440</v>
      </c>
      <c r="Y759" s="567">
        <v>28336</v>
      </c>
      <c r="Z759" s="579">
        <v>0.05</v>
      </c>
      <c r="AA759" s="569" t="str">
        <f t="shared" si="106"/>
        <v>TRK160-2</v>
      </c>
      <c r="AB759" s="570" t="str">
        <f t="shared" si="107"/>
        <v>FALSE</v>
      </c>
      <c r="AC759" s="580" t="str">
        <f t="shared" si="108"/>
        <v>FALSE</v>
      </c>
      <c r="AD759" s="569" t="str">
        <f t="shared" si="109"/>
        <v>II</v>
      </c>
    </row>
    <row r="760" spans="1:30" ht="30" x14ac:dyDescent="0.25">
      <c r="A760" s="564" t="str">
        <f t="shared" si="110"/>
        <v>TRK161-2017-2</v>
      </c>
      <c r="B760" s="574" t="s">
        <v>1044</v>
      </c>
      <c r="C760" s="574">
        <v>2</v>
      </c>
      <c r="D760" s="574" t="s">
        <v>566</v>
      </c>
      <c r="E760" s="574" t="s">
        <v>838</v>
      </c>
      <c r="F760" s="574" t="s">
        <v>768</v>
      </c>
      <c r="G760" s="574">
        <v>2017</v>
      </c>
      <c r="H760" s="574" t="s">
        <v>993</v>
      </c>
      <c r="I760" s="574" t="s">
        <v>994</v>
      </c>
      <c r="J760" s="574" t="s">
        <v>559</v>
      </c>
      <c r="K760" s="574">
        <v>3</v>
      </c>
      <c r="L760" s="574" t="s">
        <v>907</v>
      </c>
      <c r="M760" s="574">
        <v>10200</v>
      </c>
      <c r="N760" s="574" t="s">
        <v>1008</v>
      </c>
      <c r="O760" s="574">
        <v>6</v>
      </c>
      <c r="P760" s="574" t="s">
        <v>1045</v>
      </c>
      <c r="Q760" s="574" t="s">
        <v>1010</v>
      </c>
      <c r="R760" s="574">
        <v>140</v>
      </c>
      <c r="S760" s="574">
        <v>32</v>
      </c>
      <c r="T760" s="575">
        <v>6800</v>
      </c>
      <c r="U760" s="574">
        <v>22</v>
      </c>
      <c r="V760" s="574" t="s">
        <v>255</v>
      </c>
      <c r="W760" s="574" t="s">
        <v>255</v>
      </c>
      <c r="X760" s="576">
        <v>36860</v>
      </c>
      <c r="Y760" s="576">
        <v>31257</v>
      </c>
      <c r="Z760" s="577">
        <v>0.05</v>
      </c>
      <c r="AA760" s="570" t="str">
        <f t="shared" si="106"/>
        <v>TRK161-2</v>
      </c>
      <c r="AB760" s="569" t="str">
        <f t="shared" si="107"/>
        <v>FALSE</v>
      </c>
      <c r="AC760" s="578" t="str">
        <f t="shared" si="108"/>
        <v>FALSE</v>
      </c>
      <c r="AD760" s="570" t="str">
        <f t="shared" si="109"/>
        <v>II</v>
      </c>
    </row>
    <row r="761" spans="1:30" ht="45" x14ac:dyDescent="0.25">
      <c r="A761" s="564" t="str">
        <f t="shared" si="110"/>
        <v>TRK162-2017-2</v>
      </c>
      <c r="B761" s="565" t="s">
        <v>1046</v>
      </c>
      <c r="C761" s="565">
        <v>2</v>
      </c>
      <c r="D761" s="565" t="s">
        <v>566</v>
      </c>
      <c r="E761" s="565" t="s">
        <v>838</v>
      </c>
      <c r="F761" s="565" t="s">
        <v>768</v>
      </c>
      <c r="G761" s="565">
        <v>2017</v>
      </c>
      <c r="H761" s="565" t="s">
        <v>993</v>
      </c>
      <c r="I761" s="565" t="s">
        <v>994</v>
      </c>
      <c r="J761" s="565" t="s">
        <v>559</v>
      </c>
      <c r="K761" s="565">
        <v>3</v>
      </c>
      <c r="L761" s="565" t="s">
        <v>907</v>
      </c>
      <c r="M761" s="565">
        <v>10200</v>
      </c>
      <c r="N761" s="565" t="s">
        <v>1019</v>
      </c>
      <c r="O761" s="565">
        <v>6</v>
      </c>
      <c r="P761" s="565" t="s">
        <v>1045</v>
      </c>
      <c r="Q761" s="565" t="s">
        <v>998</v>
      </c>
      <c r="R761" s="565">
        <v>140</v>
      </c>
      <c r="S761" s="565">
        <v>32</v>
      </c>
      <c r="T761" s="566">
        <v>6800</v>
      </c>
      <c r="U761" s="565">
        <v>19</v>
      </c>
      <c r="V761" s="565" t="s">
        <v>125</v>
      </c>
      <c r="W761" s="565" t="s">
        <v>122</v>
      </c>
      <c r="X761" s="567">
        <v>32090</v>
      </c>
      <c r="Y761" s="567">
        <v>22495</v>
      </c>
      <c r="Z761" s="579">
        <v>0.05</v>
      </c>
      <c r="AA761" s="569" t="str">
        <f t="shared" si="106"/>
        <v>TRK162-2</v>
      </c>
      <c r="AB761" s="570" t="str">
        <f t="shared" si="107"/>
        <v>FALSE</v>
      </c>
      <c r="AC761" s="580" t="str">
        <f t="shared" si="108"/>
        <v>FALSE</v>
      </c>
      <c r="AD761" s="569" t="str">
        <f t="shared" si="109"/>
        <v>II</v>
      </c>
    </row>
    <row r="762" spans="1:30" ht="30" x14ac:dyDescent="0.25">
      <c r="A762" s="564" t="str">
        <f t="shared" si="110"/>
        <v>TRK164-2017-2</v>
      </c>
      <c r="B762" s="574" t="s">
        <v>1048</v>
      </c>
      <c r="C762" s="574">
        <v>2</v>
      </c>
      <c r="D762" s="574" t="s">
        <v>566</v>
      </c>
      <c r="E762" s="574" t="s">
        <v>838</v>
      </c>
      <c r="F762" s="574" t="s">
        <v>768</v>
      </c>
      <c r="G762" s="574">
        <v>2017</v>
      </c>
      <c r="H762" s="574" t="s">
        <v>993</v>
      </c>
      <c r="I762" s="574" t="s">
        <v>994</v>
      </c>
      <c r="J762" s="574" t="s">
        <v>559</v>
      </c>
      <c r="K762" s="574">
        <v>3</v>
      </c>
      <c r="L762" s="574" t="s">
        <v>907</v>
      </c>
      <c r="M762" s="574">
        <v>10200</v>
      </c>
      <c r="N762" s="574" t="s">
        <v>1004</v>
      </c>
      <c r="O762" s="574">
        <v>8</v>
      </c>
      <c r="P762" s="574" t="s">
        <v>1045</v>
      </c>
      <c r="Q762" s="574" t="s">
        <v>1005</v>
      </c>
      <c r="R762" s="574">
        <v>140</v>
      </c>
      <c r="S762" s="574">
        <v>32</v>
      </c>
      <c r="T762" s="575">
        <v>6800</v>
      </c>
      <c r="U762" s="574">
        <v>19</v>
      </c>
      <c r="V762" s="574" t="s">
        <v>122</v>
      </c>
      <c r="W762" s="574" t="s">
        <v>123</v>
      </c>
      <c r="X762" s="576">
        <v>33840</v>
      </c>
      <c r="Y762" s="576">
        <v>22845</v>
      </c>
      <c r="Z762" s="577">
        <v>0.05</v>
      </c>
      <c r="AA762" s="570" t="str">
        <f t="shared" si="106"/>
        <v>TRK164-2</v>
      </c>
      <c r="AB762" s="569" t="str">
        <f t="shared" si="107"/>
        <v>FALSE</v>
      </c>
      <c r="AC762" s="578" t="str">
        <f t="shared" si="108"/>
        <v>FALSE</v>
      </c>
      <c r="AD762" s="570" t="str">
        <f t="shared" si="109"/>
        <v>II</v>
      </c>
    </row>
    <row r="763" spans="1:30" ht="30" x14ac:dyDescent="0.25">
      <c r="A763" s="564" t="str">
        <f t="shared" si="110"/>
        <v>TRK165-2017-2</v>
      </c>
      <c r="B763" s="565" t="s">
        <v>1049</v>
      </c>
      <c r="C763" s="565">
        <v>2</v>
      </c>
      <c r="D763" s="565" t="s">
        <v>566</v>
      </c>
      <c r="E763" s="565" t="s">
        <v>838</v>
      </c>
      <c r="F763" s="565" t="s">
        <v>768</v>
      </c>
      <c r="G763" s="565">
        <v>2017</v>
      </c>
      <c r="H763" s="565" t="s">
        <v>993</v>
      </c>
      <c r="I763" s="565" t="s">
        <v>1016</v>
      </c>
      <c r="J763" s="565" t="s">
        <v>559</v>
      </c>
      <c r="K763" s="565">
        <v>6</v>
      </c>
      <c r="L763" s="565" t="s">
        <v>995</v>
      </c>
      <c r="M763" s="565">
        <v>10150</v>
      </c>
      <c r="N763" s="565" t="s">
        <v>1008</v>
      </c>
      <c r="O763" s="565">
        <v>6</v>
      </c>
      <c r="P763" s="565" t="s">
        <v>1050</v>
      </c>
      <c r="Q763" s="565" t="s">
        <v>1010</v>
      </c>
      <c r="R763" s="565">
        <v>149</v>
      </c>
      <c r="S763" s="565">
        <v>26</v>
      </c>
      <c r="T763" s="566">
        <v>6800</v>
      </c>
      <c r="U763" s="565">
        <v>22</v>
      </c>
      <c r="V763" s="565" t="s">
        <v>255</v>
      </c>
      <c r="W763" s="565" t="s">
        <v>255</v>
      </c>
      <c r="X763" s="567">
        <v>41910</v>
      </c>
      <c r="Y763" s="567">
        <v>30477</v>
      </c>
      <c r="Z763" s="579">
        <v>0.05</v>
      </c>
      <c r="AA763" s="569" t="str">
        <f t="shared" si="106"/>
        <v>TRK165-2</v>
      </c>
      <c r="AB763" s="570" t="str">
        <f t="shared" si="107"/>
        <v>FALSE</v>
      </c>
      <c r="AC763" s="580" t="str">
        <f t="shared" si="108"/>
        <v>FALSE</v>
      </c>
      <c r="AD763" s="569" t="str">
        <f t="shared" si="109"/>
        <v>II</v>
      </c>
    </row>
    <row r="764" spans="1:30" ht="30" x14ac:dyDescent="0.25">
      <c r="A764" s="564" t="str">
        <f t="shared" si="110"/>
        <v>TRK166-2017-2</v>
      </c>
      <c r="B764" s="574" t="s">
        <v>1051</v>
      </c>
      <c r="C764" s="574">
        <v>2</v>
      </c>
      <c r="D764" s="574" t="s">
        <v>566</v>
      </c>
      <c r="E764" s="574" t="s">
        <v>838</v>
      </c>
      <c r="F764" s="574" t="s">
        <v>768</v>
      </c>
      <c r="G764" s="574">
        <v>2017</v>
      </c>
      <c r="H764" s="574" t="s">
        <v>993</v>
      </c>
      <c r="I764" s="574" t="s">
        <v>1016</v>
      </c>
      <c r="J764" s="574" t="s">
        <v>559</v>
      </c>
      <c r="K764" s="574">
        <v>6</v>
      </c>
      <c r="L764" s="574" t="s">
        <v>995</v>
      </c>
      <c r="M764" s="574">
        <v>10150</v>
      </c>
      <c r="N764" s="574" t="s">
        <v>1052</v>
      </c>
      <c r="O764" s="574">
        <v>8</v>
      </c>
      <c r="P764" s="574" t="s">
        <v>1050</v>
      </c>
      <c r="Q764" s="574" t="s">
        <v>1005</v>
      </c>
      <c r="R764" s="574">
        <v>149</v>
      </c>
      <c r="S764" s="574">
        <v>26</v>
      </c>
      <c r="T764" s="575">
        <v>6800</v>
      </c>
      <c r="U764" s="574">
        <v>19</v>
      </c>
      <c r="V764" s="574" t="s">
        <v>122</v>
      </c>
      <c r="W764" s="574" t="s">
        <v>123</v>
      </c>
      <c r="X764" s="576">
        <v>38290</v>
      </c>
      <c r="Y764" s="576">
        <v>27384</v>
      </c>
      <c r="Z764" s="577">
        <v>0.05</v>
      </c>
      <c r="AA764" s="570" t="str">
        <f t="shared" si="106"/>
        <v>TRK166-2</v>
      </c>
      <c r="AB764" s="569" t="str">
        <f t="shared" si="107"/>
        <v>FALSE</v>
      </c>
      <c r="AC764" s="578" t="str">
        <f t="shared" si="108"/>
        <v>FALSE</v>
      </c>
      <c r="AD764" s="570" t="str">
        <f t="shared" si="109"/>
        <v>II</v>
      </c>
    </row>
    <row r="765" spans="1:30" ht="30" x14ac:dyDescent="0.25">
      <c r="A765" s="564" t="str">
        <f t="shared" si="110"/>
        <v>TRK167-2017-2</v>
      </c>
      <c r="B765" s="565" t="s">
        <v>1053</v>
      </c>
      <c r="C765" s="565">
        <v>2</v>
      </c>
      <c r="D765" s="565" t="s">
        <v>566</v>
      </c>
      <c r="E765" s="565" t="s">
        <v>838</v>
      </c>
      <c r="F765" s="565" t="s">
        <v>768</v>
      </c>
      <c r="G765" s="565">
        <v>2017</v>
      </c>
      <c r="H765" s="565" t="s">
        <v>993</v>
      </c>
      <c r="I765" s="565" t="s">
        <v>1054</v>
      </c>
      <c r="J765" s="565" t="s">
        <v>777</v>
      </c>
      <c r="K765" s="565">
        <v>6</v>
      </c>
      <c r="L765" s="565" t="s">
        <v>995</v>
      </c>
      <c r="M765" s="565">
        <v>10400</v>
      </c>
      <c r="N765" s="565" t="s">
        <v>1008</v>
      </c>
      <c r="O765" s="565">
        <v>6</v>
      </c>
      <c r="P765" s="565" t="s">
        <v>1055</v>
      </c>
      <c r="Q765" s="565" t="s">
        <v>1637</v>
      </c>
      <c r="R765" s="565">
        <v>140.5</v>
      </c>
      <c r="S765" s="565">
        <v>26</v>
      </c>
      <c r="T765" s="566">
        <v>6700</v>
      </c>
      <c r="U765" s="565">
        <v>24</v>
      </c>
      <c r="V765" s="565" t="s">
        <v>255</v>
      </c>
      <c r="W765" s="565" t="s">
        <v>255</v>
      </c>
      <c r="X765" s="567">
        <v>38890</v>
      </c>
      <c r="Y765" s="567">
        <v>33136</v>
      </c>
      <c r="Z765" s="579">
        <v>0.05</v>
      </c>
      <c r="AA765" s="569" t="str">
        <f t="shared" si="106"/>
        <v>TRK167-2</v>
      </c>
      <c r="AB765" s="570" t="str">
        <f t="shared" si="107"/>
        <v>FALSE</v>
      </c>
      <c r="AC765" s="580" t="str">
        <f t="shared" si="108"/>
        <v>FALSE</v>
      </c>
      <c r="AD765" s="569" t="str">
        <f t="shared" si="109"/>
        <v>II</v>
      </c>
    </row>
    <row r="766" spans="1:30" ht="45" x14ac:dyDescent="0.25">
      <c r="A766" s="564" t="str">
        <f t="shared" si="110"/>
        <v>TRK168-2017-2</v>
      </c>
      <c r="B766" s="574" t="s">
        <v>1057</v>
      </c>
      <c r="C766" s="574">
        <v>2</v>
      </c>
      <c r="D766" s="574" t="s">
        <v>566</v>
      </c>
      <c r="E766" s="574" t="s">
        <v>838</v>
      </c>
      <c r="F766" s="574" t="s">
        <v>768</v>
      </c>
      <c r="G766" s="574">
        <v>2017</v>
      </c>
      <c r="H766" s="574" t="s">
        <v>993</v>
      </c>
      <c r="I766" s="574" t="s">
        <v>1058</v>
      </c>
      <c r="J766" s="574" t="s">
        <v>777</v>
      </c>
      <c r="K766" s="574">
        <v>3</v>
      </c>
      <c r="L766" s="574" t="s">
        <v>995</v>
      </c>
      <c r="M766" s="574">
        <v>9250</v>
      </c>
      <c r="N766" s="574" t="s">
        <v>1019</v>
      </c>
      <c r="O766" s="574">
        <v>6</v>
      </c>
      <c r="P766" s="574" t="s">
        <v>1059</v>
      </c>
      <c r="Q766" s="574" t="s">
        <v>1060</v>
      </c>
      <c r="R766" s="574">
        <v>120</v>
      </c>
      <c r="S766" s="574">
        <v>26</v>
      </c>
      <c r="T766" s="575">
        <v>6025</v>
      </c>
      <c r="U766" s="574">
        <v>20</v>
      </c>
      <c r="V766" s="574" t="s">
        <v>125</v>
      </c>
      <c r="W766" s="574" t="s">
        <v>122</v>
      </c>
      <c r="X766" s="576">
        <v>32190</v>
      </c>
      <c r="Y766" s="576">
        <v>22471</v>
      </c>
      <c r="Z766" s="577">
        <v>0.05</v>
      </c>
      <c r="AA766" s="570" t="str">
        <f t="shared" si="106"/>
        <v>TRK168-2</v>
      </c>
      <c r="AB766" s="569" t="str">
        <f t="shared" si="107"/>
        <v>FALSE</v>
      </c>
      <c r="AC766" s="578" t="str">
        <f t="shared" si="108"/>
        <v>FALSE</v>
      </c>
      <c r="AD766" s="570" t="str">
        <f t="shared" si="109"/>
        <v>II</v>
      </c>
    </row>
    <row r="767" spans="1:30" ht="30" x14ac:dyDescent="0.25">
      <c r="A767" s="564" t="str">
        <f t="shared" si="110"/>
        <v>TRK169-2017-2</v>
      </c>
      <c r="B767" s="565" t="s">
        <v>1061</v>
      </c>
      <c r="C767" s="565">
        <v>2</v>
      </c>
      <c r="D767" s="565" t="s">
        <v>566</v>
      </c>
      <c r="E767" s="565" t="s">
        <v>838</v>
      </c>
      <c r="F767" s="565" t="s">
        <v>768</v>
      </c>
      <c r="G767" s="565">
        <v>2017</v>
      </c>
      <c r="H767" s="565" t="s">
        <v>993</v>
      </c>
      <c r="I767" s="565" t="s">
        <v>1058</v>
      </c>
      <c r="J767" s="565" t="s">
        <v>777</v>
      </c>
      <c r="K767" s="565">
        <v>3</v>
      </c>
      <c r="L767" s="565" t="s">
        <v>995</v>
      </c>
      <c r="M767" s="565">
        <v>9250</v>
      </c>
      <c r="N767" s="565" t="s">
        <v>1004</v>
      </c>
      <c r="O767" s="565">
        <v>8</v>
      </c>
      <c r="P767" s="565" t="s">
        <v>1059</v>
      </c>
      <c r="Q767" s="565" t="s">
        <v>1062</v>
      </c>
      <c r="R767" s="565">
        <v>120</v>
      </c>
      <c r="S767" s="565">
        <v>26</v>
      </c>
      <c r="T767" s="566">
        <v>6350</v>
      </c>
      <c r="U767" s="565">
        <v>16</v>
      </c>
      <c r="V767" s="565" t="s">
        <v>122</v>
      </c>
      <c r="W767" s="565" t="s">
        <v>123</v>
      </c>
      <c r="X767" s="567">
        <v>33940</v>
      </c>
      <c r="Y767" s="567">
        <v>23967</v>
      </c>
      <c r="Z767" s="579">
        <v>0.05</v>
      </c>
      <c r="AA767" s="569" t="str">
        <f t="shared" si="106"/>
        <v>TRK169-2</v>
      </c>
      <c r="AB767" s="570" t="str">
        <f t="shared" si="107"/>
        <v>FALSE</v>
      </c>
      <c r="AC767" s="580" t="str">
        <f t="shared" si="108"/>
        <v>FALSE</v>
      </c>
      <c r="AD767" s="569" t="str">
        <f t="shared" si="109"/>
        <v>II</v>
      </c>
    </row>
    <row r="768" spans="1:30" ht="30" x14ac:dyDescent="0.25">
      <c r="A768" s="564" t="str">
        <f t="shared" si="110"/>
        <v>TRK170-2017-2</v>
      </c>
      <c r="B768" s="574" t="s">
        <v>1063</v>
      </c>
      <c r="C768" s="574">
        <v>2</v>
      </c>
      <c r="D768" s="574" t="s">
        <v>566</v>
      </c>
      <c r="E768" s="574" t="s">
        <v>838</v>
      </c>
      <c r="F768" s="574" t="s">
        <v>768</v>
      </c>
      <c r="G768" s="574">
        <v>2017</v>
      </c>
      <c r="H768" s="574" t="s">
        <v>993</v>
      </c>
      <c r="I768" s="574" t="s">
        <v>1058</v>
      </c>
      <c r="J768" s="574" t="s">
        <v>777</v>
      </c>
      <c r="K768" s="574">
        <v>3</v>
      </c>
      <c r="L768" s="574" t="s">
        <v>907</v>
      </c>
      <c r="M768" s="574">
        <v>10450</v>
      </c>
      <c r="N768" s="574" t="s">
        <v>1008</v>
      </c>
      <c r="O768" s="574">
        <v>6</v>
      </c>
      <c r="P768" s="574" t="s">
        <v>1064</v>
      </c>
      <c r="Q768" s="574" t="s">
        <v>1056</v>
      </c>
      <c r="R768" s="574">
        <v>140</v>
      </c>
      <c r="S768" s="574">
        <v>26</v>
      </c>
      <c r="T768" s="575">
        <v>6600</v>
      </c>
      <c r="U768" s="574">
        <v>23</v>
      </c>
      <c r="V768" s="574" t="s">
        <v>255</v>
      </c>
      <c r="W768" s="574" t="s">
        <v>255</v>
      </c>
      <c r="X768" s="576">
        <v>37260</v>
      </c>
      <c r="Y768" s="576">
        <v>26815</v>
      </c>
      <c r="Z768" s="577">
        <v>0.05</v>
      </c>
      <c r="AA768" s="570" t="str">
        <f t="shared" si="106"/>
        <v>TRK170-2</v>
      </c>
      <c r="AB768" s="569" t="str">
        <f t="shared" si="107"/>
        <v>FALSE</v>
      </c>
      <c r="AC768" s="578" t="str">
        <f t="shared" si="108"/>
        <v>FALSE</v>
      </c>
      <c r="AD768" s="570" t="str">
        <f t="shared" si="109"/>
        <v>II</v>
      </c>
    </row>
    <row r="769" spans="1:30" ht="45" x14ac:dyDescent="0.25">
      <c r="A769" s="564" t="str">
        <f t="shared" si="110"/>
        <v>TRK171-2017-2</v>
      </c>
      <c r="B769" s="565" t="s">
        <v>1065</v>
      </c>
      <c r="C769" s="565">
        <v>2</v>
      </c>
      <c r="D769" s="565" t="s">
        <v>566</v>
      </c>
      <c r="E769" s="565" t="s">
        <v>838</v>
      </c>
      <c r="F769" s="565" t="s">
        <v>768</v>
      </c>
      <c r="G769" s="565">
        <v>2017</v>
      </c>
      <c r="H769" s="565" t="s">
        <v>993</v>
      </c>
      <c r="I769" s="565" t="s">
        <v>1058</v>
      </c>
      <c r="J769" s="565" t="s">
        <v>777</v>
      </c>
      <c r="K769" s="565">
        <v>3</v>
      </c>
      <c r="L769" s="565" t="s">
        <v>907</v>
      </c>
      <c r="M769" s="565">
        <v>10450</v>
      </c>
      <c r="N769" s="565" t="s">
        <v>1019</v>
      </c>
      <c r="O769" s="565">
        <v>6</v>
      </c>
      <c r="P769" s="565" t="s">
        <v>1064</v>
      </c>
      <c r="Q769" s="565" t="s">
        <v>1060</v>
      </c>
      <c r="R769" s="565">
        <v>140</v>
      </c>
      <c r="S769" s="565">
        <v>26</v>
      </c>
      <c r="T769" s="566">
        <v>6600</v>
      </c>
      <c r="U769" s="565">
        <v>20</v>
      </c>
      <c r="V769" s="565" t="s">
        <v>125</v>
      </c>
      <c r="W769" s="565" t="s">
        <v>122</v>
      </c>
      <c r="X769" s="567">
        <v>32490</v>
      </c>
      <c r="Y769" s="567">
        <v>22740</v>
      </c>
      <c r="Z769" s="579">
        <v>0.05</v>
      </c>
      <c r="AA769" s="569" t="str">
        <f t="shared" si="106"/>
        <v>TRK171-2</v>
      </c>
      <c r="AB769" s="570" t="str">
        <f t="shared" si="107"/>
        <v>FALSE</v>
      </c>
      <c r="AC769" s="580" t="str">
        <f t="shared" si="108"/>
        <v>FALSE</v>
      </c>
      <c r="AD769" s="569" t="str">
        <f t="shared" si="109"/>
        <v>II</v>
      </c>
    </row>
    <row r="770" spans="1:30" ht="30" x14ac:dyDescent="0.25">
      <c r="A770" s="564" t="str">
        <f t="shared" si="110"/>
        <v>TRK172-2017-2</v>
      </c>
      <c r="B770" s="574" t="s">
        <v>1066</v>
      </c>
      <c r="C770" s="574">
        <v>2</v>
      </c>
      <c r="D770" s="574" t="s">
        <v>566</v>
      </c>
      <c r="E770" s="574" t="s">
        <v>838</v>
      </c>
      <c r="F770" s="574" t="s">
        <v>768</v>
      </c>
      <c r="G770" s="574">
        <v>2017</v>
      </c>
      <c r="H770" s="574" t="s">
        <v>993</v>
      </c>
      <c r="I770" s="574" t="s">
        <v>1058</v>
      </c>
      <c r="J770" s="574" t="s">
        <v>777</v>
      </c>
      <c r="K770" s="574">
        <v>3</v>
      </c>
      <c r="L770" s="574" t="s">
        <v>907</v>
      </c>
      <c r="M770" s="574">
        <v>10450</v>
      </c>
      <c r="N770" s="574" t="s">
        <v>1004</v>
      </c>
      <c r="O770" s="574">
        <v>8</v>
      </c>
      <c r="P770" s="574" t="s">
        <v>1064</v>
      </c>
      <c r="Q770" s="574" t="s">
        <v>1062</v>
      </c>
      <c r="R770" s="574">
        <v>140</v>
      </c>
      <c r="S770" s="574">
        <v>26</v>
      </c>
      <c r="T770" s="575">
        <v>6600</v>
      </c>
      <c r="U770" s="574">
        <v>16</v>
      </c>
      <c r="V770" s="574" t="s">
        <v>122</v>
      </c>
      <c r="W770" s="574" t="s">
        <v>123</v>
      </c>
      <c r="X770" s="576">
        <v>34240</v>
      </c>
      <c r="Y770" s="576">
        <v>24235</v>
      </c>
      <c r="Z770" s="577">
        <v>0.05</v>
      </c>
      <c r="AA770" s="570" t="str">
        <f t="shared" si="106"/>
        <v>TRK172-2</v>
      </c>
      <c r="AB770" s="569" t="str">
        <f t="shared" si="107"/>
        <v>FALSE</v>
      </c>
      <c r="AC770" s="578" t="str">
        <f t="shared" si="108"/>
        <v>FALSE</v>
      </c>
      <c r="AD770" s="570" t="str">
        <f t="shared" si="109"/>
        <v>II</v>
      </c>
    </row>
    <row r="771" spans="1:30" ht="30" x14ac:dyDescent="0.25">
      <c r="A771" s="564" t="str">
        <f t="shared" si="110"/>
        <v>TRK173-2017-2</v>
      </c>
      <c r="B771" s="565" t="s">
        <v>1067</v>
      </c>
      <c r="C771" s="565">
        <v>2</v>
      </c>
      <c r="D771" s="565" t="s">
        <v>566</v>
      </c>
      <c r="E771" s="565" t="s">
        <v>838</v>
      </c>
      <c r="F771" s="565" t="s">
        <v>768</v>
      </c>
      <c r="G771" s="565">
        <v>2017</v>
      </c>
      <c r="H771" s="565" t="s">
        <v>993</v>
      </c>
      <c r="I771" s="565" t="s">
        <v>1068</v>
      </c>
      <c r="J771" s="565" t="s">
        <v>777</v>
      </c>
      <c r="K771" s="565">
        <v>6</v>
      </c>
      <c r="L771" s="565" t="s">
        <v>995</v>
      </c>
      <c r="M771" s="565">
        <v>10350</v>
      </c>
      <c r="N771" s="565" t="s">
        <v>1008</v>
      </c>
      <c r="O771" s="565">
        <v>6</v>
      </c>
      <c r="P771" s="565" t="s">
        <v>1069</v>
      </c>
      <c r="Q771" s="565" t="s">
        <v>1056</v>
      </c>
      <c r="R771" s="565">
        <v>140</v>
      </c>
      <c r="S771" s="565">
        <v>26</v>
      </c>
      <c r="T771" s="566">
        <v>6700</v>
      </c>
      <c r="U771" s="565">
        <v>23</v>
      </c>
      <c r="V771" s="565" t="s">
        <v>255</v>
      </c>
      <c r="W771" s="565" t="s">
        <v>255</v>
      </c>
      <c r="X771" s="567">
        <v>40560</v>
      </c>
      <c r="Y771" s="567">
        <v>33927</v>
      </c>
      <c r="Z771" s="579">
        <v>0.05</v>
      </c>
      <c r="AA771" s="569" t="str">
        <f t="shared" si="106"/>
        <v>TRK173-2</v>
      </c>
      <c r="AB771" s="570" t="str">
        <f t="shared" si="107"/>
        <v>FALSE</v>
      </c>
      <c r="AC771" s="580" t="str">
        <f t="shared" si="108"/>
        <v>FALSE</v>
      </c>
      <c r="AD771" s="569" t="str">
        <f t="shared" si="109"/>
        <v>II</v>
      </c>
    </row>
    <row r="772" spans="1:30" ht="45" x14ac:dyDescent="0.25">
      <c r="A772" s="564" t="str">
        <f t="shared" si="110"/>
        <v>TRK174-2017-2</v>
      </c>
      <c r="B772" s="574" t="s">
        <v>1070</v>
      </c>
      <c r="C772" s="574">
        <v>2</v>
      </c>
      <c r="D772" s="574" t="s">
        <v>566</v>
      </c>
      <c r="E772" s="574" t="s">
        <v>838</v>
      </c>
      <c r="F772" s="574" t="s">
        <v>768</v>
      </c>
      <c r="G772" s="574">
        <v>2017</v>
      </c>
      <c r="H772" s="574" t="s">
        <v>993</v>
      </c>
      <c r="I772" s="574" t="s">
        <v>1068</v>
      </c>
      <c r="J772" s="574" t="s">
        <v>777</v>
      </c>
      <c r="K772" s="574">
        <v>6</v>
      </c>
      <c r="L772" s="574" t="s">
        <v>995</v>
      </c>
      <c r="M772" s="574">
        <v>10350</v>
      </c>
      <c r="N772" s="574" t="s">
        <v>1019</v>
      </c>
      <c r="O772" s="574">
        <v>6</v>
      </c>
      <c r="P772" s="574" t="s">
        <v>1069</v>
      </c>
      <c r="Q772" s="574" t="s">
        <v>1060</v>
      </c>
      <c r="R772" s="574">
        <v>140</v>
      </c>
      <c r="S772" s="574">
        <v>26</v>
      </c>
      <c r="T772" s="575">
        <v>6700</v>
      </c>
      <c r="U772" s="574">
        <v>20</v>
      </c>
      <c r="V772" s="574" t="s">
        <v>125</v>
      </c>
      <c r="W772" s="574" t="s">
        <v>122</v>
      </c>
      <c r="X772" s="576">
        <v>35790</v>
      </c>
      <c r="Y772" s="576">
        <v>23821</v>
      </c>
      <c r="Z772" s="577">
        <v>0.05</v>
      </c>
      <c r="AA772" s="570" t="str">
        <f t="shared" si="106"/>
        <v>TRK174-2</v>
      </c>
      <c r="AB772" s="569" t="str">
        <f t="shared" si="107"/>
        <v>FALSE</v>
      </c>
      <c r="AC772" s="578" t="str">
        <f t="shared" si="108"/>
        <v>FALSE</v>
      </c>
      <c r="AD772" s="570" t="str">
        <f t="shared" si="109"/>
        <v>II</v>
      </c>
    </row>
    <row r="773" spans="1:30" ht="30" x14ac:dyDescent="0.25">
      <c r="A773" s="564" t="str">
        <f t="shared" si="110"/>
        <v>TRK175-2017-2</v>
      </c>
      <c r="B773" s="565" t="s">
        <v>1071</v>
      </c>
      <c r="C773" s="565">
        <v>2</v>
      </c>
      <c r="D773" s="565" t="s">
        <v>566</v>
      </c>
      <c r="E773" s="565" t="s">
        <v>838</v>
      </c>
      <c r="F773" s="565" t="s">
        <v>768</v>
      </c>
      <c r="G773" s="565">
        <v>2017</v>
      </c>
      <c r="H773" s="565" t="s">
        <v>993</v>
      </c>
      <c r="I773" s="565" t="s">
        <v>1068</v>
      </c>
      <c r="J773" s="565" t="s">
        <v>777</v>
      </c>
      <c r="K773" s="565">
        <v>6</v>
      </c>
      <c r="L773" s="565" t="s">
        <v>995</v>
      </c>
      <c r="M773" s="565">
        <v>10350</v>
      </c>
      <c r="N773" s="565" t="s">
        <v>1004</v>
      </c>
      <c r="O773" s="565">
        <v>8</v>
      </c>
      <c r="P773" s="565" t="s">
        <v>1069</v>
      </c>
      <c r="Q773" s="565" t="s">
        <v>1072</v>
      </c>
      <c r="R773" s="565">
        <v>140</v>
      </c>
      <c r="S773" s="565">
        <v>26</v>
      </c>
      <c r="T773" s="566">
        <v>6700</v>
      </c>
      <c r="U773" s="565">
        <v>16</v>
      </c>
      <c r="V773" s="565" t="s">
        <v>122</v>
      </c>
      <c r="W773" s="565" t="s">
        <v>123</v>
      </c>
      <c r="X773" s="567">
        <v>37540</v>
      </c>
      <c r="Y773" s="567">
        <v>26046</v>
      </c>
      <c r="Z773" s="579">
        <v>0.05</v>
      </c>
      <c r="AA773" s="569" t="str">
        <f t="shared" si="106"/>
        <v>TRK175-2</v>
      </c>
      <c r="AB773" s="570" t="str">
        <f t="shared" si="107"/>
        <v>FALSE</v>
      </c>
      <c r="AC773" s="580" t="str">
        <f t="shared" si="108"/>
        <v>FALSE</v>
      </c>
      <c r="AD773" s="569" t="str">
        <f t="shared" si="109"/>
        <v>II</v>
      </c>
    </row>
    <row r="774" spans="1:30" ht="30" x14ac:dyDescent="0.25">
      <c r="A774" s="564" t="str">
        <f t="shared" si="110"/>
        <v>TRK176-2017-2</v>
      </c>
      <c r="B774" s="574" t="s">
        <v>1073</v>
      </c>
      <c r="C774" s="574">
        <v>2</v>
      </c>
      <c r="D774" s="574" t="s">
        <v>566</v>
      </c>
      <c r="E774" s="574" t="s">
        <v>838</v>
      </c>
      <c r="F774" s="574" t="s">
        <v>768</v>
      </c>
      <c r="G774" s="574">
        <v>2017</v>
      </c>
      <c r="H774" s="574" t="s">
        <v>993</v>
      </c>
      <c r="I774" s="574" t="s">
        <v>1074</v>
      </c>
      <c r="J774" s="574" t="s">
        <v>777</v>
      </c>
      <c r="K774" s="574">
        <v>6</v>
      </c>
      <c r="L774" s="574" t="s">
        <v>985</v>
      </c>
      <c r="M774" s="574">
        <v>10300</v>
      </c>
      <c r="N774" s="574" t="s">
        <v>1008</v>
      </c>
      <c r="O774" s="574">
        <v>6</v>
      </c>
      <c r="P774" s="574" t="s">
        <v>1075</v>
      </c>
      <c r="Q774" s="574" t="s">
        <v>1056</v>
      </c>
      <c r="R774" s="574">
        <v>140</v>
      </c>
      <c r="S774" s="574">
        <v>26</v>
      </c>
      <c r="T774" s="575">
        <v>6800</v>
      </c>
      <c r="U774" s="574">
        <v>23</v>
      </c>
      <c r="V774" s="574" t="s">
        <v>255</v>
      </c>
      <c r="W774" s="574" t="s">
        <v>255</v>
      </c>
      <c r="X774" s="576">
        <v>43360</v>
      </c>
      <c r="Y774" s="576">
        <v>36147</v>
      </c>
      <c r="Z774" s="577">
        <v>0.05</v>
      </c>
      <c r="AA774" s="570" t="str">
        <f t="shared" si="106"/>
        <v>TRK176-2</v>
      </c>
      <c r="AB774" s="569" t="str">
        <f t="shared" si="107"/>
        <v>FALSE</v>
      </c>
      <c r="AC774" s="578" t="str">
        <f t="shared" si="108"/>
        <v>FALSE</v>
      </c>
      <c r="AD774" s="570" t="str">
        <f t="shared" si="109"/>
        <v>II</v>
      </c>
    </row>
    <row r="775" spans="1:30" ht="45" x14ac:dyDescent="0.25">
      <c r="A775" s="564" t="str">
        <f t="shared" si="110"/>
        <v>TRK177-2017-2</v>
      </c>
      <c r="B775" s="565" t="s">
        <v>1076</v>
      </c>
      <c r="C775" s="565">
        <v>2</v>
      </c>
      <c r="D775" s="565" t="s">
        <v>566</v>
      </c>
      <c r="E775" s="565" t="s">
        <v>838</v>
      </c>
      <c r="F775" s="565" t="s">
        <v>768</v>
      </c>
      <c r="G775" s="565">
        <v>2017</v>
      </c>
      <c r="H775" s="565" t="s">
        <v>993</v>
      </c>
      <c r="I775" s="565" t="s">
        <v>1074</v>
      </c>
      <c r="J775" s="565" t="s">
        <v>777</v>
      </c>
      <c r="K775" s="565">
        <v>6</v>
      </c>
      <c r="L775" s="565" t="s">
        <v>985</v>
      </c>
      <c r="M775" s="565">
        <v>10300</v>
      </c>
      <c r="N775" s="565" t="s">
        <v>1019</v>
      </c>
      <c r="O775" s="565">
        <v>6</v>
      </c>
      <c r="P775" s="565" t="s">
        <v>1075</v>
      </c>
      <c r="Q775" s="565" t="s">
        <v>1060</v>
      </c>
      <c r="R775" s="565">
        <v>140</v>
      </c>
      <c r="S775" s="565">
        <v>26</v>
      </c>
      <c r="T775" s="566">
        <v>6800</v>
      </c>
      <c r="U775" s="565">
        <v>20</v>
      </c>
      <c r="V775" s="565" t="s">
        <v>125</v>
      </c>
      <c r="W775" s="565" t="s">
        <v>122</v>
      </c>
      <c r="X775" s="567">
        <v>38590</v>
      </c>
      <c r="Y775" s="567">
        <v>26017</v>
      </c>
      <c r="Z775" s="579">
        <v>0.05</v>
      </c>
      <c r="AA775" s="569" t="str">
        <f t="shared" ref="AA775:AA838" si="111">CONCATENATE(B775, "-", C775)</f>
        <v>TRK177-2</v>
      </c>
      <c r="AB775" s="570" t="str">
        <f t="shared" ref="AB775:AB838" si="112">IF(AND($U775&gt;=32, (LEFT($B775, 3)="PAC"), C775=1), "TRUE", "FALSE")</f>
        <v>FALSE</v>
      </c>
      <c r="AC775" s="580" t="str">
        <f t="shared" ref="AC775:AC838" si="113">IF(AND($U775&gt;=22,(LEFT($B775,3)&lt;&gt;"PAC"),C775=1, ISNUMBER($U775)),"TRUE","FALSE")</f>
        <v>FALSE</v>
      </c>
      <c r="AD775" s="569" t="str">
        <f t="shared" ref="AD775:AD838" si="114">IF((LEFT($B775, 3)="PAC"), "I", "II")</f>
        <v>II</v>
      </c>
    </row>
    <row r="776" spans="1:30" ht="30" x14ac:dyDescent="0.25">
      <c r="A776" s="564" t="str">
        <f t="shared" si="110"/>
        <v>TRK178-2017-2</v>
      </c>
      <c r="B776" s="574" t="s">
        <v>1077</v>
      </c>
      <c r="C776" s="574">
        <v>2</v>
      </c>
      <c r="D776" s="574" t="s">
        <v>566</v>
      </c>
      <c r="E776" s="574" t="s">
        <v>838</v>
      </c>
      <c r="F776" s="574" t="s">
        <v>768</v>
      </c>
      <c r="G776" s="574">
        <v>2017</v>
      </c>
      <c r="H776" s="574" t="s">
        <v>993</v>
      </c>
      <c r="I776" s="574" t="s">
        <v>1074</v>
      </c>
      <c r="J776" s="574" t="s">
        <v>777</v>
      </c>
      <c r="K776" s="574">
        <v>6</v>
      </c>
      <c r="L776" s="574" t="s">
        <v>985</v>
      </c>
      <c r="M776" s="574">
        <v>10300</v>
      </c>
      <c r="N776" s="574" t="s">
        <v>1004</v>
      </c>
      <c r="O776" s="574">
        <v>8</v>
      </c>
      <c r="P776" s="574" t="s">
        <v>1075</v>
      </c>
      <c r="Q776" s="574" t="s">
        <v>1062</v>
      </c>
      <c r="R776" s="574">
        <v>140</v>
      </c>
      <c r="S776" s="574">
        <v>26</v>
      </c>
      <c r="T776" s="575">
        <v>6800</v>
      </c>
      <c r="U776" s="574">
        <v>16</v>
      </c>
      <c r="V776" s="574" t="s">
        <v>122</v>
      </c>
      <c r="W776" s="574" t="s">
        <v>123</v>
      </c>
      <c r="X776" s="576">
        <v>40340</v>
      </c>
      <c r="Y776" s="576">
        <v>30013</v>
      </c>
      <c r="Z776" s="577">
        <v>0.05</v>
      </c>
      <c r="AA776" s="570" t="str">
        <f t="shared" si="111"/>
        <v>TRK178-2</v>
      </c>
      <c r="AB776" s="569" t="str">
        <f t="shared" si="112"/>
        <v>FALSE</v>
      </c>
      <c r="AC776" s="578" t="str">
        <f t="shared" si="113"/>
        <v>FALSE</v>
      </c>
      <c r="AD776" s="570" t="str">
        <f t="shared" si="114"/>
        <v>II</v>
      </c>
    </row>
    <row r="777" spans="1:30" ht="30" x14ac:dyDescent="0.25">
      <c r="A777" s="564" t="str">
        <f t="shared" si="110"/>
        <v>TRK179-2017-2</v>
      </c>
      <c r="B777" s="565" t="s">
        <v>1078</v>
      </c>
      <c r="C777" s="565">
        <v>2</v>
      </c>
      <c r="D777" s="565" t="s">
        <v>566</v>
      </c>
      <c r="E777" s="565" t="s">
        <v>838</v>
      </c>
      <c r="F777" s="565" t="s">
        <v>768</v>
      </c>
      <c r="G777" s="565">
        <v>2017</v>
      </c>
      <c r="H777" s="565" t="s">
        <v>993</v>
      </c>
      <c r="I777" s="565" t="s">
        <v>1074</v>
      </c>
      <c r="J777" s="565" t="s">
        <v>777</v>
      </c>
      <c r="K777" s="565">
        <v>6</v>
      </c>
      <c r="L777" s="565" t="s">
        <v>995</v>
      </c>
      <c r="M777" s="565">
        <v>9250</v>
      </c>
      <c r="N777" s="565" t="s">
        <v>1004</v>
      </c>
      <c r="O777" s="565">
        <v>8</v>
      </c>
      <c r="P777" s="565" t="s">
        <v>1079</v>
      </c>
      <c r="Q777" s="565" t="s">
        <v>1062</v>
      </c>
      <c r="R777" s="565">
        <v>149</v>
      </c>
      <c r="S777" s="565">
        <v>26</v>
      </c>
      <c r="T777" s="566">
        <v>6350</v>
      </c>
      <c r="U777" s="565">
        <v>16</v>
      </c>
      <c r="V777" s="565" t="s">
        <v>122</v>
      </c>
      <c r="W777" s="565" t="s">
        <v>123</v>
      </c>
      <c r="X777" s="567">
        <v>40590</v>
      </c>
      <c r="Y777" s="567">
        <v>30308</v>
      </c>
      <c r="Z777" s="579">
        <v>0.05</v>
      </c>
      <c r="AA777" s="569" t="str">
        <f t="shared" si="111"/>
        <v>TRK179-2</v>
      </c>
      <c r="AB777" s="570" t="str">
        <f t="shared" si="112"/>
        <v>FALSE</v>
      </c>
      <c r="AC777" s="580" t="str">
        <f t="shared" si="113"/>
        <v>FALSE</v>
      </c>
      <c r="AD777" s="569" t="str">
        <f t="shared" si="114"/>
        <v>II</v>
      </c>
    </row>
    <row r="778" spans="1:30" ht="45" x14ac:dyDescent="0.25">
      <c r="A778" s="564" t="str">
        <f t="shared" si="110"/>
        <v>TRK180-2017-2</v>
      </c>
      <c r="B778" s="574" t="s">
        <v>1080</v>
      </c>
      <c r="C778" s="574">
        <v>2</v>
      </c>
      <c r="D778" s="574" t="s">
        <v>566</v>
      </c>
      <c r="E778" s="574" t="s">
        <v>838</v>
      </c>
      <c r="F778" s="574" t="s">
        <v>768</v>
      </c>
      <c r="G778" s="574">
        <v>2017</v>
      </c>
      <c r="H778" s="574" t="s">
        <v>993</v>
      </c>
      <c r="I778" s="574" t="s">
        <v>1058</v>
      </c>
      <c r="J778" s="574" t="s">
        <v>559</v>
      </c>
      <c r="K778" s="574">
        <v>3</v>
      </c>
      <c r="L778" s="574" t="s">
        <v>995</v>
      </c>
      <c r="M778" s="574">
        <v>9050</v>
      </c>
      <c r="N778" s="574" t="s">
        <v>1019</v>
      </c>
      <c r="O778" s="574">
        <v>6</v>
      </c>
      <c r="P778" s="574" t="s">
        <v>1081</v>
      </c>
      <c r="Q778" s="574" t="s">
        <v>1060</v>
      </c>
      <c r="R778" s="574">
        <v>120</v>
      </c>
      <c r="S778" s="574">
        <v>26</v>
      </c>
      <c r="T778" s="575">
        <v>6300</v>
      </c>
      <c r="U778" s="574">
        <v>19</v>
      </c>
      <c r="V778" s="574" t="s">
        <v>125</v>
      </c>
      <c r="W778" s="574" t="s">
        <v>122</v>
      </c>
      <c r="X778" s="576">
        <v>36690</v>
      </c>
      <c r="Y778" s="576">
        <v>26294</v>
      </c>
      <c r="Z778" s="577">
        <v>0.05</v>
      </c>
      <c r="AA778" s="570" t="str">
        <f t="shared" si="111"/>
        <v>TRK180-2</v>
      </c>
      <c r="AB778" s="569" t="str">
        <f t="shared" si="112"/>
        <v>FALSE</v>
      </c>
      <c r="AC778" s="578" t="str">
        <f t="shared" si="113"/>
        <v>FALSE</v>
      </c>
      <c r="AD778" s="570" t="str">
        <f t="shared" si="114"/>
        <v>II</v>
      </c>
    </row>
    <row r="779" spans="1:30" ht="30" x14ac:dyDescent="0.25">
      <c r="A779" s="564" t="str">
        <f t="shared" si="110"/>
        <v>TRK181-2017-2</v>
      </c>
      <c r="B779" s="565" t="s">
        <v>1082</v>
      </c>
      <c r="C779" s="565">
        <v>2</v>
      </c>
      <c r="D779" s="565" t="s">
        <v>566</v>
      </c>
      <c r="E779" s="565" t="s">
        <v>838</v>
      </c>
      <c r="F779" s="565" t="s">
        <v>768</v>
      </c>
      <c r="G779" s="565">
        <v>2017</v>
      </c>
      <c r="H779" s="565" t="s">
        <v>993</v>
      </c>
      <c r="I779" s="565" t="s">
        <v>1058</v>
      </c>
      <c r="J779" s="565" t="s">
        <v>559</v>
      </c>
      <c r="K779" s="565">
        <v>3</v>
      </c>
      <c r="L779" s="565" t="s">
        <v>995</v>
      </c>
      <c r="M779" s="565">
        <v>9050</v>
      </c>
      <c r="N779" s="565" t="s">
        <v>1004</v>
      </c>
      <c r="O779" s="565">
        <v>8</v>
      </c>
      <c r="P779" s="565" t="s">
        <v>1081</v>
      </c>
      <c r="Q779" s="565" t="s">
        <v>1062</v>
      </c>
      <c r="R779" s="565">
        <v>120</v>
      </c>
      <c r="S779" s="565">
        <v>26</v>
      </c>
      <c r="T779" s="566">
        <v>6350</v>
      </c>
      <c r="U779" s="565">
        <v>19</v>
      </c>
      <c r="V779" s="565" t="s">
        <v>122</v>
      </c>
      <c r="W779" s="565" t="s">
        <v>123</v>
      </c>
      <c r="X779" s="567">
        <v>38440</v>
      </c>
      <c r="Y779" s="567">
        <v>25498</v>
      </c>
      <c r="Z779" s="579">
        <v>0.05</v>
      </c>
      <c r="AA779" s="569" t="str">
        <f t="shared" si="111"/>
        <v>TRK181-2</v>
      </c>
      <c r="AB779" s="570" t="str">
        <f t="shared" si="112"/>
        <v>FALSE</v>
      </c>
      <c r="AC779" s="580" t="str">
        <f t="shared" si="113"/>
        <v>FALSE</v>
      </c>
      <c r="AD779" s="569" t="str">
        <f t="shared" si="114"/>
        <v>II</v>
      </c>
    </row>
    <row r="780" spans="1:30" ht="30" x14ac:dyDescent="0.25">
      <c r="A780" s="564" t="str">
        <f t="shared" si="110"/>
        <v>TRK182-2017-2</v>
      </c>
      <c r="B780" s="574" t="s">
        <v>1083</v>
      </c>
      <c r="C780" s="574">
        <v>2</v>
      </c>
      <c r="D780" s="574" t="s">
        <v>566</v>
      </c>
      <c r="E780" s="574" t="s">
        <v>838</v>
      </c>
      <c r="F780" s="574" t="s">
        <v>768</v>
      </c>
      <c r="G780" s="574">
        <v>2017</v>
      </c>
      <c r="H780" s="574" t="s">
        <v>993</v>
      </c>
      <c r="I780" s="574" t="s">
        <v>1058</v>
      </c>
      <c r="J780" s="574" t="s">
        <v>559</v>
      </c>
      <c r="K780" s="574">
        <v>3</v>
      </c>
      <c r="L780" s="574" t="s">
        <v>907</v>
      </c>
      <c r="M780" s="574">
        <v>10350</v>
      </c>
      <c r="N780" s="574" t="s">
        <v>1008</v>
      </c>
      <c r="O780" s="574">
        <v>6</v>
      </c>
      <c r="P780" s="574" t="s">
        <v>1084</v>
      </c>
      <c r="Q780" s="574" t="s">
        <v>1056</v>
      </c>
      <c r="R780" s="574">
        <v>140</v>
      </c>
      <c r="S780" s="574">
        <v>32</v>
      </c>
      <c r="T780" s="575">
        <v>6600</v>
      </c>
      <c r="U780" s="574">
        <v>19</v>
      </c>
      <c r="V780" s="574" t="s">
        <v>255</v>
      </c>
      <c r="W780" s="574" t="s">
        <v>255</v>
      </c>
      <c r="X780" s="576">
        <v>41760</v>
      </c>
      <c r="Y780" s="576">
        <v>35707</v>
      </c>
      <c r="Z780" s="577">
        <v>0.05</v>
      </c>
      <c r="AA780" s="570" t="str">
        <f t="shared" si="111"/>
        <v>TRK182-2</v>
      </c>
      <c r="AB780" s="569" t="str">
        <f t="shared" si="112"/>
        <v>FALSE</v>
      </c>
      <c r="AC780" s="578" t="str">
        <f t="shared" si="113"/>
        <v>FALSE</v>
      </c>
      <c r="AD780" s="570" t="str">
        <f t="shared" si="114"/>
        <v>II</v>
      </c>
    </row>
    <row r="781" spans="1:30" ht="45" x14ac:dyDescent="0.25">
      <c r="A781" s="564" t="str">
        <f t="shared" si="110"/>
        <v>TRK183-2017-2</v>
      </c>
      <c r="B781" s="565" t="s">
        <v>1085</v>
      </c>
      <c r="C781" s="565">
        <v>2</v>
      </c>
      <c r="D781" s="565" t="s">
        <v>566</v>
      </c>
      <c r="E781" s="565" t="s">
        <v>838</v>
      </c>
      <c r="F781" s="565" t="s">
        <v>768</v>
      </c>
      <c r="G781" s="565">
        <v>2017</v>
      </c>
      <c r="H781" s="565" t="s">
        <v>993</v>
      </c>
      <c r="I781" s="565" t="s">
        <v>1058</v>
      </c>
      <c r="J781" s="565" t="s">
        <v>559</v>
      </c>
      <c r="K781" s="565">
        <v>3</v>
      </c>
      <c r="L781" s="565" t="s">
        <v>907</v>
      </c>
      <c r="M781" s="565">
        <v>10350</v>
      </c>
      <c r="N781" s="565" t="s">
        <v>1019</v>
      </c>
      <c r="O781" s="565">
        <v>6</v>
      </c>
      <c r="P781" s="565" t="s">
        <v>1084</v>
      </c>
      <c r="Q781" s="565" t="s">
        <v>1060</v>
      </c>
      <c r="R781" s="565">
        <v>140</v>
      </c>
      <c r="S781" s="565">
        <v>32</v>
      </c>
      <c r="T781" s="566">
        <v>6600</v>
      </c>
      <c r="U781" s="565">
        <v>19</v>
      </c>
      <c r="V781" s="565" t="s">
        <v>125</v>
      </c>
      <c r="W781" s="565" t="s">
        <v>122</v>
      </c>
      <c r="X781" s="567">
        <v>36990</v>
      </c>
      <c r="Y781" s="567">
        <v>26563</v>
      </c>
      <c r="Z781" s="579">
        <v>0.05</v>
      </c>
      <c r="AA781" s="569" t="str">
        <f t="shared" si="111"/>
        <v>TRK183-2</v>
      </c>
      <c r="AB781" s="570" t="str">
        <f t="shared" si="112"/>
        <v>FALSE</v>
      </c>
      <c r="AC781" s="580" t="str">
        <f t="shared" si="113"/>
        <v>FALSE</v>
      </c>
      <c r="AD781" s="569" t="str">
        <f t="shared" si="114"/>
        <v>II</v>
      </c>
    </row>
    <row r="782" spans="1:30" ht="30" x14ac:dyDescent="0.25">
      <c r="A782" s="564" t="str">
        <f t="shared" ref="A782:A845" si="115">CONCATENATE(B782, "-", G782, "-", C782)</f>
        <v>TRK184-2017-2</v>
      </c>
      <c r="B782" s="574" t="s">
        <v>1086</v>
      </c>
      <c r="C782" s="574">
        <v>2</v>
      </c>
      <c r="D782" s="574" t="s">
        <v>566</v>
      </c>
      <c r="E782" s="574" t="s">
        <v>838</v>
      </c>
      <c r="F782" s="574" t="s">
        <v>768</v>
      </c>
      <c r="G782" s="574">
        <v>2017</v>
      </c>
      <c r="H782" s="574" t="s">
        <v>993</v>
      </c>
      <c r="I782" s="574" t="s">
        <v>1058</v>
      </c>
      <c r="J782" s="574" t="s">
        <v>559</v>
      </c>
      <c r="K782" s="574">
        <v>3</v>
      </c>
      <c r="L782" s="574" t="s">
        <v>907</v>
      </c>
      <c r="M782" s="574">
        <v>10350</v>
      </c>
      <c r="N782" s="574" t="s">
        <v>1004</v>
      </c>
      <c r="O782" s="574">
        <v>8</v>
      </c>
      <c r="P782" s="574" t="s">
        <v>1084</v>
      </c>
      <c r="Q782" s="574" t="s">
        <v>1062</v>
      </c>
      <c r="R782" s="574">
        <v>140</v>
      </c>
      <c r="S782" s="574">
        <v>32</v>
      </c>
      <c r="T782" s="575">
        <v>6600</v>
      </c>
      <c r="U782" s="574">
        <v>19</v>
      </c>
      <c r="V782" s="574" t="s">
        <v>122</v>
      </c>
      <c r="W782" s="574" t="s">
        <v>123</v>
      </c>
      <c r="X782" s="576">
        <v>38740</v>
      </c>
      <c r="Y782" s="576">
        <v>25767</v>
      </c>
      <c r="Z782" s="577">
        <v>0.05</v>
      </c>
      <c r="AA782" s="570" t="str">
        <f t="shared" si="111"/>
        <v>TRK184-2</v>
      </c>
      <c r="AB782" s="569" t="str">
        <f t="shared" si="112"/>
        <v>FALSE</v>
      </c>
      <c r="AC782" s="578" t="str">
        <f t="shared" si="113"/>
        <v>FALSE</v>
      </c>
      <c r="AD782" s="570" t="str">
        <f t="shared" si="114"/>
        <v>II</v>
      </c>
    </row>
    <row r="783" spans="1:30" ht="30" x14ac:dyDescent="0.25">
      <c r="A783" s="564" t="str">
        <f t="shared" si="115"/>
        <v>TRK185-2017-2</v>
      </c>
      <c r="B783" s="565" t="s">
        <v>1087</v>
      </c>
      <c r="C783" s="565">
        <v>2</v>
      </c>
      <c r="D783" s="565" t="s">
        <v>566</v>
      </c>
      <c r="E783" s="565" t="s">
        <v>838</v>
      </c>
      <c r="F783" s="565" t="s">
        <v>768</v>
      </c>
      <c r="G783" s="565">
        <v>2017</v>
      </c>
      <c r="H783" s="565" t="s">
        <v>993</v>
      </c>
      <c r="I783" s="565" t="s">
        <v>1068</v>
      </c>
      <c r="J783" s="565" t="s">
        <v>559</v>
      </c>
      <c r="K783" s="565">
        <v>6</v>
      </c>
      <c r="L783" s="565" t="s">
        <v>995</v>
      </c>
      <c r="M783" s="565">
        <v>10150</v>
      </c>
      <c r="N783" s="565" t="s">
        <v>1008</v>
      </c>
      <c r="O783" s="565">
        <v>6</v>
      </c>
      <c r="P783" s="565" t="s">
        <v>1088</v>
      </c>
      <c r="Q783" s="565" t="s">
        <v>1056</v>
      </c>
      <c r="R783" s="565">
        <v>140</v>
      </c>
      <c r="S783" s="565">
        <v>26</v>
      </c>
      <c r="T783" s="566">
        <v>6800</v>
      </c>
      <c r="U783" s="565">
        <v>19</v>
      </c>
      <c r="V783" s="565" t="s">
        <v>255</v>
      </c>
      <c r="W783" s="565" t="s">
        <v>255</v>
      </c>
      <c r="X783" s="567">
        <v>44260</v>
      </c>
      <c r="Y783" s="567">
        <v>37107</v>
      </c>
      <c r="Z783" s="579">
        <v>0.05</v>
      </c>
      <c r="AA783" s="569" t="str">
        <f t="shared" si="111"/>
        <v>TRK185-2</v>
      </c>
      <c r="AB783" s="570" t="str">
        <f t="shared" si="112"/>
        <v>FALSE</v>
      </c>
      <c r="AC783" s="580" t="str">
        <f t="shared" si="113"/>
        <v>FALSE</v>
      </c>
      <c r="AD783" s="569" t="str">
        <f t="shared" si="114"/>
        <v>II</v>
      </c>
    </row>
    <row r="784" spans="1:30" ht="45" x14ac:dyDescent="0.25">
      <c r="A784" s="564" t="str">
        <f t="shared" si="115"/>
        <v>TRK186-2017-2</v>
      </c>
      <c r="B784" s="574" t="s">
        <v>1089</v>
      </c>
      <c r="C784" s="574">
        <v>2</v>
      </c>
      <c r="D784" s="574" t="s">
        <v>566</v>
      </c>
      <c r="E784" s="574" t="s">
        <v>838</v>
      </c>
      <c r="F784" s="574" t="s">
        <v>768</v>
      </c>
      <c r="G784" s="574">
        <v>2017</v>
      </c>
      <c r="H784" s="574" t="s">
        <v>993</v>
      </c>
      <c r="I784" s="574" t="s">
        <v>1068</v>
      </c>
      <c r="J784" s="574" t="s">
        <v>559</v>
      </c>
      <c r="K784" s="574">
        <v>6</v>
      </c>
      <c r="L784" s="574" t="s">
        <v>995</v>
      </c>
      <c r="M784" s="574">
        <v>10150</v>
      </c>
      <c r="N784" s="574" t="s">
        <v>1019</v>
      </c>
      <c r="O784" s="574">
        <v>6</v>
      </c>
      <c r="P784" s="574" t="s">
        <v>1088</v>
      </c>
      <c r="Q784" s="574" t="s">
        <v>1060</v>
      </c>
      <c r="R784" s="574">
        <v>140</v>
      </c>
      <c r="S784" s="574">
        <v>26</v>
      </c>
      <c r="T784" s="575">
        <v>6800</v>
      </c>
      <c r="U784" s="574">
        <v>19</v>
      </c>
      <c r="V784" s="574" t="s">
        <v>125</v>
      </c>
      <c r="W784" s="574" t="s">
        <v>122</v>
      </c>
      <c r="X784" s="576">
        <v>39490</v>
      </c>
      <c r="Y784" s="576">
        <v>25469</v>
      </c>
      <c r="Z784" s="577">
        <v>0.05</v>
      </c>
      <c r="AA784" s="570" t="str">
        <f t="shared" si="111"/>
        <v>TRK186-2</v>
      </c>
      <c r="AB784" s="569" t="str">
        <f t="shared" si="112"/>
        <v>FALSE</v>
      </c>
      <c r="AC784" s="578" t="str">
        <f t="shared" si="113"/>
        <v>FALSE</v>
      </c>
      <c r="AD784" s="570" t="str">
        <f t="shared" si="114"/>
        <v>II</v>
      </c>
    </row>
    <row r="785" spans="1:30" ht="30" x14ac:dyDescent="0.25">
      <c r="A785" s="564" t="str">
        <f t="shared" si="115"/>
        <v>TRK187-2017-2</v>
      </c>
      <c r="B785" s="565" t="s">
        <v>1090</v>
      </c>
      <c r="C785" s="565">
        <v>2</v>
      </c>
      <c r="D785" s="565" t="s">
        <v>566</v>
      </c>
      <c r="E785" s="565" t="s">
        <v>838</v>
      </c>
      <c r="F785" s="565" t="s">
        <v>768</v>
      </c>
      <c r="G785" s="565">
        <v>2017</v>
      </c>
      <c r="H785" s="565" t="s">
        <v>993</v>
      </c>
      <c r="I785" s="565" t="s">
        <v>1068</v>
      </c>
      <c r="J785" s="565" t="s">
        <v>559</v>
      </c>
      <c r="K785" s="565">
        <v>6</v>
      </c>
      <c r="L785" s="565" t="s">
        <v>995</v>
      </c>
      <c r="M785" s="565">
        <v>10150</v>
      </c>
      <c r="N785" s="565" t="s">
        <v>1004</v>
      </c>
      <c r="O785" s="565">
        <v>8</v>
      </c>
      <c r="P785" s="565" t="s">
        <v>1088</v>
      </c>
      <c r="Q785" s="565" t="s">
        <v>1072</v>
      </c>
      <c r="R785" s="565">
        <v>140</v>
      </c>
      <c r="S785" s="565">
        <v>26</v>
      </c>
      <c r="T785" s="566">
        <v>6800</v>
      </c>
      <c r="U785" s="565">
        <v>19</v>
      </c>
      <c r="V785" s="565" t="s">
        <v>122</v>
      </c>
      <c r="W785" s="565" t="s">
        <v>123</v>
      </c>
      <c r="X785" s="567">
        <v>41240</v>
      </c>
      <c r="Y785" s="567">
        <v>28110</v>
      </c>
      <c r="Z785" s="579">
        <v>0.05</v>
      </c>
      <c r="AA785" s="569" t="str">
        <f t="shared" si="111"/>
        <v>TRK187-2</v>
      </c>
      <c r="AB785" s="570" t="str">
        <f t="shared" si="112"/>
        <v>FALSE</v>
      </c>
      <c r="AC785" s="580" t="str">
        <f t="shared" si="113"/>
        <v>FALSE</v>
      </c>
      <c r="AD785" s="569" t="str">
        <f t="shared" si="114"/>
        <v>II</v>
      </c>
    </row>
    <row r="786" spans="1:30" ht="30" x14ac:dyDescent="0.25">
      <c r="A786" s="564" t="str">
        <f t="shared" si="115"/>
        <v>TRK188-2017-2</v>
      </c>
      <c r="B786" s="574" t="s">
        <v>1091</v>
      </c>
      <c r="C786" s="574">
        <v>2</v>
      </c>
      <c r="D786" s="574" t="s">
        <v>566</v>
      </c>
      <c r="E786" s="574" t="s">
        <v>838</v>
      </c>
      <c r="F786" s="574" t="s">
        <v>768</v>
      </c>
      <c r="G786" s="574">
        <v>2017</v>
      </c>
      <c r="H786" s="574" t="s">
        <v>993</v>
      </c>
      <c r="I786" s="574" t="s">
        <v>1074</v>
      </c>
      <c r="J786" s="574" t="s">
        <v>559</v>
      </c>
      <c r="K786" s="574">
        <v>6</v>
      </c>
      <c r="L786" s="574" t="s">
        <v>985</v>
      </c>
      <c r="M786" s="574">
        <v>10150</v>
      </c>
      <c r="N786" s="574" t="s">
        <v>1008</v>
      </c>
      <c r="O786" s="574">
        <v>6</v>
      </c>
      <c r="P786" s="574" t="s">
        <v>1092</v>
      </c>
      <c r="Q786" s="574" t="s">
        <v>1056</v>
      </c>
      <c r="R786" s="574">
        <v>140</v>
      </c>
      <c r="S786" s="574">
        <v>26</v>
      </c>
      <c r="T786" s="575">
        <v>6800</v>
      </c>
      <c r="U786" s="574">
        <v>19</v>
      </c>
      <c r="V786" s="574" t="s">
        <v>255</v>
      </c>
      <c r="W786" s="574" t="s">
        <v>255</v>
      </c>
      <c r="X786" s="576">
        <v>46960</v>
      </c>
      <c r="Y786" s="576">
        <v>35697</v>
      </c>
      <c r="Z786" s="577">
        <v>0.05</v>
      </c>
      <c r="AA786" s="570" t="str">
        <f t="shared" si="111"/>
        <v>TRK188-2</v>
      </c>
      <c r="AB786" s="569" t="str">
        <f t="shared" si="112"/>
        <v>FALSE</v>
      </c>
      <c r="AC786" s="578" t="str">
        <f t="shared" si="113"/>
        <v>FALSE</v>
      </c>
      <c r="AD786" s="570" t="str">
        <f t="shared" si="114"/>
        <v>II</v>
      </c>
    </row>
    <row r="787" spans="1:30" ht="45" x14ac:dyDescent="0.25">
      <c r="A787" s="564" t="str">
        <f t="shared" si="115"/>
        <v>TRK189-2017-2</v>
      </c>
      <c r="B787" s="565" t="s">
        <v>1093</v>
      </c>
      <c r="C787" s="565">
        <v>2</v>
      </c>
      <c r="D787" s="565" t="s">
        <v>566</v>
      </c>
      <c r="E787" s="565" t="s">
        <v>838</v>
      </c>
      <c r="F787" s="565" t="s">
        <v>768</v>
      </c>
      <c r="G787" s="565">
        <v>2017</v>
      </c>
      <c r="H787" s="565" t="s">
        <v>993</v>
      </c>
      <c r="I787" s="565" t="s">
        <v>1074</v>
      </c>
      <c r="J787" s="565" t="s">
        <v>559</v>
      </c>
      <c r="K787" s="565">
        <v>6</v>
      </c>
      <c r="L787" s="565" t="s">
        <v>985</v>
      </c>
      <c r="M787" s="565">
        <v>10150</v>
      </c>
      <c r="N787" s="565" t="s">
        <v>1019</v>
      </c>
      <c r="O787" s="565">
        <v>6</v>
      </c>
      <c r="P787" s="565" t="s">
        <v>1092</v>
      </c>
      <c r="Q787" s="565" t="s">
        <v>1060</v>
      </c>
      <c r="R787" s="565">
        <v>140</v>
      </c>
      <c r="S787" s="565">
        <v>26</v>
      </c>
      <c r="T787" s="566">
        <v>6800</v>
      </c>
      <c r="U787" s="565">
        <v>19</v>
      </c>
      <c r="V787" s="565" t="s">
        <v>125</v>
      </c>
      <c r="W787" s="565" t="s">
        <v>122</v>
      </c>
      <c r="X787" s="567">
        <v>42190</v>
      </c>
      <c r="Y787" s="567">
        <v>30179</v>
      </c>
      <c r="Z787" s="579">
        <v>0.05</v>
      </c>
      <c r="AA787" s="569" t="str">
        <f t="shared" si="111"/>
        <v>TRK189-2</v>
      </c>
      <c r="AB787" s="570" t="str">
        <f t="shared" si="112"/>
        <v>FALSE</v>
      </c>
      <c r="AC787" s="580" t="str">
        <f t="shared" si="113"/>
        <v>FALSE</v>
      </c>
      <c r="AD787" s="569" t="str">
        <f t="shared" si="114"/>
        <v>II</v>
      </c>
    </row>
    <row r="788" spans="1:30" ht="30" x14ac:dyDescent="0.25">
      <c r="A788" s="564" t="str">
        <f t="shared" si="115"/>
        <v>TRK191-2017-2</v>
      </c>
      <c r="B788" s="574" t="s">
        <v>1094</v>
      </c>
      <c r="C788" s="574">
        <v>2</v>
      </c>
      <c r="D788" s="574" t="s">
        <v>566</v>
      </c>
      <c r="E788" s="574" t="s">
        <v>838</v>
      </c>
      <c r="F788" s="574" t="s">
        <v>768</v>
      </c>
      <c r="G788" s="574">
        <v>2017</v>
      </c>
      <c r="H788" s="574" t="s">
        <v>993</v>
      </c>
      <c r="I788" s="574" t="s">
        <v>1074</v>
      </c>
      <c r="J788" s="574" t="s">
        <v>559</v>
      </c>
      <c r="K788" s="574">
        <v>6</v>
      </c>
      <c r="L788" s="574" t="s">
        <v>985</v>
      </c>
      <c r="M788" s="574">
        <v>10150</v>
      </c>
      <c r="N788" s="574" t="s">
        <v>1004</v>
      </c>
      <c r="O788" s="574">
        <v>8</v>
      </c>
      <c r="P788" s="574" t="s">
        <v>1092</v>
      </c>
      <c r="Q788" s="574" t="s">
        <v>1062</v>
      </c>
      <c r="R788" s="574">
        <v>140</v>
      </c>
      <c r="S788" s="574">
        <v>26</v>
      </c>
      <c r="T788" s="575">
        <v>6800</v>
      </c>
      <c r="U788" s="574">
        <v>19</v>
      </c>
      <c r="V788" s="574" t="s">
        <v>122</v>
      </c>
      <c r="W788" s="574" t="s">
        <v>123</v>
      </c>
      <c r="X788" s="576">
        <v>43940</v>
      </c>
      <c r="Y788" s="576">
        <v>31675</v>
      </c>
      <c r="Z788" s="577">
        <v>0.05</v>
      </c>
      <c r="AA788" s="570" t="str">
        <f t="shared" si="111"/>
        <v>TRK191-2</v>
      </c>
      <c r="AB788" s="569" t="str">
        <f t="shared" si="112"/>
        <v>FALSE</v>
      </c>
      <c r="AC788" s="578" t="str">
        <f t="shared" si="113"/>
        <v>FALSE</v>
      </c>
      <c r="AD788" s="570" t="str">
        <f t="shared" si="114"/>
        <v>II</v>
      </c>
    </row>
    <row r="789" spans="1:30" ht="30" x14ac:dyDescent="0.25">
      <c r="A789" s="564" t="str">
        <f t="shared" si="115"/>
        <v>TRK192-2017-2</v>
      </c>
      <c r="B789" s="565" t="s">
        <v>1095</v>
      </c>
      <c r="C789" s="565">
        <v>2</v>
      </c>
      <c r="D789" s="565" t="s">
        <v>566</v>
      </c>
      <c r="E789" s="565" t="s">
        <v>838</v>
      </c>
      <c r="F789" s="565" t="s">
        <v>768</v>
      </c>
      <c r="G789" s="565">
        <v>2017</v>
      </c>
      <c r="H789" s="565" t="s">
        <v>993</v>
      </c>
      <c r="I789" s="565" t="s">
        <v>1074</v>
      </c>
      <c r="J789" s="565" t="s">
        <v>559</v>
      </c>
      <c r="K789" s="565">
        <v>6</v>
      </c>
      <c r="L789" s="565" t="s">
        <v>995</v>
      </c>
      <c r="M789" s="565">
        <v>9250</v>
      </c>
      <c r="N789" s="565" t="s">
        <v>1008</v>
      </c>
      <c r="O789" s="565">
        <v>6</v>
      </c>
      <c r="P789" s="565" t="s">
        <v>1096</v>
      </c>
      <c r="Q789" s="565" t="s">
        <v>1056</v>
      </c>
      <c r="R789" s="565">
        <v>149</v>
      </c>
      <c r="S789" s="565">
        <v>26</v>
      </c>
      <c r="T789" s="566">
        <v>6950</v>
      </c>
      <c r="U789" s="565">
        <v>19</v>
      </c>
      <c r="V789" s="565" t="s">
        <v>255</v>
      </c>
      <c r="W789" s="565" t="s">
        <v>255</v>
      </c>
      <c r="X789" s="567">
        <v>47310</v>
      </c>
      <c r="Y789" s="567">
        <v>36027</v>
      </c>
      <c r="Z789" s="579">
        <v>0.05</v>
      </c>
      <c r="AA789" s="569" t="str">
        <f t="shared" si="111"/>
        <v>TRK192-2</v>
      </c>
      <c r="AB789" s="570" t="str">
        <f t="shared" si="112"/>
        <v>FALSE</v>
      </c>
      <c r="AC789" s="580" t="str">
        <f t="shared" si="113"/>
        <v>FALSE</v>
      </c>
      <c r="AD789" s="569" t="str">
        <f t="shared" si="114"/>
        <v>II</v>
      </c>
    </row>
    <row r="790" spans="1:30" ht="30" x14ac:dyDescent="0.25">
      <c r="A790" s="564" t="str">
        <f t="shared" si="115"/>
        <v>TRK193-2017-2</v>
      </c>
      <c r="B790" s="574" t="s">
        <v>1097</v>
      </c>
      <c r="C790" s="574">
        <v>2</v>
      </c>
      <c r="D790" s="574" t="s">
        <v>566</v>
      </c>
      <c r="E790" s="574" t="s">
        <v>838</v>
      </c>
      <c r="F790" s="574" t="s">
        <v>768</v>
      </c>
      <c r="G790" s="574">
        <v>2017</v>
      </c>
      <c r="H790" s="574" t="s">
        <v>993</v>
      </c>
      <c r="I790" s="574" t="s">
        <v>1074</v>
      </c>
      <c r="J790" s="574" t="s">
        <v>559</v>
      </c>
      <c r="K790" s="574">
        <v>6</v>
      </c>
      <c r="L790" s="574" t="s">
        <v>995</v>
      </c>
      <c r="M790" s="574">
        <v>9250</v>
      </c>
      <c r="N790" s="574" t="s">
        <v>1004</v>
      </c>
      <c r="O790" s="574">
        <v>8</v>
      </c>
      <c r="P790" s="574" t="s">
        <v>1096</v>
      </c>
      <c r="Q790" s="574" t="s">
        <v>1062</v>
      </c>
      <c r="R790" s="574">
        <v>149</v>
      </c>
      <c r="S790" s="574">
        <v>26</v>
      </c>
      <c r="T790" s="575">
        <v>6900</v>
      </c>
      <c r="U790" s="574">
        <v>19</v>
      </c>
      <c r="V790" s="574" t="s">
        <v>122</v>
      </c>
      <c r="W790" s="574" t="s">
        <v>123</v>
      </c>
      <c r="X790" s="576">
        <v>44190</v>
      </c>
      <c r="Y790" s="576">
        <v>31971</v>
      </c>
      <c r="Z790" s="577">
        <v>0.05</v>
      </c>
      <c r="AA790" s="570" t="str">
        <f t="shared" si="111"/>
        <v>TRK193-2</v>
      </c>
      <c r="AB790" s="569" t="str">
        <f t="shared" si="112"/>
        <v>FALSE</v>
      </c>
      <c r="AC790" s="578" t="str">
        <f t="shared" si="113"/>
        <v>FALSE</v>
      </c>
      <c r="AD790" s="570" t="str">
        <f t="shared" si="114"/>
        <v>II</v>
      </c>
    </row>
    <row r="791" spans="1:30" x14ac:dyDescent="0.25">
      <c r="A791" s="564" t="str">
        <f t="shared" si="115"/>
        <v>TRK194-2017-1</v>
      </c>
      <c r="B791" s="565" t="s">
        <v>1638</v>
      </c>
      <c r="C791" s="565">
        <v>1</v>
      </c>
      <c r="D791" s="565" t="s">
        <v>1819</v>
      </c>
      <c r="E791" s="565" t="s">
        <v>1099</v>
      </c>
      <c r="F791" s="565" t="s">
        <v>12</v>
      </c>
      <c r="G791" s="565">
        <v>2017</v>
      </c>
      <c r="H791" s="565" t="s">
        <v>1639</v>
      </c>
      <c r="I791" s="565" t="s">
        <v>1640</v>
      </c>
      <c r="J791" s="565" t="s">
        <v>590</v>
      </c>
      <c r="K791" s="565">
        <v>3</v>
      </c>
      <c r="L791" s="565" t="s">
        <v>840</v>
      </c>
      <c r="M791" s="565">
        <v>10500</v>
      </c>
      <c r="N791" s="565" t="s">
        <v>1641</v>
      </c>
      <c r="O791" s="565">
        <v>8</v>
      </c>
      <c r="P791" s="565">
        <v>8228</v>
      </c>
      <c r="Q791" s="565" t="s">
        <v>551</v>
      </c>
      <c r="R791" s="565">
        <v>145.69999999999999</v>
      </c>
      <c r="S791" s="565">
        <v>26.4</v>
      </c>
      <c r="T791" s="566">
        <v>7000</v>
      </c>
      <c r="U791" s="565">
        <v>15</v>
      </c>
      <c r="V791" s="565" t="s">
        <v>122</v>
      </c>
      <c r="W791" s="565" t="s">
        <v>122</v>
      </c>
      <c r="X791" s="567">
        <v>31595</v>
      </c>
      <c r="Y791" s="567">
        <v>29282</v>
      </c>
      <c r="Z791" s="579">
        <v>0.05</v>
      </c>
      <c r="AA791" s="569" t="str">
        <f t="shared" si="111"/>
        <v>TRK194-1</v>
      </c>
      <c r="AB791" s="570" t="str">
        <f t="shared" si="112"/>
        <v>FALSE</v>
      </c>
      <c r="AC791" s="580" t="str">
        <f t="shared" si="113"/>
        <v>FALSE</v>
      </c>
      <c r="AD791" s="569" t="str">
        <f t="shared" si="114"/>
        <v>II</v>
      </c>
    </row>
    <row r="792" spans="1:30" x14ac:dyDescent="0.25">
      <c r="A792" s="564" t="str">
        <f t="shared" si="115"/>
        <v>TRK195-2017-1</v>
      </c>
      <c r="B792" s="574" t="s">
        <v>1642</v>
      </c>
      <c r="C792" s="574">
        <v>1</v>
      </c>
      <c r="D792" s="574" t="s">
        <v>1819</v>
      </c>
      <c r="E792" s="574" t="s">
        <v>1099</v>
      </c>
      <c r="F792" s="574" t="s">
        <v>12</v>
      </c>
      <c r="G792" s="574">
        <v>2017</v>
      </c>
      <c r="H792" s="574" t="s">
        <v>1639</v>
      </c>
      <c r="I792" s="574" t="s">
        <v>1631</v>
      </c>
      <c r="J792" s="574" t="s">
        <v>590</v>
      </c>
      <c r="K792" s="574">
        <v>6</v>
      </c>
      <c r="L792" s="574" t="s">
        <v>899</v>
      </c>
      <c r="M792" s="574">
        <v>6800</v>
      </c>
      <c r="N792" s="574" t="s">
        <v>1643</v>
      </c>
      <c r="O792" s="574">
        <v>8</v>
      </c>
      <c r="P792" s="574">
        <v>8239</v>
      </c>
      <c r="Q792" s="574" t="s">
        <v>551</v>
      </c>
      <c r="R792" s="574">
        <v>145.69999999999999</v>
      </c>
      <c r="S792" s="574">
        <v>26.4</v>
      </c>
      <c r="T792" s="575">
        <v>6700</v>
      </c>
      <c r="U792" s="574">
        <v>16</v>
      </c>
      <c r="V792" s="574" t="s">
        <v>122</v>
      </c>
      <c r="W792" s="574" t="s">
        <v>122</v>
      </c>
      <c r="X792" s="576">
        <v>31215</v>
      </c>
      <c r="Y792" s="576">
        <v>28793</v>
      </c>
      <c r="Z792" s="577">
        <v>0.05</v>
      </c>
      <c r="AA792" s="570" t="str">
        <f t="shared" si="111"/>
        <v>TRK195-1</v>
      </c>
      <c r="AB792" s="569" t="str">
        <f t="shared" si="112"/>
        <v>FALSE</v>
      </c>
      <c r="AC792" s="578" t="str">
        <f t="shared" si="113"/>
        <v>FALSE</v>
      </c>
      <c r="AD792" s="570" t="str">
        <f t="shared" si="114"/>
        <v>II</v>
      </c>
    </row>
    <row r="793" spans="1:30" x14ac:dyDescent="0.25">
      <c r="A793" s="564" t="str">
        <f t="shared" si="115"/>
        <v>TRK196-2017-1</v>
      </c>
      <c r="B793" s="565" t="s">
        <v>1644</v>
      </c>
      <c r="C793" s="565">
        <v>1</v>
      </c>
      <c r="D793" s="565" t="s">
        <v>1819</v>
      </c>
      <c r="E793" s="565" t="s">
        <v>1099</v>
      </c>
      <c r="F793" s="565" t="s">
        <v>12</v>
      </c>
      <c r="G793" s="565">
        <v>2017</v>
      </c>
      <c r="H793" s="565" t="s">
        <v>1639</v>
      </c>
      <c r="I793" s="565" t="s">
        <v>1631</v>
      </c>
      <c r="J793" s="565" t="s">
        <v>590</v>
      </c>
      <c r="K793" s="565">
        <v>6</v>
      </c>
      <c r="L793" s="565" t="s">
        <v>899</v>
      </c>
      <c r="M793" s="565">
        <v>10300</v>
      </c>
      <c r="N793" s="565" t="s">
        <v>1641</v>
      </c>
      <c r="O793" s="565">
        <v>8</v>
      </c>
      <c r="P793" s="565">
        <v>8242</v>
      </c>
      <c r="Q793" s="565" t="s">
        <v>551</v>
      </c>
      <c r="R793" s="565">
        <v>145.69999999999999</v>
      </c>
      <c r="S793" s="565">
        <v>26.4</v>
      </c>
      <c r="T793" s="566">
        <v>6900</v>
      </c>
      <c r="U793" s="565">
        <v>15</v>
      </c>
      <c r="V793" s="565" t="s">
        <v>122</v>
      </c>
      <c r="W793" s="565" t="s">
        <v>122</v>
      </c>
      <c r="X793" s="567">
        <v>32485</v>
      </c>
      <c r="Y793" s="567">
        <v>29915</v>
      </c>
      <c r="Z793" s="579">
        <v>0.05</v>
      </c>
      <c r="AA793" s="569" t="str">
        <f t="shared" si="111"/>
        <v>TRK196-1</v>
      </c>
      <c r="AB793" s="570" t="str">
        <f t="shared" si="112"/>
        <v>FALSE</v>
      </c>
      <c r="AC793" s="580" t="str">
        <f t="shared" si="113"/>
        <v>FALSE</v>
      </c>
      <c r="AD793" s="569" t="str">
        <f t="shared" si="114"/>
        <v>II</v>
      </c>
    </row>
    <row r="794" spans="1:30" x14ac:dyDescent="0.25">
      <c r="A794" s="564" t="str">
        <f t="shared" si="115"/>
        <v>TRK197-2017-1</v>
      </c>
      <c r="B794" s="574" t="s">
        <v>1645</v>
      </c>
      <c r="C794" s="574">
        <v>1</v>
      </c>
      <c r="D794" s="574" t="s">
        <v>1819</v>
      </c>
      <c r="E794" s="574" t="s">
        <v>1099</v>
      </c>
      <c r="F794" s="574" t="s">
        <v>12</v>
      </c>
      <c r="G794" s="574">
        <v>2017</v>
      </c>
      <c r="H794" s="574" t="s">
        <v>1639</v>
      </c>
      <c r="I794" s="574" t="s">
        <v>1631</v>
      </c>
      <c r="J794" s="574" t="s">
        <v>590</v>
      </c>
      <c r="K794" s="574">
        <v>6</v>
      </c>
      <c r="L794" s="574" t="s">
        <v>840</v>
      </c>
      <c r="M794" s="574">
        <v>10100</v>
      </c>
      <c r="N794" s="574" t="s">
        <v>1641</v>
      </c>
      <c r="O794" s="574">
        <v>8</v>
      </c>
      <c r="P794" s="574">
        <v>8245</v>
      </c>
      <c r="Q794" s="574" t="s">
        <v>551</v>
      </c>
      <c r="R794" s="574">
        <v>164.6</v>
      </c>
      <c r="S794" s="574">
        <v>26.4</v>
      </c>
      <c r="T794" s="575">
        <v>7000</v>
      </c>
      <c r="U794" s="574">
        <v>15</v>
      </c>
      <c r="V794" s="574" t="s">
        <v>122</v>
      </c>
      <c r="W794" s="574" t="s">
        <v>122</v>
      </c>
      <c r="X794" s="576">
        <v>32815</v>
      </c>
      <c r="Y794" s="576">
        <v>30207</v>
      </c>
      <c r="Z794" s="577">
        <v>0.05</v>
      </c>
      <c r="AA794" s="570" t="str">
        <f t="shared" si="111"/>
        <v>TRK197-1</v>
      </c>
      <c r="AB794" s="569" t="str">
        <f t="shared" si="112"/>
        <v>FALSE</v>
      </c>
      <c r="AC794" s="578" t="str">
        <f t="shared" si="113"/>
        <v>FALSE</v>
      </c>
      <c r="AD794" s="570" t="str">
        <f t="shared" si="114"/>
        <v>II</v>
      </c>
    </row>
    <row r="795" spans="1:30" x14ac:dyDescent="0.25">
      <c r="A795" s="564" t="str">
        <f t="shared" si="115"/>
        <v>TRK198-2017-1</v>
      </c>
      <c r="B795" s="565" t="s">
        <v>1646</v>
      </c>
      <c r="C795" s="565">
        <v>1</v>
      </c>
      <c r="D795" s="565" t="s">
        <v>1819</v>
      </c>
      <c r="E795" s="565" t="s">
        <v>1099</v>
      </c>
      <c r="F795" s="565" t="s">
        <v>12</v>
      </c>
      <c r="G795" s="565">
        <v>2017</v>
      </c>
      <c r="H795" s="565" t="s">
        <v>1639</v>
      </c>
      <c r="I795" s="565" t="s">
        <v>1640</v>
      </c>
      <c r="J795" s="565" t="s">
        <v>559</v>
      </c>
      <c r="K795" s="565">
        <v>3</v>
      </c>
      <c r="L795" s="565" t="s">
        <v>1227</v>
      </c>
      <c r="M795" s="565">
        <v>10300</v>
      </c>
      <c r="N795" s="565" t="s">
        <v>1641</v>
      </c>
      <c r="O795" s="565">
        <v>8</v>
      </c>
      <c r="P795" s="565">
        <v>8328</v>
      </c>
      <c r="Q795" s="565" t="s">
        <v>551</v>
      </c>
      <c r="R795" s="565">
        <v>145.69999999999999</v>
      </c>
      <c r="S795" s="565">
        <v>26.4</v>
      </c>
      <c r="T795" s="566">
        <v>7200</v>
      </c>
      <c r="U795" s="565">
        <v>15</v>
      </c>
      <c r="V795" s="565" t="s">
        <v>122</v>
      </c>
      <c r="W795" s="565" t="s">
        <v>122</v>
      </c>
      <c r="X795" s="567">
        <v>34645</v>
      </c>
      <c r="Y795" s="567">
        <v>31993</v>
      </c>
      <c r="Z795" s="579">
        <v>0.05</v>
      </c>
      <c r="AA795" s="569" t="str">
        <f t="shared" si="111"/>
        <v>TRK198-1</v>
      </c>
      <c r="AB795" s="570" t="str">
        <f t="shared" si="112"/>
        <v>FALSE</v>
      </c>
      <c r="AC795" s="580" t="str">
        <f t="shared" si="113"/>
        <v>FALSE</v>
      </c>
      <c r="AD795" s="569" t="str">
        <f t="shared" si="114"/>
        <v>II</v>
      </c>
    </row>
    <row r="796" spans="1:30" x14ac:dyDescent="0.25">
      <c r="A796" s="564" t="str">
        <f t="shared" si="115"/>
        <v>TRK200-2017-1</v>
      </c>
      <c r="B796" s="574" t="s">
        <v>1647</v>
      </c>
      <c r="C796" s="574">
        <v>1</v>
      </c>
      <c r="D796" s="574" t="s">
        <v>1819</v>
      </c>
      <c r="E796" s="574" t="s">
        <v>1099</v>
      </c>
      <c r="F796" s="574" t="s">
        <v>12</v>
      </c>
      <c r="G796" s="574">
        <v>2017</v>
      </c>
      <c r="H796" s="574" t="s">
        <v>1639</v>
      </c>
      <c r="I796" s="574" t="s">
        <v>1631</v>
      </c>
      <c r="J796" s="574" t="s">
        <v>559</v>
      </c>
      <c r="K796" s="574">
        <v>6</v>
      </c>
      <c r="L796" s="574" t="s">
        <v>980</v>
      </c>
      <c r="M796" s="574">
        <v>6500</v>
      </c>
      <c r="N796" s="574" t="s">
        <v>1643</v>
      </c>
      <c r="O796" s="574">
        <v>8</v>
      </c>
      <c r="P796" s="574">
        <v>8339</v>
      </c>
      <c r="Q796" s="574" t="s">
        <v>551</v>
      </c>
      <c r="R796" s="574">
        <v>164.6</v>
      </c>
      <c r="S796" s="574">
        <v>26.4</v>
      </c>
      <c r="T796" s="575">
        <v>6900</v>
      </c>
      <c r="U796" s="574">
        <v>16</v>
      </c>
      <c r="V796" s="574" t="s">
        <v>122</v>
      </c>
      <c r="W796" s="574" t="s">
        <v>122</v>
      </c>
      <c r="X796" s="576">
        <v>34265</v>
      </c>
      <c r="Y796" s="576">
        <v>31498</v>
      </c>
      <c r="Z796" s="577">
        <v>0.05</v>
      </c>
      <c r="AA796" s="570" t="str">
        <f t="shared" si="111"/>
        <v>TRK200-1</v>
      </c>
      <c r="AB796" s="569" t="str">
        <f t="shared" si="112"/>
        <v>FALSE</v>
      </c>
      <c r="AC796" s="578" t="str">
        <f t="shared" si="113"/>
        <v>FALSE</v>
      </c>
      <c r="AD796" s="570" t="str">
        <f t="shared" si="114"/>
        <v>II</v>
      </c>
    </row>
    <row r="797" spans="1:30" x14ac:dyDescent="0.25">
      <c r="A797" s="564" t="str">
        <f t="shared" si="115"/>
        <v>TRK201-2017-1</v>
      </c>
      <c r="B797" s="565" t="s">
        <v>1648</v>
      </c>
      <c r="C797" s="565">
        <v>1</v>
      </c>
      <c r="D797" s="565" t="s">
        <v>1819</v>
      </c>
      <c r="E797" s="565" t="s">
        <v>1099</v>
      </c>
      <c r="F797" s="565" t="s">
        <v>12</v>
      </c>
      <c r="G797" s="565">
        <v>2017</v>
      </c>
      <c r="H797" s="565" t="s">
        <v>1639</v>
      </c>
      <c r="I797" s="565" t="s">
        <v>1631</v>
      </c>
      <c r="J797" s="565" t="s">
        <v>559</v>
      </c>
      <c r="K797" s="565">
        <v>6</v>
      </c>
      <c r="L797" s="565" t="s">
        <v>980</v>
      </c>
      <c r="M797" s="565">
        <v>10000</v>
      </c>
      <c r="N797" s="565" t="s">
        <v>1641</v>
      </c>
      <c r="O797" s="565">
        <v>8</v>
      </c>
      <c r="P797" s="565">
        <v>8342</v>
      </c>
      <c r="Q797" s="565" t="s">
        <v>551</v>
      </c>
      <c r="R797" s="565">
        <v>145.69999999999999</v>
      </c>
      <c r="S797" s="565">
        <v>26.4</v>
      </c>
      <c r="T797" s="566">
        <v>7100</v>
      </c>
      <c r="U797" s="565">
        <v>15</v>
      </c>
      <c r="V797" s="565" t="s">
        <v>122</v>
      </c>
      <c r="W797" s="565" t="s">
        <v>122</v>
      </c>
      <c r="X797" s="567">
        <v>35535</v>
      </c>
      <c r="Y797" s="567">
        <v>32611</v>
      </c>
      <c r="Z797" s="579">
        <v>0.05</v>
      </c>
      <c r="AA797" s="569" t="str">
        <f t="shared" si="111"/>
        <v>TRK201-1</v>
      </c>
      <c r="AB797" s="570" t="str">
        <f t="shared" si="112"/>
        <v>FALSE</v>
      </c>
      <c r="AC797" s="580" t="str">
        <f t="shared" si="113"/>
        <v>FALSE</v>
      </c>
      <c r="AD797" s="569" t="str">
        <f t="shared" si="114"/>
        <v>II</v>
      </c>
    </row>
    <row r="798" spans="1:30" x14ac:dyDescent="0.25">
      <c r="A798" s="564" t="str">
        <f t="shared" si="115"/>
        <v>TRK203-2017-1</v>
      </c>
      <c r="B798" s="574" t="s">
        <v>1649</v>
      </c>
      <c r="C798" s="574">
        <v>1</v>
      </c>
      <c r="D798" s="574" t="s">
        <v>1819</v>
      </c>
      <c r="E798" s="574" t="s">
        <v>1099</v>
      </c>
      <c r="F798" s="574" t="s">
        <v>12</v>
      </c>
      <c r="G798" s="574">
        <v>2017</v>
      </c>
      <c r="H798" s="574" t="s">
        <v>1639</v>
      </c>
      <c r="I798" s="574" t="s">
        <v>1631</v>
      </c>
      <c r="J798" s="574" t="s">
        <v>559</v>
      </c>
      <c r="K798" s="574">
        <v>6</v>
      </c>
      <c r="L798" s="574" t="s">
        <v>1227</v>
      </c>
      <c r="M798" s="574">
        <v>9900</v>
      </c>
      <c r="N798" s="574" t="s">
        <v>1641</v>
      </c>
      <c r="O798" s="574">
        <v>8</v>
      </c>
      <c r="P798" s="574">
        <v>8352</v>
      </c>
      <c r="Q798" s="574" t="s">
        <v>551</v>
      </c>
      <c r="R798" s="574">
        <v>164.7</v>
      </c>
      <c r="S798" s="574">
        <v>26.4</v>
      </c>
      <c r="T798" s="575">
        <v>7200</v>
      </c>
      <c r="U798" s="574">
        <v>15</v>
      </c>
      <c r="V798" s="574" t="s">
        <v>122</v>
      </c>
      <c r="W798" s="574" t="s">
        <v>122</v>
      </c>
      <c r="X798" s="576">
        <v>43525</v>
      </c>
      <c r="Y798" s="576">
        <v>39672</v>
      </c>
      <c r="Z798" s="577">
        <v>0.05</v>
      </c>
      <c r="AA798" s="570" t="str">
        <f t="shared" si="111"/>
        <v>TRK203-1</v>
      </c>
      <c r="AB798" s="569" t="str">
        <f t="shared" si="112"/>
        <v>FALSE</v>
      </c>
      <c r="AC798" s="578" t="str">
        <f t="shared" si="113"/>
        <v>FALSE</v>
      </c>
      <c r="AD798" s="570" t="str">
        <f t="shared" si="114"/>
        <v>II</v>
      </c>
    </row>
    <row r="799" spans="1:30" x14ac:dyDescent="0.25">
      <c r="A799" s="564" t="str">
        <f t="shared" si="115"/>
        <v>TRK205-2017-1</v>
      </c>
      <c r="B799" s="565" t="s">
        <v>1650</v>
      </c>
      <c r="C799" s="565">
        <v>1</v>
      </c>
      <c r="D799" s="565" t="s">
        <v>1819</v>
      </c>
      <c r="E799" s="565" t="s">
        <v>1099</v>
      </c>
      <c r="F799" s="565" t="s">
        <v>12</v>
      </c>
      <c r="G799" s="565">
        <v>2017</v>
      </c>
      <c r="H799" s="565" t="s">
        <v>1639</v>
      </c>
      <c r="I799" s="565" t="s">
        <v>1634</v>
      </c>
      <c r="J799" s="565" t="s">
        <v>590</v>
      </c>
      <c r="K799" s="565">
        <v>6</v>
      </c>
      <c r="L799" s="565" t="s">
        <v>899</v>
      </c>
      <c r="M799" s="565">
        <v>6800</v>
      </c>
      <c r="N799" s="565" t="s">
        <v>1643</v>
      </c>
      <c r="O799" s="565">
        <v>8</v>
      </c>
      <c r="P799" s="565">
        <v>8240</v>
      </c>
      <c r="Q799" s="565" t="s">
        <v>551</v>
      </c>
      <c r="R799" s="565">
        <v>145.69999999999999</v>
      </c>
      <c r="S799" s="565">
        <v>26.4</v>
      </c>
      <c r="T799" s="566">
        <v>6700</v>
      </c>
      <c r="U799" s="565">
        <v>16</v>
      </c>
      <c r="V799" s="565" t="s">
        <v>122</v>
      </c>
      <c r="W799" s="565" t="s">
        <v>122</v>
      </c>
      <c r="X799" s="567">
        <v>33025</v>
      </c>
      <c r="Y799" s="567">
        <v>30392</v>
      </c>
      <c r="Z799" s="579">
        <v>0.05</v>
      </c>
      <c r="AA799" s="569" t="str">
        <f t="shared" si="111"/>
        <v>TRK205-1</v>
      </c>
      <c r="AB799" s="570" t="str">
        <f t="shared" si="112"/>
        <v>FALSE</v>
      </c>
      <c r="AC799" s="580" t="str">
        <f t="shared" si="113"/>
        <v>FALSE</v>
      </c>
      <c r="AD799" s="569" t="str">
        <f t="shared" si="114"/>
        <v>II</v>
      </c>
    </row>
    <row r="800" spans="1:30" x14ac:dyDescent="0.25">
      <c r="A800" s="564" t="str">
        <f t="shared" si="115"/>
        <v>TRK206-2017-1</v>
      </c>
      <c r="B800" s="574" t="s">
        <v>1651</v>
      </c>
      <c r="C800" s="574">
        <v>1</v>
      </c>
      <c r="D800" s="574" t="s">
        <v>1819</v>
      </c>
      <c r="E800" s="574" t="s">
        <v>1099</v>
      </c>
      <c r="F800" s="574" t="s">
        <v>12</v>
      </c>
      <c r="G800" s="574">
        <v>2017</v>
      </c>
      <c r="H800" s="574" t="s">
        <v>1639</v>
      </c>
      <c r="I800" s="574" t="s">
        <v>1634</v>
      </c>
      <c r="J800" s="574" t="s">
        <v>590</v>
      </c>
      <c r="K800" s="574">
        <v>6</v>
      </c>
      <c r="L800" s="574" t="s">
        <v>899</v>
      </c>
      <c r="M800" s="574">
        <v>10300</v>
      </c>
      <c r="N800" s="574" t="s">
        <v>1641</v>
      </c>
      <c r="O800" s="574">
        <v>8</v>
      </c>
      <c r="P800" s="574">
        <v>8241</v>
      </c>
      <c r="Q800" s="574" t="s">
        <v>551</v>
      </c>
      <c r="R800" s="574">
        <v>145.69999999999999</v>
      </c>
      <c r="S800" s="574">
        <v>26.4</v>
      </c>
      <c r="T800" s="575">
        <v>6900</v>
      </c>
      <c r="U800" s="574">
        <v>15</v>
      </c>
      <c r="V800" s="574" t="s">
        <v>122</v>
      </c>
      <c r="W800" s="574" t="s">
        <v>122</v>
      </c>
      <c r="X800" s="576">
        <v>34295</v>
      </c>
      <c r="Y800" s="576">
        <v>31514</v>
      </c>
      <c r="Z800" s="577">
        <v>0.05</v>
      </c>
      <c r="AA800" s="570" t="str">
        <f t="shared" si="111"/>
        <v>TRK206-1</v>
      </c>
      <c r="AB800" s="569" t="str">
        <f t="shared" si="112"/>
        <v>FALSE</v>
      </c>
      <c r="AC800" s="578" t="str">
        <f t="shared" si="113"/>
        <v>FALSE</v>
      </c>
      <c r="AD800" s="570" t="str">
        <f t="shared" si="114"/>
        <v>II</v>
      </c>
    </row>
    <row r="801" spans="1:30" x14ac:dyDescent="0.25">
      <c r="A801" s="564" t="str">
        <f t="shared" si="115"/>
        <v>TRK207-2017-1</v>
      </c>
      <c r="B801" s="565" t="s">
        <v>1652</v>
      </c>
      <c r="C801" s="565">
        <v>1</v>
      </c>
      <c r="D801" s="565" t="s">
        <v>1819</v>
      </c>
      <c r="E801" s="565" t="s">
        <v>1099</v>
      </c>
      <c r="F801" s="565" t="s">
        <v>12</v>
      </c>
      <c r="G801" s="565">
        <v>2017</v>
      </c>
      <c r="H801" s="565" t="s">
        <v>1639</v>
      </c>
      <c r="I801" s="565" t="s">
        <v>1634</v>
      </c>
      <c r="J801" s="565" t="s">
        <v>590</v>
      </c>
      <c r="K801" s="565">
        <v>6</v>
      </c>
      <c r="L801" s="565" t="s">
        <v>840</v>
      </c>
      <c r="M801" s="565">
        <v>10100</v>
      </c>
      <c r="N801" s="565" t="s">
        <v>1641</v>
      </c>
      <c r="O801" s="565">
        <v>8</v>
      </c>
      <c r="P801" s="565">
        <v>8246</v>
      </c>
      <c r="Q801" s="565" t="s">
        <v>551</v>
      </c>
      <c r="R801" s="565">
        <v>164.6</v>
      </c>
      <c r="S801" s="565">
        <v>26.4</v>
      </c>
      <c r="T801" s="566">
        <v>7000</v>
      </c>
      <c r="U801" s="565">
        <v>15</v>
      </c>
      <c r="V801" s="565" t="s">
        <v>122</v>
      </c>
      <c r="W801" s="565" t="s">
        <v>122</v>
      </c>
      <c r="X801" s="567">
        <v>34625</v>
      </c>
      <c r="Y801" s="567">
        <v>31806</v>
      </c>
      <c r="Z801" s="579">
        <v>0.05</v>
      </c>
      <c r="AA801" s="569" t="str">
        <f t="shared" si="111"/>
        <v>TRK207-1</v>
      </c>
      <c r="AB801" s="570" t="str">
        <f t="shared" si="112"/>
        <v>FALSE</v>
      </c>
      <c r="AC801" s="580" t="str">
        <f t="shared" si="113"/>
        <v>FALSE</v>
      </c>
      <c r="AD801" s="569" t="str">
        <f t="shared" si="114"/>
        <v>II</v>
      </c>
    </row>
    <row r="802" spans="1:30" x14ac:dyDescent="0.25">
      <c r="A802" s="564" t="str">
        <f t="shared" si="115"/>
        <v>TRK208-2017-1</v>
      </c>
      <c r="B802" s="574" t="s">
        <v>1653</v>
      </c>
      <c r="C802" s="574">
        <v>1</v>
      </c>
      <c r="D802" s="574" t="s">
        <v>1819</v>
      </c>
      <c r="E802" s="574" t="s">
        <v>1099</v>
      </c>
      <c r="F802" s="574" t="s">
        <v>12</v>
      </c>
      <c r="G802" s="574">
        <v>2017</v>
      </c>
      <c r="H802" s="574" t="s">
        <v>1639</v>
      </c>
      <c r="I802" s="574" t="s">
        <v>1654</v>
      </c>
      <c r="J802" s="574" t="s">
        <v>590</v>
      </c>
      <c r="K802" s="574">
        <v>6</v>
      </c>
      <c r="L802" s="574" t="s">
        <v>939</v>
      </c>
      <c r="M802" s="574">
        <v>6700</v>
      </c>
      <c r="N802" s="574" t="s">
        <v>1643</v>
      </c>
      <c r="O802" s="574">
        <v>8</v>
      </c>
      <c r="P802" s="574">
        <v>8259</v>
      </c>
      <c r="Q802" s="574" t="s">
        <v>551</v>
      </c>
      <c r="R802" s="574">
        <v>145.69999999999999</v>
      </c>
      <c r="S802" s="574">
        <v>26.4</v>
      </c>
      <c r="T802" s="575">
        <v>6800</v>
      </c>
      <c r="U802" s="574">
        <v>16</v>
      </c>
      <c r="V802" s="574" t="s">
        <v>122</v>
      </c>
      <c r="W802" s="574" t="s">
        <v>122</v>
      </c>
      <c r="X802" s="576">
        <v>35345</v>
      </c>
      <c r="Y802" s="576">
        <v>32442</v>
      </c>
      <c r="Z802" s="577">
        <v>0.05</v>
      </c>
      <c r="AA802" s="570" t="str">
        <f t="shared" si="111"/>
        <v>TRK208-1</v>
      </c>
      <c r="AB802" s="569" t="str">
        <f t="shared" si="112"/>
        <v>FALSE</v>
      </c>
      <c r="AC802" s="578" t="str">
        <f t="shared" si="113"/>
        <v>FALSE</v>
      </c>
      <c r="AD802" s="570" t="str">
        <f t="shared" si="114"/>
        <v>II</v>
      </c>
    </row>
    <row r="803" spans="1:30" x14ac:dyDescent="0.25">
      <c r="A803" s="564" t="str">
        <f t="shared" si="115"/>
        <v>TRK209-2017-1</v>
      </c>
      <c r="B803" s="565" t="s">
        <v>1655</v>
      </c>
      <c r="C803" s="565">
        <v>1</v>
      </c>
      <c r="D803" s="565" t="s">
        <v>1819</v>
      </c>
      <c r="E803" s="565" t="s">
        <v>1099</v>
      </c>
      <c r="F803" s="565" t="s">
        <v>12</v>
      </c>
      <c r="G803" s="565">
        <v>2017</v>
      </c>
      <c r="H803" s="565" t="s">
        <v>1639</v>
      </c>
      <c r="I803" s="565" t="s">
        <v>1654</v>
      </c>
      <c r="J803" s="565" t="s">
        <v>590</v>
      </c>
      <c r="K803" s="565">
        <v>6</v>
      </c>
      <c r="L803" s="565" t="s">
        <v>939</v>
      </c>
      <c r="M803" s="565">
        <v>10100</v>
      </c>
      <c r="N803" s="565" t="s">
        <v>1641</v>
      </c>
      <c r="O803" s="565">
        <v>8</v>
      </c>
      <c r="P803" s="565">
        <v>8261</v>
      </c>
      <c r="Q803" s="565" t="s">
        <v>551</v>
      </c>
      <c r="R803" s="565">
        <v>145.69999999999999</v>
      </c>
      <c r="S803" s="565">
        <v>26.4</v>
      </c>
      <c r="T803" s="566">
        <v>7000</v>
      </c>
      <c r="U803" s="565">
        <v>15</v>
      </c>
      <c r="V803" s="565" t="s">
        <v>122</v>
      </c>
      <c r="W803" s="565" t="s">
        <v>122</v>
      </c>
      <c r="X803" s="567">
        <v>36615</v>
      </c>
      <c r="Y803" s="567">
        <v>33565</v>
      </c>
      <c r="Z803" s="579">
        <v>0.05</v>
      </c>
      <c r="AA803" s="569" t="str">
        <f t="shared" si="111"/>
        <v>TRK209-1</v>
      </c>
      <c r="AB803" s="570" t="str">
        <f t="shared" si="112"/>
        <v>FALSE</v>
      </c>
      <c r="AC803" s="580" t="str">
        <f t="shared" si="113"/>
        <v>FALSE</v>
      </c>
      <c r="AD803" s="569" t="str">
        <f t="shared" si="114"/>
        <v>II</v>
      </c>
    </row>
    <row r="804" spans="1:30" x14ac:dyDescent="0.25">
      <c r="A804" s="564" t="str">
        <f t="shared" si="115"/>
        <v>TRK210-2017-1</v>
      </c>
      <c r="B804" s="574" t="s">
        <v>1656</v>
      </c>
      <c r="C804" s="574">
        <v>1</v>
      </c>
      <c r="D804" s="574" t="s">
        <v>1819</v>
      </c>
      <c r="E804" s="574" t="s">
        <v>1099</v>
      </c>
      <c r="F804" s="574" t="s">
        <v>12</v>
      </c>
      <c r="G804" s="574">
        <v>2017</v>
      </c>
      <c r="H804" s="574" t="s">
        <v>1639</v>
      </c>
      <c r="I804" s="574" t="s">
        <v>1634</v>
      </c>
      <c r="J804" s="574" t="s">
        <v>559</v>
      </c>
      <c r="K804" s="574">
        <v>6</v>
      </c>
      <c r="L804" s="574" t="s">
        <v>980</v>
      </c>
      <c r="M804" s="574">
        <v>6500</v>
      </c>
      <c r="N804" s="574" t="s">
        <v>1643</v>
      </c>
      <c r="O804" s="574">
        <v>8</v>
      </c>
      <c r="P804" s="574">
        <v>8340</v>
      </c>
      <c r="Q804" s="574" t="s">
        <v>551</v>
      </c>
      <c r="R804" s="574">
        <v>146.69999999999999</v>
      </c>
      <c r="S804" s="574">
        <v>26.4</v>
      </c>
      <c r="T804" s="575">
        <v>6900</v>
      </c>
      <c r="U804" s="574">
        <v>16</v>
      </c>
      <c r="V804" s="574" t="s">
        <v>122</v>
      </c>
      <c r="W804" s="574" t="s">
        <v>122</v>
      </c>
      <c r="X804" s="576">
        <v>36075</v>
      </c>
      <c r="Y804" s="576">
        <v>33087</v>
      </c>
      <c r="Z804" s="577">
        <v>0.05</v>
      </c>
      <c r="AA804" s="570" t="str">
        <f t="shared" si="111"/>
        <v>TRK210-1</v>
      </c>
      <c r="AB804" s="569" t="str">
        <f t="shared" si="112"/>
        <v>FALSE</v>
      </c>
      <c r="AC804" s="578" t="str">
        <f t="shared" si="113"/>
        <v>FALSE</v>
      </c>
      <c r="AD804" s="570" t="str">
        <f t="shared" si="114"/>
        <v>II</v>
      </c>
    </row>
    <row r="805" spans="1:30" x14ac:dyDescent="0.25">
      <c r="A805" s="564" t="str">
        <f t="shared" si="115"/>
        <v>TRK211-2017-1</v>
      </c>
      <c r="B805" s="565" t="s">
        <v>1657</v>
      </c>
      <c r="C805" s="565">
        <v>1</v>
      </c>
      <c r="D805" s="565" t="s">
        <v>1819</v>
      </c>
      <c r="E805" s="565" t="s">
        <v>1099</v>
      </c>
      <c r="F805" s="565" t="s">
        <v>12</v>
      </c>
      <c r="G805" s="565">
        <v>2017</v>
      </c>
      <c r="H805" s="565" t="s">
        <v>1639</v>
      </c>
      <c r="I805" s="565" t="s">
        <v>1634</v>
      </c>
      <c r="J805" s="565" t="s">
        <v>559</v>
      </c>
      <c r="K805" s="565">
        <v>6</v>
      </c>
      <c r="L805" s="565" t="s">
        <v>980</v>
      </c>
      <c r="M805" s="565">
        <v>10000</v>
      </c>
      <c r="N805" s="565" t="s">
        <v>1641</v>
      </c>
      <c r="O805" s="565">
        <v>8</v>
      </c>
      <c r="P805" s="565">
        <v>8341</v>
      </c>
      <c r="Q805" s="565" t="s">
        <v>551</v>
      </c>
      <c r="R805" s="565">
        <v>146.69999999999999</v>
      </c>
      <c r="S805" s="565">
        <v>26.4</v>
      </c>
      <c r="T805" s="566">
        <v>7100</v>
      </c>
      <c r="U805" s="565">
        <v>15</v>
      </c>
      <c r="V805" s="565" t="s">
        <v>122</v>
      </c>
      <c r="W805" s="565" t="s">
        <v>122</v>
      </c>
      <c r="X805" s="567">
        <v>37345</v>
      </c>
      <c r="Y805" s="567">
        <v>34210</v>
      </c>
      <c r="Z805" s="579">
        <v>0.05</v>
      </c>
      <c r="AA805" s="569" t="str">
        <f t="shared" si="111"/>
        <v>TRK211-1</v>
      </c>
      <c r="AB805" s="570" t="str">
        <f t="shared" si="112"/>
        <v>FALSE</v>
      </c>
      <c r="AC805" s="580" t="str">
        <f t="shared" si="113"/>
        <v>FALSE</v>
      </c>
      <c r="AD805" s="569" t="str">
        <f t="shared" si="114"/>
        <v>II</v>
      </c>
    </row>
    <row r="806" spans="1:30" x14ac:dyDescent="0.25">
      <c r="A806" s="564" t="str">
        <f t="shared" si="115"/>
        <v>TRK213-2017-1</v>
      </c>
      <c r="B806" s="574" t="s">
        <v>1658</v>
      </c>
      <c r="C806" s="574">
        <v>1</v>
      </c>
      <c r="D806" s="574" t="s">
        <v>1819</v>
      </c>
      <c r="E806" s="574" t="s">
        <v>1099</v>
      </c>
      <c r="F806" s="574" t="s">
        <v>12</v>
      </c>
      <c r="G806" s="574">
        <v>2017</v>
      </c>
      <c r="H806" s="574" t="s">
        <v>1639</v>
      </c>
      <c r="I806" s="574" t="s">
        <v>1634</v>
      </c>
      <c r="J806" s="574" t="s">
        <v>559</v>
      </c>
      <c r="K806" s="574">
        <v>6</v>
      </c>
      <c r="L806" s="574" t="s">
        <v>1227</v>
      </c>
      <c r="M806" s="574">
        <v>9900</v>
      </c>
      <c r="N806" s="574" t="s">
        <v>1641</v>
      </c>
      <c r="O806" s="574">
        <v>8</v>
      </c>
      <c r="P806" s="574">
        <v>8346</v>
      </c>
      <c r="Q806" s="574" t="s">
        <v>551</v>
      </c>
      <c r="R806" s="574">
        <v>164.6</v>
      </c>
      <c r="S806" s="574">
        <v>26.4</v>
      </c>
      <c r="T806" s="575">
        <v>7200</v>
      </c>
      <c r="U806" s="574">
        <v>15</v>
      </c>
      <c r="V806" s="574" t="s">
        <v>122</v>
      </c>
      <c r="W806" s="574" t="s">
        <v>122</v>
      </c>
      <c r="X806" s="576">
        <v>37675</v>
      </c>
      <c r="Y806" s="576">
        <v>34501</v>
      </c>
      <c r="Z806" s="577">
        <v>0.05</v>
      </c>
      <c r="AA806" s="570" t="str">
        <f t="shared" si="111"/>
        <v>TRK213-1</v>
      </c>
      <c r="AB806" s="569" t="str">
        <f t="shared" si="112"/>
        <v>FALSE</v>
      </c>
      <c r="AC806" s="578" t="str">
        <f t="shared" si="113"/>
        <v>FALSE</v>
      </c>
      <c r="AD806" s="570" t="str">
        <f t="shared" si="114"/>
        <v>II</v>
      </c>
    </row>
    <row r="807" spans="1:30" x14ac:dyDescent="0.25">
      <c r="A807" s="564" t="str">
        <f t="shared" si="115"/>
        <v>TRK215-2017-1</v>
      </c>
      <c r="B807" s="565" t="s">
        <v>1659</v>
      </c>
      <c r="C807" s="565">
        <v>1</v>
      </c>
      <c r="D807" s="565" t="s">
        <v>1819</v>
      </c>
      <c r="E807" s="565" t="s">
        <v>1099</v>
      </c>
      <c r="F807" s="565" t="s">
        <v>12</v>
      </c>
      <c r="G807" s="565">
        <v>2017</v>
      </c>
      <c r="H807" s="565" t="s">
        <v>1639</v>
      </c>
      <c r="I807" s="565" t="s">
        <v>1654</v>
      </c>
      <c r="J807" s="565" t="s">
        <v>559</v>
      </c>
      <c r="K807" s="565">
        <v>6</v>
      </c>
      <c r="L807" s="565" t="s">
        <v>985</v>
      </c>
      <c r="M807" s="565">
        <v>6400</v>
      </c>
      <c r="N807" s="565" t="s">
        <v>1643</v>
      </c>
      <c r="O807" s="565">
        <v>8</v>
      </c>
      <c r="P807" s="565">
        <v>8359</v>
      </c>
      <c r="Q807" s="565" t="s">
        <v>551</v>
      </c>
      <c r="R807" s="565">
        <v>145.69999999999999</v>
      </c>
      <c r="S807" s="565">
        <v>26.4</v>
      </c>
      <c r="T807" s="566">
        <v>7000</v>
      </c>
      <c r="U807" s="565">
        <v>16</v>
      </c>
      <c r="V807" s="565" t="s">
        <v>122</v>
      </c>
      <c r="W807" s="565" t="s">
        <v>122</v>
      </c>
      <c r="X807" s="567">
        <v>38395</v>
      </c>
      <c r="Y807" s="567">
        <v>35138</v>
      </c>
      <c r="Z807" s="579">
        <v>0.05</v>
      </c>
      <c r="AA807" s="569" t="str">
        <f t="shared" si="111"/>
        <v>TRK215-1</v>
      </c>
      <c r="AB807" s="570" t="str">
        <f t="shared" si="112"/>
        <v>FALSE</v>
      </c>
      <c r="AC807" s="580" t="str">
        <f t="shared" si="113"/>
        <v>FALSE</v>
      </c>
      <c r="AD807" s="569" t="str">
        <f t="shared" si="114"/>
        <v>II</v>
      </c>
    </row>
    <row r="808" spans="1:30" x14ac:dyDescent="0.25">
      <c r="A808" s="564" t="str">
        <f t="shared" si="115"/>
        <v>TRK216-2017-1</v>
      </c>
      <c r="B808" s="574" t="s">
        <v>1660</v>
      </c>
      <c r="C808" s="574">
        <v>1</v>
      </c>
      <c r="D808" s="574" t="s">
        <v>1819</v>
      </c>
      <c r="E808" s="574" t="s">
        <v>1099</v>
      </c>
      <c r="F808" s="574" t="s">
        <v>12</v>
      </c>
      <c r="G808" s="574">
        <v>2017</v>
      </c>
      <c r="H808" s="574" t="s">
        <v>1639</v>
      </c>
      <c r="I808" s="574" t="s">
        <v>1654</v>
      </c>
      <c r="J808" s="574" t="s">
        <v>559</v>
      </c>
      <c r="K808" s="574">
        <v>6</v>
      </c>
      <c r="L808" s="574" t="s">
        <v>985</v>
      </c>
      <c r="M808" s="574">
        <v>9800</v>
      </c>
      <c r="N808" s="574" t="s">
        <v>1641</v>
      </c>
      <c r="O808" s="574">
        <v>8</v>
      </c>
      <c r="P808" s="574">
        <v>8361</v>
      </c>
      <c r="Q808" s="574" t="s">
        <v>551</v>
      </c>
      <c r="R808" s="574">
        <v>145.69999999999999</v>
      </c>
      <c r="S808" s="574">
        <v>26.4</v>
      </c>
      <c r="T808" s="575">
        <v>7200</v>
      </c>
      <c r="U808" s="574">
        <v>15</v>
      </c>
      <c r="V808" s="574" t="s">
        <v>122</v>
      </c>
      <c r="W808" s="574" t="s">
        <v>122</v>
      </c>
      <c r="X808" s="576">
        <v>39665</v>
      </c>
      <c r="Y808" s="576">
        <v>36260</v>
      </c>
      <c r="Z808" s="577">
        <v>0.05</v>
      </c>
      <c r="AA808" s="570" t="str">
        <f t="shared" si="111"/>
        <v>TRK216-1</v>
      </c>
      <c r="AB808" s="569" t="str">
        <f t="shared" si="112"/>
        <v>FALSE</v>
      </c>
      <c r="AC808" s="578" t="str">
        <f t="shared" si="113"/>
        <v>FALSE</v>
      </c>
      <c r="AD808" s="570" t="str">
        <f t="shared" si="114"/>
        <v>II</v>
      </c>
    </row>
    <row r="809" spans="1:30" x14ac:dyDescent="0.25">
      <c r="A809" s="564" t="str">
        <f t="shared" si="115"/>
        <v>TRK218-2017-1</v>
      </c>
      <c r="B809" s="565" t="s">
        <v>1661</v>
      </c>
      <c r="C809" s="565">
        <v>1</v>
      </c>
      <c r="D809" s="565" t="s">
        <v>1819</v>
      </c>
      <c r="E809" s="565" t="s">
        <v>1099</v>
      </c>
      <c r="F809" s="565" t="s">
        <v>12</v>
      </c>
      <c r="G809" s="565">
        <v>2017</v>
      </c>
      <c r="H809" s="565" t="s">
        <v>1639</v>
      </c>
      <c r="I809" s="565" t="s">
        <v>1662</v>
      </c>
      <c r="J809" s="565" t="s">
        <v>590</v>
      </c>
      <c r="K809" s="565">
        <v>5</v>
      </c>
      <c r="L809" s="565" t="s">
        <v>899</v>
      </c>
      <c r="M809" s="565">
        <v>10200</v>
      </c>
      <c r="N809" s="565" t="s">
        <v>1641</v>
      </c>
      <c r="O809" s="565">
        <v>8</v>
      </c>
      <c r="P809" s="565">
        <v>8252</v>
      </c>
      <c r="Q809" s="565" t="s">
        <v>551</v>
      </c>
      <c r="R809" s="565">
        <v>145.69999999999999</v>
      </c>
      <c r="S809" s="565">
        <v>38</v>
      </c>
      <c r="T809" s="566">
        <v>6900</v>
      </c>
      <c r="U809" s="565">
        <v>15</v>
      </c>
      <c r="V809" s="565" t="s">
        <v>122</v>
      </c>
      <c r="W809" s="565" t="s">
        <v>122</v>
      </c>
      <c r="X809" s="567">
        <v>40475</v>
      </c>
      <c r="Y809" s="567">
        <v>36976</v>
      </c>
      <c r="Z809" s="579">
        <v>0.05</v>
      </c>
      <c r="AA809" s="569" t="str">
        <f t="shared" si="111"/>
        <v>TRK218-1</v>
      </c>
      <c r="AB809" s="570" t="str">
        <f t="shared" si="112"/>
        <v>FALSE</v>
      </c>
      <c r="AC809" s="580" t="str">
        <f t="shared" si="113"/>
        <v>FALSE</v>
      </c>
      <c r="AD809" s="569" t="str">
        <f t="shared" si="114"/>
        <v>II</v>
      </c>
    </row>
    <row r="810" spans="1:30" x14ac:dyDescent="0.25">
      <c r="A810" s="564" t="str">
        <f t="shared" si="115"/>
        <v>TRK219-2017-1</v>
      </c>
      <c r="B810" s="574" t="s">
        <v>1663</v>
      </c>
      <c r="C810" s="574">
        <v>1</v>
      </c>
      <c r="D810" s="574" t="s">
        <v>1819</v>
      </c>
      <c r="E810" s="574" t="s">
        <v>1099</v>
      </c>
      <c r="F810" s="574" t="s">
        <v>12</v>
      </c>
      <c r="G810" s="574">
        <v>2017</v>
      </c>
      <c r="H810" s="574" t="s">
        <v>1639</v>
      </c>
      <c r="I810" s="574" t="s">
        <v>1664</v>
      </c>
      <c r="J810" s="574" t="s">
        <v>590</v>
      </c>
      <c r="K810" s="574">
        <v>5</v>
      </c>
      <c r="L810" s="574" t="s">
        <v>939</v>
      </c>
      <c r="M810" s="574">
        <v>10000</v>
      </c>
      <c r="N810" s="574" t="s">
        <v>1641</v>
      </c>
      <c r="O810" s="574">
        <v>8</v>
      </c>
      <c r="P810" s="574">
        <v>8272</v>
      </c>
      <c r="Q810" s="574" t="s">
        <v>551</v>
      </c>
      <c r="R810" s="574">
        <v>145.69999999999999</v>
      </c>
      <c r="S810" s="574">
        <v>38</v>
      </c>
      <c r="T810" s="575">
        <v>7000</v>
      </c>
      <c r="U810" s="574">
        <v>15</v>
      </c>
      <c r="V810" s="574" t="s">
        <v>122</v>
      </c>
      <c r="W810" s="574" t="s">
        <v>122</v>
      </c>
      <c r="X810" s="576">
        <v>42340</v>
      </c>
      <c r="Y810" s="576">
        <v>38624</v>
      </c>
      <c r="Z810" s="577">
        <v>0.05</v>
      </c>
      <c r="AA810" s="570" t="str">
        <f t="shared" si="111"/>
        <v>TRK219-1</v>
      </c>
      <c r="AB810" s="569" t="str">
        <f t="shared" si="112"/>
        <v>FALSE</v>
      </c>
      <c r="AC810" s="578" t="str">
        <f t="shared" si="113"/>
        <v>FALSE</v>
      </c>
      <c r="AD810" s="570" t="str">
        <f t="shared" si="114"/>
        <v>II</v>
      </c>
    </row>
    <row r="811" spans="1:30" x14ac:dyDescent="0.25">
      <c r="A811" s="564" t="str">
        <f t="shared" si="115"/>
        <v>TRK220-2017-1</v>
      </c>
      <c r="B811" s="565" t="s">
        <v>1665</v>
      </c>
      <c r="C811" s="565">
        <v>1</v>
      </c>
      <c r="D811" s="565" t="s">
        <v>1819</v>
      </c>
      <c r="E811" s="565" t="s">
        <v>1099</v>
      </c>
      <c r="F811" s="565" t="s">
        <v>12</v>
      </c>
      <c r="G811" s="565">
        <v>2017</v>
      </c>
      <c r="H811" s="565" t="s">
        <v>1639</v>
      </c>
      <c r="I811" s="565" t="s">
        <v>1662</v>
      </c>
      <c r="J811" s="565" t="s">
        <v>559</v>
      </c>
      <c r="K811" s="565">
        <v>5</v>
      </c>
      <c r="L811" s="565" t="s">
        <v>980</v>
      </c>
      <c r="M811" s="565">
        <v>9900</v>
      </c>
      <c r="N811" s="565" t="s">
        <v>1641</v>
      </c>
      <c r="O811" s="565">
        <v>8</v>
      </c>
      <c r="P811" s="565">
        <v>8352</v>
      </c>
      <c r="Q811" s="565" t="s">
        <v>551</v>
      </c>
      <c r="R811" s="565">
        <v>145.69999999999999</v>
      </c>
      <c r="S811" s="565">
        <v>38</v>
      </c>
      <c r="T811" s="566">
        <v>7100</v>
      </c>
      <c r="U811" s="565">
        <v>15</v>
      </c>
      <c r="V811" s="565" t="s">
        <v>122</v>
      </c>
      <c r="W811" s="565" t="s">
        <v>122</v>
      </c>
      <c r="X811" s="567">
        <v>43525</v>
      </c>
      <c r="Y811" s="567">
        <v>39672</v>
      </c>
      <c r="Z811" s="579">
        <v>0.05</v>
      </c>
      <c r="AA811" s="569" t="str">
        <f t="shared" si="111"/>
        <v>TRK220-1</v>
      </c>
      <c r="AB811" s="570" t="str">
        <f t="shared" si="112"/>
        <v>FALSE</v>
      </c>
      <c r="AC811" s="580" t="str">
        <f t="shared" si="113"/>
        <v>FALSE</v>
      </c>
      <c r="AD811" s="569" t="str">
        <f t="shared" si="114"/>
        <v>II</v>
      </c>
    </row>
    <row r="812" spans="1:30" x14ac:dyDescent="0.25">
      <c r="A812" s="564" t="str">
        <f t="shared" si="115"/>
        <v>TRK222-2017-1</v>
      </c>
      <c r="B812" s="574" t="s">
        <v>1666</v>
      </c>
      <c r="C812" s="574">
        <v>1</v>
      </c>
      <c r="D812" s="574" t="s">
        <v>1819</v>
      </c>
      <c r="E812" s="574" t="s">
        <v>1099</v>
      </c>
      <c r="F812" s="574" t="s">
        <v>12</v>
      </c>
      <c r="G812" s="574">
        <v>2017</v>
      </c>
      <c r="H812" s="574" t="s">
        <v>1639</v>
      </c>
      <c r="I812" s="574" t="s">
        <v>1664</v>
      </c>
      <c r="J812" s="574" t="s">
        <v>559</v>
      </c>
      <c r="K812" s="574">
        <v>5</v>
      </c>
      <c r="L812" s="574" t="s">
        <v>985</v>
      </c>
      <c r="M812" s="574">
        <v>9800</v>
      </c>
      <c r="N812" s="574" t="s">
        <v>1641</v>
      </c>
      <c r="O812" s="574">
        <v>8</v>
      </c>
      <c r="P812" s="574">
        <v>8372</v>
      </c>
      <c r="Q812" s="574" t="s">
        <v>551</v>
      </c>
      <c r="R812" s="574">
        <v>145.69999999999999</v>
      </c>
      <c r="S812" s="574">
        <v>38</v>
      </c>
      <c r="T812" s="575">
        <v>7200</v>
      </c>
      <c r="U812" s="574">
        <v>15</v>
      </c>
      <c r="V812" s="574" t="s">
        <v>122</v>
      </c>
      <c r="W812" s="574" t="s">
        <v>122</v>
      </c>
      <c r="X812" s="576">
        <v>45390</v>
      </c>
      <c r="Y812" s="576">
        <v>41320</v>
      </c>
      <c r="Z812" s="577">
        <v>0.05</v>
      </c>
      <c r="AA812" s="570" t="str">
        <f t="shared" si="111"/>
        <v>TRK222-1</v>
      </c>
      <c r="AB812" s="569" t="str">
        <f t="shared" si="112"/>
        <v>FALSE</v>
      </c>
      <c r="AC812" s="578" t="str">
        <f t="shared" si="113"/>
        <v>FALSE</v>
      </c>
      <c r="AD812" s="570" t="str">
        <f t="shared" si="114"/>
        <v>II</v>
      </c>
    </row>
    <row r="813" spans="1:30" ht="30" x14ac:dyDescent="0.25">
      <c r="A813" s="564" t="str">
        <f t="shared" si="115"/>
        <v>TRK224-2017-1</v>
      </c>
      <c r="B813" s="565" t="s">
        <v>1098</v>
      </c>
      <c r="C813" s="565">
        <v>1</v>
      </c>
      <c r="D813" s="565" t="s">
        <v>458</v>
      </c>
      <c r="E813" s="565" t="s">
        <v>1099</v>
      </c>
      <c r="F813" s="565" t="s">
        <v>8</v>
      </c>
      <c r="G813" s="565">
        <v>2017</v>
      </c>
      <c r="H813" s="565" t="s">
        <v>188</v>
      </c>
      <c r="I813" s="565" t="s">
        <v>1100</v>
      </c>
      <c r="J813" s="565" t="s">
        <v>777</v>
      </c>
      <c r="K813" s="565">
        <v>3</v>
      </c>
      <c r="L813" s="565" t="s">
        <v>1101</v>
      </c>
      <c r="M813" s="565">
        <v>12500</v>
      </c>
      <c r="N813" s="565" t="s">
        <v>1102</v>
      </c>
      <c r="O813" s="565">
        <v>8</v>
      </c>
      <c r="P813" s="565" t="s">
        <v>1103</v>
      </c>
      <c r="Q813" s="565" t="s">
        <v>1104</v>
      </c>
      <c r="R813" s="565">
        <v>142</v>
      </c>
      <c r="S813" s="565">
        <v>34</v>
      </c>
      <c r="T813" s="566">
        <v>9950</v>
      </c>
      <c r="U813" s="565">
        <v>15</v>
      </c>
      <c r="V813" s="565" t="s">
        <v>125</v>
      </c>
      <c r="W813" s="565" t="s">
        <v>122</v>
      </c>
      <c r="X813" s="567">
        <v>33730</v>
      </c>
      <c r="Y813" s="567">
        <v>23089</v>
      </c>
      <c r="Z813" s="579">
        <v>0.05</v>
      </c>
      <c r="AA813" s="569" t="str">
        <f t="shared" si="111"/>
        <v>TRK224-1</v>
      </c>
      <c r="AB813" s="570" t="str">
        <f t="shared" si="112"/>
        <v>FALSE</v>
      </c>
      <c r="AC813" s="580" t="str">
        <f t="shared" si="113"/>
        <v>FALSE</v>
      </c>
      <c r="AD813" s="569" t="str">
        <f t="shared" si="114"/>
        <v>II</v>
      </c>
    </row>
    <row r="814" spans="1:30" ht="30" x14ac:dyDescent="0.25">
      <c r="A814" s="564" t="str">
        <f t="shared" si="115"/>
        <v>TRK224-2017-2</v>
      </c>
      <c r="B814" s="574" t="s">
        <v>1098</v>
      </c>
      <c r="C814" s="574">
        <v>2</v>
      </c>
      <c r="D814" s="574" t="s">
        <v>1370</v>
      </c>
      <c r="E814" s="574" t="s">
        <v>1099</v>
      </c>
      <c r="F814" s="574" t="s">
        <v>68</v>
      </c>
      <c r="G814" s="574">
        <v>2017</v>
      </c>
      <c r="H814" s="574" t="s">
        <v>188</v>
      </c>
      <c r="I814" s="574" t="s">
        <v>1100</v>
      </c>
      <c r="J814" s="574" t="s">
        <v>777</v>
      </c>
      <c r="K814" s="574">
        <v>4</v>
      </c>
      <c r="L814" s="574" t="s">
        <v>907</v>
      </c>
      <c r="M814" s="574">
        <v>12500</v>
      </c>
      <c r="N814" s="574" t="s">
        <v>1102</v>
      </c>
      <c r="O814" s="574">
        <v>8</v>
      </c>
      <c r="P814" s="574" t="s">
        <v>1103</v>
      </c>
      <c r="Q814" s="574" t="s">
        <v>1104</v>
      </c>
      <c r="R814" s="574">
        <v>142</v>
      </c>
      <c r="S814" s="574">
        <v>34</v>
      </c>
      <c r="T814" s="575">
        <v>9950</v>
      </c>
      <c r="U814" s="574">
        <v>15</v>
      </c>
      <c r="V814" s="574" t="s">
        <v>125</v>
      </c>
      <c r="W814" s="574" t="s">
        <v>122</v>
      </c>
      <c r="X814" s="576">
        <v>33730</v>
      </c>
      <c r="Y814" s="576">
        <v>22726</v>
      </c>
      <c r="Z814" s="577">
        <v>0.01</v>
      </c>
      <c r="AA814" s="570" t="str">
        <f t="shared" si="111"/>
        <v>TRK224-2</v>
      </c>
      <c r="AB814" s="569" t="str">
        <f t="shared" si="112"/>
        <v>FALSE</v>
      </c>
      <c r="AC814" s="578" t="str">
        <f t="shared" si="113"/>
        <v>FALSE</v>
      </c>
      <c r="AD814" s="570" t="str">
        <f t="shared" si="114"/>
        <v>II</v>
      </c>
    </row>
    <row r="815" spans="1:30" ht="60" x14ac:dyDescent="0.25">
      <c r="A815" s="564" t="str">
        <f t="shared" si="115"/>
        <v>TRK225-2017-1</v>
      </c>
      <c r="B815" s="565" t="s">
        <v>1105</v>
      </c>
      <c r="C815" s="565">
        <v>1</v>
      </c>
      <c r="D815" s="565" t="s">
        <v>458</v>
      </c>
      <c r="E815" s="565" t="s">
        <v>1099</v>
      </c>
      <c r="F815" s="565" t="s">
        <v>8</v>
      </c>
      <c r="G815" s="565">
        <v>2017</v>
      </c>
      <c r="H815" s="565" t="s">
        <v>188</v>
      </c>
      <c r="I815" s="565" t="s">
        <v>1100</v>
      </c>
      <c r="J815" s="565" t="s">
        <v>777</v>
      </c>
      <c r="K815" s="565">
        <v>3</v>
      </c>
      <c r="L815" s="565" t="s">
        <v>1101</v>
      </c>
      <c r="M815" s="565">
        <v>16600</v>
      </c>
      <c r="N815" s="565" t="s">
        <v>1106</v>
      </c>
      <c r="O815" s="565">
        <v>8</v>
      </c>
      <c r="P815" s="565" t="s">
        <v>1103</v>
      </c>
      <c r="Q815" s="565" t="s">
        <v>1104</v>
      </c>
      <c r="R815" s="565">
        <v>142</v>
      </c>
      <c r="S815" s="565">
        <v>29</v>
      </c>
      <c r="T815" s="566">
        <v>10000</v>
      </c>
      <c r="U815" s="565">
        <v>15</v>
      </c>
      <c r="V815" s="565" t="s">
        <v>1107</v>
      </c>
      <c r="W815" s="565" t="s">
        <v>1107</v>
      </c>
      <c r="X815" s="567">
        <v>42325</v>
      </c>
      <c r="Y815" s="567">
        <v>30732</v>
      </c>
      <c r="Z815" s="579">
        <v>0.05</v>
      </c>
      <c r="AA815" s="569" t="str">
        <f t="shared" si="111"/>
        <v>TRK225-1</v>
      </c>
      <c r="AB815" s="570" t="str">
        <f t="shared" si="112"/>
        <v>FALSE</v>
      </c>
      <c r="AC815" s="580" t="str">
        <f t="shared" si="113"/>
        <v>FALSE</v>
      </c>
      <c r="AD815" s="569" t="str">
        <f t="shared" si="114"/>
        <v>II</v>
      </c>
    </row>
    <row r="816" spans="1:30" ht="60" x14ac:dyDescent="0.25">
      <c r="A816" s="564" t="str">
        <f t="shared" si="115"/>
        <v>TRK225-2017-2</v>
      </c>
      <c r="B816" s="574" t="s">
        <v>1105</v>
      </c>
      <c r="C816" s="574">
        <v>2</v>
      </c>
      <c r="D816" s="574" t="s">
        <v>1370</v>
      </c>
      <c r="E816" s="574" t="s">
        <v>1099</v>
      </c>
      <c r="F816" s="574" t="s">
        <v>8</v>
      </c>
      <c r="G816" s="574">
        <v>2017</v>
      </c>
      <c r="H816" s="574" t="s">
        <v>188</v>
      </c>
      <c r="I816" s="574" t="s">
        <v>1100</v>
      </c>
      <c r="J816" s="574" t="s">
        <v>777</v>
      </c>
      <c r="K816" s="574">
        <v>3</v>
      </c>
      <c r="L816" s="574" t="s">
        <v>907</v>
      </c>
      <c r="M816" s="574">
        <v>12500</v>
      </c>
      <c r="N816" s="574" t="s">
        <v>1106</v>
      </c>
      <c r="O816" s="574">
        <v>8</v>
      </c>
      <c r="P816" s="574" t="s">
        <v>1103</v>
      </c>
      <c r="Q816" s="574" t="s">
        <v>1104</v>
      </c>
      <c r="R816" s="574">
        <v>142</v>
      </c>
      <c r="S816" s="574">
        <v>29</v>
      </c>
      <c r="T816" s="575">
        <v>10000</v>
      </c>
      <c r="U816" s="574">
        <v>15</v>
      </c>
      <c r="V816" s="574" t="s">
        <v>1833</v>
      </c>
      <c r="W816" s="574" t="s">
        <v>1107</v>
      </c>
      <c r="X816" s="576">
        <v>42325</v>
      </c>
      <c r="Y816" s="576">
        <v>30139</v>
      </c>
      <c r="Z816" s="577">
        <v>0.01</v>
      </c>
      <c r="AA816" s="570" t="str">
        <f t="shared" si="111"/>
        <v>TRK225-2</v>
      </c>
      <c r="AB816" s="569" t="str">
        <f t="shared" si="112"/>
        <v>FALSE</v>
      </c>
      <c r="AC816" s="578" t="str">
        <f t="shared" si="113"/>
        <v>FALSE</v>
      </c>
      <c r="AD816" s="570" t="str">
        <f t="shared" si="114"/>
        <v>II</v>
      </c>
    </row>
    <row r="817" spans="1:30" ht="30" x14ac:dyDescent="0.25">
      <c r="A817" s="564" t="str">
        <f t="shared" si="115"/>
        <v>TRK226-2017-1</v>
      </c>
      <c r="B817" s="565" t="s">
        <v>1108</v>
      </c>
      <c r="C817" s="565">
        <v>1</v>
      </c>
      <c r="D817" s="565" t="s">
        <v>458</v>
      </c>
      <c r="E817" s="565" t="s">
        <v>1099</v>
      </c>
      <c r="F817" s="565" t="s">
        <v>8</v>
      </c>
      <c r="G817" s="565">
        <v>2017</v>
      </c>
      <c r="H817" s="565" t="s">
        <v>188</v>
      </c>
      <c r="I817" s="565" t="s">
        <v>1100</v>
      </c>
      <c r="J817" s="565" t="s">
        <v>559</v>
      </c>
      <c r="K817" s="565">
        <v>3</v>
      </c>
      <c r="L817" s="565" t="s">
        <v>1101</v>
      </c>
      <c r="M817" s="565">
        <v>12900</v>
      </c>
      <c r="N817" s="565" t="s">
        <v>1102</v>
      </c>
      <c r="O817" s="565">
        <v>8</v>
      </c>
      <c r="P817" s="565" t="s">
        <v>1109</v>
      </c>
      <c r="Q817" s="565" t="s">
        <v>1104</v>
      </c>
      <c r="R817" s="565">
        <v>142</v>
      </c>
      <c r="S817" s="565">
        <v>34</v>
      </c>
      <c r="T817" s="566">
        <v>10000</v>
      </c>
      <c r="U817" s="565">
        <v>14</v>
      </c>
      <c r="V817" s="565" t="s">
        <v>125</v>
      </c>
      <c r="W817" s="565" t="s">
        <v>122</v>
      </c>
      <c r="X817" s="567">
        <v>36525</v>
      </c>
      <c r="Y817" s="567">
        <v>25227</v>
      </c>
      <c r="Z817" s="579">
        <v>0.05</v>
      </c>
      <c r="AA817" s="569" t="str">
        <f t="shared" si="111"/>
        <v>TRK226-1</v>
      </c>
      <c r="AB817" s="570" t="str">
        <f t="shared" si="112"/>
        <v>FALSE</v>
      </c>
      <c r="AC817" s="580" t="str">
        <f t="shared" si="113"/>
        <v>FALSE</v>
      </c>
      <c r="AD817" s="569" t="str">
        <f t="shared" si="114"/>
        <v>II</v>
      </c>
    </row>
    <row r="818" spans="1:30" ht="30" x14ac:dyDescent="0.25">
      <c r="A818" s="564" t="str">
        <f t="shared" si="115"/>
        <v>TRK226-2017-2</v>
      </c>
      <c r="B818" s="574" t="s">
        <v>1108</v>
      </c>
      <c r="C818" s="574">
        <v>2</v>
      </c>
      <c r="D818" s="574" t="s">
        <v>1370</v>
      </c>
      <c r="E818" s="574" t="s">
        <v>1099</v>
      </c>
      <c r="F818" s="574" t="s">
        <v>8</v>
      </c>
      <c r="G818" s="574">
        <v>2017</v>
      </c>
      <c r="H818" s="574" t="s">
        <v>188</v>
      </c>
      <c r="I818" s="574" t="s">
        <v>1100</v>
      </c>
      <c r="J818" s="574" t="s">
        <v>559</v>
      </c>
      <c r="K818" s="574">
        <v>3</v>
      </c>
      <c r="L818" s="574" t="s">
        <v>907</v>
      </c>
      <c r="M818" s="574">
        <v>12500</v>
      </c>
      <c r="N818" s="574" t="s">
        <v>1102</v>
      </c>
      <c r="O818" s="574">
        <v>8</v>
      </c>
      <c r="P818" s="574" t="s">
        <v>1109</v>
      </c>
      <c r="Q818" s="574" t="s">
        <v>1104</v>
      </c>
      <c r="R818" s="574">
        <v>142</v>
      </c>
      <c r="S818" s="574">
        <v>34</v>
      </c>
      <c r="T818" s="575">
        <v>10000</v>
      </c>
      <c r="U818" s="574">
        <v>14</v>
      </c>
      <c r="V818" s="574" t="s">
        <v>125</v>
      </c>
      <c r="W818" s="574" t="s">
        <v>122</v>
      </c>
      <c r="X818" s="576">
        <v>36525</v>
      </c>
      <c r="Y818" s="576">
        <v>24801</v>
      </c>
      <c r="Z818" s="577">
        <v>0.01</v>
      </c>
      <c r="AA818" s="570" t="str">
        <f t="shared" si="111"/>
        <v>TRK226-2</v>
      </c>
      <c r="AB818" s="569" t="str">
        <f t="shared" si="112"/>
        <v>FALSE</v>
      </c>
      <c r="AC818" s="578" t="str">
        <f t="shared" si="113"/>
        <v>FALSE</v>
      </c>
      <c r="AD818" s="570" t="str">
        <f t="shared" si="114"/>
        <v>II</v>
      </c>
    </row>
    <row r="819" spans="1:30" ht="60" x14ac:dyDescent="0.25">
      <c r="A819" s="564" t="str">
        <f t="shared" si="115"/>
        <v>TRK227-2017-1</v>
      </c>
      <c r="B819" s="565" t="s">
        <v>1110</v>
      </c>
      <c r="C819" s="565">
        <v>1</v>
      </c>
      <c r="D819" s="565" t="s">
        <v>458</v>
      </c>
      <c r="E819" s="565" t="s">
        <v>1099</v>
      </c>
      <c r="F819" s="565" t="s">
        <v>8</v>
      </c>
      <c r="G819" s="565">
        <v>2017</v>
      </c>
      <c r="H819" s="565" t="s">
        <v>188</v>
      </c>
      <c r="I819" s="565" t="s">
        <v>1100</v>
      </c>
      <c r="J819" s="565" t="s">
        <v>559</v>
      </c>
      <c r="K819" s="565">
        <v>3</v>
      </c>
      <c r="L819" s="565" t="s">
        <v>1101</v>
      </c>
      <c r="M819" s="565">
        <v>16600</v>
      </c>
      <c r="N819" s="565" t="s">
        <v>1106</v>
      </c>
      <c r="O819" s="565">
        <v>8</v>
      </c>
      <c r="P819" s="565" t="s">
        <v>1109</v>
      </c>
      <c r="Q819" s="565" t="s">
        <v>1104</v>
      </c>
      <c r="R819" s="565">
        <v>142</v>
      </c>
      <c r="S819" s="565">
        <v>29</v>
      </c>
      <c r="T819" s="566">
        <v>10000</v>
      </c>
      <c r="U819" s="565">
        <v>14</v>
      </c>
      <c r="V819" s="565" t="s">
        <v>1107</v>
      </c>
      <c r="W819" s="565" t="s">
        <v>1107</v>
      </c>
      <c r="X819" s="567">
        <v>45120</v>
      </c>
      <c r="Y819" s="567">
        <v>32870</v>
      </c>
      <c r="Z819" s="579">
        <v>0.05</v>
      </c>
      <c r="AA819" s="569" t="str">
        <f t="shared" si="111"/>
        <v>TRK227-1</v>
      </c>
      <c r="AB819" s="570" t="str">
        <f t="shared" si="112"/>
        <v>FALSE</v>
      </c>
      <c r="AC819" s="580" t="str">
        <f t="shared" si="113"/>
        <v>FALSE</v>
      </c>
      <c r="AD819" s="569" t="str">
        <f t="shared" si="114"/>
        <v>II</v>
      </c>
    </row>
    <row r="820" spans="1:30" ht="60" x14ac:dyDescent="0.25">
      <c r="A820" s="564" t="str">
        <f t="shared" si="115"/>
        <v>TRK227-2017-2</v>
      </c>
      <c r="B820" s="574" t="s">
        <v>1110</v>
      </c>
      <c r="C820" s="574">
        <v>2</v>
      </c>
      <c r="D820" s="574" t="s">
        <v>1370</v>
      </c>
      <c r="E820" s="574" t="s">
        <v>1099</v>
      </c>
      <c r="F820" s="574" t="s">
        <v>8</v>
      </c>
      <c r="G820" s="574">
        <v>2017</v>
      </c>
      <c r="H820" s="574" t="s">
        <v>188</v>
      </c>
      <c r="I820" s="574" t="s">
        <v>1100</v>
      </c>
      <c r="J820" s="574" t="s">
        <v>559</v>
      </c>
      <c r="K820" s="574">
        <v>3</v>
      </c>
      <c r="L820" s="574" t="s">
        <v>907</v>
      </c>
      <c r="M820" s="574">
        <v>12500</v>
      </c>
      <c r="N820" s="574" t="s">
        <v>1106</v>
      </c>
      <c r="O820" s="574">
        <v>8</v>
      </c>
      <c r="P820" s="574" t="s">
        <v>1109</v>
      </c>
      <c r="Q820" s="574" t="s">
        <v>1104</v>
      </c>
      <c r="R820" s="574">
        <v>142</v>
      </c>
      <c r="S820" s="574">
        <v>29</v>
      </c>
      <c r="T820" s="575">
        <v>10000</v>
      </c>
      <c r="U820" s="574">
        <v>14</v>
      </c>
      <c r="V820" s="574" t="s">
        <v>1833</v>
      </c>
      <c r="W820" s="574" t="s">
        <v>1107</v>
      </c>
      <c r="X820" s="576">
        <v>45120</v>
      </c>
      <c r="Y820" s="576">
        <v>32213</v>
      </c>
      <c r="Z820" s="577">
        <v>0.01</v>
      </c>
      <c r="AA820" s="570" t="str">
        <f t="shared" si="111"/>
        <v>TRK227-2</v>
      </c>
      <c r="AB820" s="569" t="str">
        <f t="shared" si="112"/>
        <v>FALSE</v>
      </c>
      <c r="AC820" s="578" t="str">
        <f t="shared" si="113"/>
        <v>FALSE</v>
      </c>
      <c r="AD820" s="570" t="str">
        <f t="shared" si="114"/>
        <v>II</v>
      </c>
    </row>
    <row r="821" spans="1:30" ht="30" x14ac:dyDescent="0.25">
      <c r="A821" s="564" t="str">
        <f t="shared" si="115"/>
        <v>TRK228-2017-1</v>
      </c>
      <c r="B821" s="565" t="s">
        <v>1111</v>
      </c>
      <c r="C821" s="565">
        <v>1</v>
      </c>
      <c r="D821" s="565" t="s">
        <v>458</v>
      </c>
      <c r="E821" s="565" t="s">
        <v>1099</v>
      </c>
      <c r="F821" s="565" t="s">
        <v>8</v>
      </c>
      <c r="G821" s="565">
        <v>2017</v>
      </c>
      <c r="H821" s="565" t="s">
        <v>188</v>
      </c>
      <c r="I821" s="565" t="s">
        <v>1112</v>
      </c>
      <c r="J821" s="565" t="s">
        <v>777</v>
      </c>
      <c r="K821" s="565">
        <v>3</v>
      </c>
      <c r="L821" s="565" t="s">
        <v>1101</v>
      </c>
      <c r="M821" s="565">
        <v>12900</v>
      </c>
      <c r="N821" s="565" t="s">
        <v>1102</v>
      </c>
      <c r="O821" s="565">
        <v>8</v>
      </c>
      <c r="P821" s="565" t="s">
        <v>1103</v>
      </c>
      <c r="Q821" s="565" t="s">
        <v>1113</v>
      </c>
      <c r="R821" s="565">
        <v>142</v>
      </c>
      <c r="S821" s="565">
        <v>34</v>
      </c>
      <c r="T821" s="566">
        <v>9950</v>
      </c>
      <c r="U821" s="565">
        <v>15</v>
      </c>
      <c r="V821" s="565" t="s">
        <v>125</v>
      </c>
      <c r="W821" s="565" t="s">
        <v>122</v>
      </c>
      <c r="X821" s="567">
        <v>37935</v>
      </c>
      <c r="Y821" s="567">
        <v>26934</v>
      </c>
      <c r="Z821" s="579">
        <v>0.05</v>
      </c>
      <c r="AA821" s="569" t="str">
        <f t="shared" si="111"/>
        <v>TRK228-1</v>
      </c>
      <c r="AB821" s="570" t="str">
        <f t="shared" si="112"/>
        <v>FALSE</v>
      </c>
      <c r="AC821" s="580" t="str">
        <f t="shared" si="113"/>
        <v>FALSE</v>
      </c>
      <c r="AD821" s="569" t="str">
        <f t="shared" si="114"/>
        <v>II</v>
      </c>
    </row>
    <row r="822" spans="1:30" ht="30" x14ac:dyDescent="0.25">
      <c r="A822" s="564" t="str">
        <f t="shared" si="115"/>
        <v>TRK228-2017-2</v>
      </c>
      <c r="B822" s="574" t="s">
        <v>1111</v>
      </c>
      <c r="C822" s="574">
        <v>2</v>
      </c>
      <c r="D822" s="574" t="s">
        <v>1370</v>
      </c>
      <c r="E822" s="574" t="s">
        <v>1099</v>
      </c>
      <c r="F822" s="574" t="s">
        <v>8</v>
      </c>
      <c r="G822" s="574">
        <v>2017</v>
      </c>
      <c r="H822" s="574" t="s">
        <v>188</v>
      </c>
      <c r="I822" s="574" t="s">
        <v>1112</v>
      </c>
      <c r="J822" s="574" t="s">
        <v>777</v>
      </c>
      <c r="K822" s="574">
        <v>3</v>
      </c>
      <c r="L822" s="574" t="s">
        <v>907</v>
      </c>
      <c r="M822" s="574">
        <v>12500</v>
      </c>
      <c r="N822" s="574" t="s">
        <v>1102</v>
      </c>
      <c r="O822" s="574">
        <v>8</v>
      </c>
      <c r="P822" s="574" t="s">
        <v>1103</v>
      </c>
      <c r="Q822" s="574" t="s">
        <v>1113</v>
      </c>
      <c r="R822" s="574">
        <v>142</v>
      </c>
      <c r="S822" s="574">
        <v>34</v>
      </c>
      <c r="T822" s="575">
        <v>9950</v>
      </c>
      <c r="U822" s="574">
        <v>15</v>
      </c>
      <c r="V822" s="574" t="s">
        <v>125</v>
      </c>
      <c r="W822" s="574" t="s">
        <v>122</v>
      </c>
      <c r="X822" s="576">
        <v>37935</v>
      </c>
      <c r="Y822" s="576">
        <v>26456</v>
      </c>
      <c r="Z822" s="577">
        <v>0.01</v>
      </c>
      <c r="AA822" s="570" t="str">
        <f t="shared" si="111"/>
        <v>TRK228-2</v>
      </c>
      <c r="AB822" s="569" t="str">
        <f t="shared" si="112"/>
        <v>FALSE</v>
      </c>
      <c r="AC822" s="578" t="str">
        <f t="shared" si="113"/>
        <v>FALSE</v>
      </c>
      <c r="AD822" s="570" t="str">
        <f t="shared" si="114"/>
        <v>II</v>
      </c>
    </row>
    <row r="823" spans="1:30" ht="60" x14ac:dyDescent="0.25">
      <c r="A823" s="564" t="str">
        <f t="shared" si="115"/>
        <v>TRK229-2017-1</v>
      </c>
      <c r="B823" s="565" t="s">
        <v>1114</v>
      </c>
      <c r="C823" s="565">
        <v>1</v>
      </c>
      <c r="D823" s="565" t="s">
        <v>458</v>
      </c>
      <c r="E823" s="565" t="s">
        <v>1099</v>
      </c>
      <c r="F823" s="565" t="s">
        <v>8</v>
      </c>
      <c r="G823" s="565">
        <v>2017</v>
      </c>
      <c r="H823" s="565" t="s">
        <v>188</v>
      </c>
      <c r="I823" s="565" t="s">
        <v>1112</v>
      </c>
      <c r="J823" s="565" t="s">
        <v>777</v>
      </c>
      <c r="K823" s="565">
        <v>3</v>
      </c>
      <c r="L823" s="565" t="s">
        <v>1101</v>
      </c>
      <c r="M823" s="565">
        <v>16600</v>
      </c>
      <c r="N823" s="565" t="s">
        <v>1106</v>
      </c>
      <c r="O823" s="565">
        <v>8</v>
      </c>
      <c r="P823" s="565" t="s">
        <v>1103</v>
      </c>
      <c r="Q823" s="565" t="s">
        <v>1113</v>
      </c>
      <c r="R823" s="565">
        <v>142</v>
      </c>
      <c r="S823" s="565">
        <v>29</v>
      </c>
      <c r="T823" s="566">
        <v>10000</v>
      </c>
      <c r="U823" s="565">
        <v>15</v>
      </c>
      <c r="V823" s="565" t="s">
        <v>1107</v>
      </c>
      <c r="W823" s="565" t="s">
        <v>1107</v>
      </c>
      <c r="X823" s="567">
        <v>46530</v>
      </c>
      <c r="Y823" s="567">
        <v>34477</v>
      </c>
      <c r="Z823" s="579">
        <v>0.05</v>
      </c>
      <c r="AA823" s="569" t="str">
        <f t="shared" si="111"/>
        <v>TRK229-1</v>
      </c>
      <c r="AB823" s="570" t="str">
        <f t="shared" si="112"/>
        <v>FALSE</v>
      </c>
      <c r="AC823" s="580" t="str">
        <f t="shared" si="113"/>
        <v>FALSE</v>
      </c>
      <c r="AD823" s="569" t="str">
        <f t="shared" si="114"/>
        <v>II</v>
      </c>
    </row>
    <row r="824" spans="1:30" ht="60" x14ac:dyDescent="0.25">
      <c r="A824" s="564" t="str">
        <f t="shared" si="115"/>
        <v>TRK229-2017-2</v>
      </c>
      <c r="B824" s="574" t="s">
        <v>1114</v>
      </c>
      <c r="C824" s="574">
        <v>2</v>
      </c>
      <c r="D824" s="574" t="s">
        <v>1370</v>
      </c>
      <c r="E824" s="574" t="s">
        <v>1099</v>
      </c>
      <c r="F824" s="574" t="s">
        <v>8</v>
      </c>
      <c r="G824" s="574">
        <v>2017</v>
      </c>
      <c r="H824" s="574" t="s">
        <v>188</v>
      </c>
      <c r="I824" s="574" t="s">
        <v>1112</v>
      </c>
      <c r="J824" s="574" t="s">
        <v>777</v>
      </c>
      <c r="K824" s="574">
        <v>3</v>
      </c>
      <c r="L824" s="574" t="s">
        <v>907</v>
      </c>
      <c r="M824" s="574">
        <v>12500</v>
      </c>
      <c r="N824" s="574" t="s">
        <v>1106</v>
      </c>
      <c r="O824" s="574">
        <v>8</v>
      </c>
      <c r="P824" s="574" t="s">
        <v>1103</v>
      </c>
      <c r="Q824" s="574" t="s">
        <v>1113</v>
      </c>
      <c r="R824" s="574">
        <v>142</v>
      </c>
      <c r="S824" s="574">
        <v>29</v>
      </c>
      <c r="T824" s="575">
        <v>10000</v>
      </c>
      <c r="U824" s="574">
        <v>15</v>
      </c>
      <c r="V824" s="574" t="s">
        <v>1833</v>
      </c>
      <c r="W824" s="574" t="s">
        <v>1107</v>
      </c>
      <c r="X824" s="576">
        <v>46530</v>
      </c>
      <c r="Y824" s="576">
        <v>33867</v>
      </c>
      <c r="Z824" s="577">
        <v>0.01</v>
      </c>
      <c r="AA824" s="570" t="str">
        <f t="shared" si="111"/>
        <v>TRK229-2</v>
      </c>
      <c r="AB824" s="569" t="str">
        <f t="shared" si="112"/>
        <v>FALSE</v>
      </c>
      <c r="AC824" s="578" t="str">
        <f t="shared" si="113"/>
        <v>FALSE</v>
      </c>
      <c r="AD824" s="570" t="str">
        <f t="shared" si="114"/>
        <v>II</v>
      </c>
    </row>
    <row r="825" spans="1:30" ht="30" x14ac:dyDescent="0.25">
      <c r="A825" s="564" t="str">
        <f t="shared" si="115"/>
        <v>TRK230-2017-1</v>
      </c>
      <c r="B825" s="565" t="s">
        <v>1115</v>
      </c>
      <c r="C825" s="565">
        <v>1</v>
      </c>
      <c r="D825" s="565" t="s">
        <v>458</v>
      </c>
      <c r="E825" s="565" t="s">
        <v>1099</v>
      </c>
      <c r="F825" s="565" t="s">
        <v>8</v>
      </c>
      <c r="G825" s="565">
        <v>2017</v>
      </c>
      <c r="H825" s="565" t="s">
        <v>188</v>
      </c>
      <c r="I825" s="565" t="s">
        <v>1112</v>
      </c>
      <c r="J825" s="565" t="s">
        <v>559</v>
      </c>
      <c r="K825" s="565">
        <v>3</v>
      </c>
      <c r="L825" s="565" t="s">
        <v>1101</v>
      </c>
      <c r="M825" s="565">
        <v>12500</v>
      </c>
      <c r="N825" s="565" t="s">
        <v>1102</v>
      </c>
      <c r="O825" s="565">
        <v>8</v>
      </c>
      <c r="P825" s="565" t="s">
        <v>1109</v>
      </c>
      <c r="Q825" s="565" t="s">
        <v>1113</v>
      </c>
      <c r="R825" s="565">
        <v>142</v>
      </c>
      <c r="S825" s="565">
        <v>34</v>
      </c>
      <c r="T825" s="566">
        <v>10000</v>
      </c>
      <c r="U825" s="565">
        <v>14</v>
      </c>
      <c r="V825" s="565" t="s">
        <v>125</v>
      </c>
      <c r="W825" s="565" t="s">
        <v>122</v>
      </c>
      <c r="X825" s="567">
        <v>40735</v>
      </c>
      <c r="Y825" s="567">
        <v>29076</v>
      </c>
      <c r="Z825" s="579">
        <v>0.05</v>
      </c>
      <c r="AA825" s="569" t="str">
        <f t="shared" si="111"/>
        <v>TRK230-1</v>
      </c>
      <c r="AB825" s="570" t="str">
        <f t="shared" si="112"/>
        <v>FALSE</v>
      </c>
      <c r="AC825" s="580" t="str">
        <f t="shared" si="113"/>
        <v>FALSE</v>
      </c>
      <c r="AD825" s="569" t="str">
        <f t="shared" si="114"/>
        <v>II</v>
      </c>
    </row>
    <row r="826" spans="1:30" ht="30" x14ac:dyDescent="0.25">
      <c r="A826" s="564" t="str">
        <f t="shared" si="115"/>
        <v>TRK230-2017-2</v>
      </c>
      <c r="B826" s="574" t="s">
        <v>1115</v>
      </c>
      <c r="C826" s="574">
        <v>2</v>
      </c>
      <c r="D826" s="574" t="s">
        <v>1370</v>
      </c>
      <c r="E826" s="574" t="s">
        <v>1099</v>
      </c>
      <c r="F826" s="574" t="s">
        <v>8</v>
      </c>
      <c r="G826" s="574">
        <v>2017</v>
      </c>
      <c r="H826" s="574" t="s">
        <v>188</v>
      </c>
      <c r="I826" s="574" t="s">
        <v>1112</v>
      </c>
      <c r="J826" s="574" t="s">
        <v>559</v>
      </c>
      <c r="K826" s="574">
        <v>3</v>
      </c>
      <c r="L826" s="574" t="s">
        <v>907</v>
      </c>
      <c r="M826" s="574">
        <v>12500</v>
      </c>
      <c r="N826" s="574" t="s">
        <v>1102</v>
      </c>
      <c r="O826" s="574">
        <v>8</v>
      </c>
      <c r="P826" s="574" t="s">
        <v>1109</v>
      </c>
      <c r="Q826" s="574" t="s">
        <v>1113</v>
      </c>
      <c r="R826" s="574">
        <v>142</v>
      </c>
      <c r="S826" s="574">
        <v>34</v>
      </c>
      <c r="T826" s="575">
        <v>10000</v>
      </c>
      <c r="U826" s="574">
        <v>14</v>
      </c>
      <c r="V826" s="574" t="s">
        <v>125</v>
      </c>
      <c r="W826" s="574" t="s">
        <v>122</v>
      </c>
      <c r="X826" s="576">
        <v>40735</v>
      </c>
      <c r="Y826" s="576">
        <v>28533</v>
      </c>
      <c r="Z826" s="577">
        <v>0.01</v>
      </c>
      <c r="AA826" s="570" t="str">
        <f t="shared" si="111"/>
        <v>TRK230-2</v>
      </c>
      <c r="AB826" s="569" t="str">
        <f t="shared" si="112"/>
        <v>FALSE</v>
      </c>
      <c r="AC826" s="578" t="str">
        <f t="shared" si="113"/>
        <v>FALSE</v>
      </c>
      <c r="AD826" s="570" t="str">
        <f t="shared" si="114"/>
        <v>II</v>
      </c>
    </row>
    <row r="827" spans="1:30" ht="60" x14ac:dyDescent="0.25">
      <c r="A827" s="564" t="str">
        <f t="shared" si="115"/>
        <v>TRK231-2017-1</v>
      </c>
      <c r="B827" s="565" t="s">
        <v>1116</v>
      </c>
      <c r="C827" s="565">
        <v>1</v>
      </c>
      <c r="D827" s="565" t="s">
        <v>458</v>
      </c>
      <c r="E827" s="565" t="s">
        <v>1099</v>
      </c>
      <c r="F827" s="565" t="s">
        <v>8</v>
      </c>
      <c r="G827" s="565">
        <v>2017</v>
      </c>
      <c r="H827" s="565" t="s">
        <v>188</v>
      </c>
      <c r="I827" s="565" t="s">
        <v>1112</v>
      </c>
      <c r="J827" s="565" t="s">
        <v>559</v>
      </c>
      <c r="K827" s="565">
        <v>3</v>
      </c>
      <c r="L827" s="565" t="s">
        <v>1101</v>
      </c>
      <c r="M827" s="565">
        <v>16200</v>
      </c>
      <c r="N827" s="565" t="s">
        <v>1106</v>
      </c>
      <c r="O827" s="565">
        <v>8</v>
      </c>
      <c r="P827" s="565" t="s">
        <v>1109</v>
      </c>
      <c r="Q827" s="565" t="s">
        <v>1113</v>
      </c>
      <c r="R827" s="565">
        <v>142</v>
      </c>
      <c r="S827" s="565">
        <v>29</v>
      </c>
      <c r="T827" s="566">
        <v>10000</v>
      </c>
      <c r="U827" s="565">
        <v>14</v>
      </c>
      <c r="V827" s="565" t="s">
        <v>1107</v>
      </c>
      <c r="W827" s="565" t="s">
        <v>1107</v>
      </c>
      <c r="X827" s="567">
        <v>49330</v>
      </c>
      <c r="Y827" s="567">
        <v>36527</v>
      </c>
      <c r="Z827" s="579">
        <v>0.05</v>
      </c>
      <c r="AA827" s="569" t="str">
        <f t="shared" si="111"/>
        <v>TRK231-1</v>
      </c>
      <c r="AB827" s="570" t="str">
        <f t="shared" si="112"/>
        <v>FALSE</v>
      </c>
      <c r="AC827" s="580" t="str">
        <f t="shared" si="113"/>
        <v>FALSE</v>
      </c>
      <c r="AD827" s="569" t="str">
        <f t="shared" si="114"/>
        <v>II</v>
      </c>
    </row>
    <row r="828" spans="1:30" ht="60" x14ac:dyDescent="0.25">
      <c r="A828" s="564" t="str">
        <f t="shared" si="115"/>
        <v>TRK231-2017-2</v>
      </c>
      <c r="B828" s="574" t="s">
        <v>1116</v>
      </c>
      <c r="C828" s="574">
        <v>2</v>
      </c>
      <c r="D828" s="574" t="s">
        <v>1370</v>
      </c>
      <c r="E828" s="574" t="s">
        <v>1099</v>
      </c>
      <c r="F828" s="574" t="s">
        <v>8</v>
      </c>
      <c r="G828" s="574">
        <v>2017</v>
      </c>
      <c r="H828" s="574" t="s">
        <v>188</v>
      </c>
      <c r="I828" s="574" t="s">
        <v>1112</v>
      </c>
      <c r="J828" s="574" t="s">
        <v>559</v>
      </c>
      <c r="K828" s="574">
        <v>3</v>
      </c>
      <c r="L828" s="574" t="s">
        <v>907</v>
      </c>
      <c r="M828" s="574">
        <v>12500</v>
      </c>
      <c r="N828" s="574" t="s">
        <v>1106</v>
      </c>
      <c r="O828" s="574">
        <v>8</v>
      </c>
      <c r="P828" s="574" t="s">
        <v>1109</v>
      </c>
      <c r="Q828" s="574" t="s">
        <v>1113</v>
      </c>
      <c r="R828" s="574">
        <v>142</v>
      </c>
      <c r="S828" s="574">
        <v>29</v>
      </c>
      <c r="T828" s="575">
        <v>10000</v>
      </c>
      <c r="U828" s="574">
        <v>14</v>
      </c>
      <c r="V828" s="574" t="s">
        <v>1833</v>
      </c>
      <c r="W828" s="574" t="s">
        <v>1107</v>
      </c>
      <c r="X828" s="576">
        <v>49330</v>
      </c>
      <c r="Y828" s="576">
        <v>35945</v>
      </c>
      <c r="Z828" s="577">
        <v>0.01</v>
      </c>
      <c r="AA828" s="570" t="str">
        <f t="shared" si="111"/>
        <v>TRK231-2</v>
      </c>
      <c r="AB828" s="569" t="str">
        <f t="shared" si="112"/>
        <v>FALSE</v>
      </c>
      <c r="AC828" s="578" t="str">
        <f t="shared" si="113"/>
        <v>FALSE</v>
      </c>
      <c r="AD828" s="570" t="str">
        <f t="shared" si="114"/>
        <v>II</v>
      </c>
    </row>
    <row r="829" spans="1:30" x14ac:dyDescent="0.25">
      <c r="A829" s="564" t="str">
        <f t="shared" si="115"/>
        <v>TRK232-2017-1</v>
      </c>
      <c r="B829" s="565" t="s">
        <v>1117</v>
      </c>
      <c r="C829" s="565">
        <v>1</v>
      </c>
      <c r="D829" s="565" t="s">
        <v>431</v>
      </c>
      <c r="E829" s="565" t="s">
        <v>1099</v>
      </c>
      <c r="F829" s="565" t="s">
        <v>98</v>
      </c>
      <c r="G829" s="565">
        <v>2017</v>
      </c>
      <c r="H829" s="565" t="s">
        <v>186</v>
      </c>
      <c r="I829" s="565" t="s">
        <v>839</v>
      </c>
      <c r="J829" s="565" t="s">
        <v>777</v>
      </c>
      <c r="K829" s="565">
        <v>3</v>
      </c>
      <c r="L829" s="565" t="s">
        <v>840</v>
      </c>
      <c r="M829" s="565">
        <v>13000</v>
      </c>
      <c r="N829" s="565" t="s">
        <v>1118</v>
      </c>
      <c r="O829" s="565">
        <v>8</v>
      </c>
      <c r="P829" s="565" t="s">
        <v>1119</v>
      </c>
      <c r="Q829" s="565" t="s">
        <v>843</v>
      </c>
      <c r="R829" s="565">
        <v>133.6</v>
      </c>
      <c r="S829" s="565">
        <v>36</v>
      </c>
      <c r="T829" s="566">
        <v>9300</v>
      </c>
      <c r="U829" s="565">
        <v>15</v>
      </c>
      <c r="V829" s="565" t="s">
        <v>125</v>
      </c>
      <c r="W829" s="565" t="s">
        <v>122</v>
      </c>
      <c r="X829" s="567">
        <v>34505</v>
      </c>
      <c r="Y829" s="567">
        <v>25781.98</v>
      </c>
      <c r="Z829" s="579">
        <v>7.1999999999999995E-2</v>
      </c>
      <c r="AA829" s="569" t="str">
        <f t="shared" si="111"/>
        <v>TRK232-1</v>
      </c>
      <c r="AB829" s="570" t="str">
        <f t="shared" si="112"/>
        <v>FALSE</v>
      </c>
      <c r="AC829" s="580" t="str">
        <f t="shared" si="113"/>
        <v>FALSE</v>
      </c>
      <c r="AD829" s="569" t="str">
        <f t="shared" si="114"/>
        <v>II</v>
      </c>
    </row>
    <row r="830" spans="1:30" ht="30" x14ac:dyDescent="0.25">
      <c r="A830" s="564" t="str">
        <f t="shared" si="115"/>
        <v>TRK232-2017-2</v>
      </c>
      <c r="B830" s="574" t="s">
        <v>1117</v>
      </c>
      <c r="C830" s="574">
        <v>2</v>
      </c>
      <c r="D830" s="574" t="s">
        <v>436</v>
      </c>
      <c r="E830" s="574" t="s">
        <v>1099</v>
      </c>
      <c r="F830" s="574" t="s">
        <v>98</v>
      </c>
      <c r="G830" s="574">
        <v>2017</v>
      </c>
      <c r="H830" s="574" t="s">
        <v>186</v>
      </c>
      <c r="I830" s="574" t="s">
        <v>839</v>
      </c>
      <c r="J830" s="574" t="s">
        <v>777</v>
      </c>
      <c r="K830" s="574">
        <v>3</v>
      </c>
      <c r="L830" s="574" t="s">
        <v>840</v>
      </c>
      <c r="M830" s="574">
        <v>13000</v>
      </c>
      <c r="N830" s="574" t="s">
        <v>1118</v>
      </c>
      <c r="O830" s="574">
        <v>8</v>
      </c>
      <c r="P830" s="574" t="s">
        <v>1119</v>
      </c>
      <c r="Q830" s="574" t="s">
        <v>843</v>
      </c>
      <c r="R830" s="574">
        <v>133.6</v>
      </c>
      <c r="S830" s="574">
        <v>36</v>
      </c>
      <c r="T830" s="575">
        <v>9300</v>
      </c>
      <c r="U830" s="574">
        <v>15</v>
      </c>
      <c r="V830" s="574" t="s">
        <v>125</v>
      </c>
      <c r="W830" s="574" t="s">
        <v>122</v>
      </c>
      <c r="X830" s="576">
        <v>34505</v>
      </c>
      <c r="Y830" s="576">
        <v>24504</v>
      </c>
      <c r="Z830" s="577">
        <v>0.05</v>
      </c>
      <c r="AA830" s="570" t="str">
        <f t="shared" si="111"/>
        <v>TRK232-2</v>
      </c>
      <c r="AB830" s="569" t="str">
        <f t="shared" si="112"/>
        <v>FALSE</v>
      </c>
      <c r="AC830" s="578" t="str">
        <f t="shared" si="113"/>
        <v>FALSE</v>
      </c>
      <c r="AD830" s="570" t="str">
        <f t="shared" si="114"/>
        <v>II</v>
      </c>
    </row>
    <row r="831" spans="1:30" x14ac:dyDescent="0.25">
      <c r="A831" s="564" t="str">
        <f t="shared" si="115"/>
        <v>TRK232-2017-3</v>
      </c>
      <c r="B831" s="565" t="s">
        <v>1117</v>
      </c>
      <c r="C831" s="565">
        <v>3</v>
      </c>
      <c r="D831" s="565" t="s">
        <v>454</v>
      </c>
      <c r="E831" s="565" t="s">
        <v>1099</v>
      </c>
      <c r="F831" s="565" t="s">
        <v>98</v>
      </c>
      <c r="G831" s="565">
        <v>2017</v>
      </c>
      <c r="H831" s="565" t="s">
        <v>186</v>
      </c>
      <c r="I831" s="565" t="s">
        <v>839</v>
      </c>
      <c r="J831" s="565" t="s">
        <v>777</v>
      </c>
      <c r="K831" s="565">
        <v>3</v>
      </c>
      <c r="L831" s="565" t="s">
        <v>840</v>
      </c>
      <c r="M831" s="565">
        <v>13000</v>
      </c>
      <c r="N831" s="565" t="s">
        <v>1118</v>
      </c>
      <c r="O831" s="565">
        <v>8</v>
      </c>
      <c r="P831" s="565" t="s">
        <v>1119</v>
      </c>
      <c r="Q831" s="565" t="s">
        <v>843</v>
      </c>
      <c r="R831" s="565">
        <v>133.6</v>
      </c>
      <c r="S831" s="565">
        <v>34</v>
      </c>
      <c r="T831" s="566">
        <v>9300</v>
      </c>
      <c r="U831" s="565">
        <v>15</v>
      </c>
      <c r="V831" s="565" t="s">
        <v>125</v>
      </c>
      <c r="W831" s="565" t="s">
        <v>122</v>
      </c>
      <c r="X831" s="567">
        <v>34150</v>
      </c>
      <c r="Y831" s="567">
        <v>24414.47</v>
      </c>
      <c r="Z831" s="579">
        <v>0.03</v>
      </c>
      <c r="AA831" s="569" t="str">
        <f t="shared" si="111"/>
        <v>TRK232-3</v>
      </c>
      <c r="AB831" s="570" t="str">
        <f t="shared" si="112"/>
        <v>FALSE</v>
      </c>
      <c r="AC831" s="580" t="str">
        <f t="shared" si="113"/>
        <v>FALSE</v>
      </c>
      <c r="AD831" s="569" t="str">
        <f t="shared" si="114"/>
        <v>II</v>
      </c>
    </row>
    <row r="832" spans="1:30" x14ac:dyDescent="0.25">
      <c r="A832" s="564" t="str">
        <f t="shared" si="115"/>
        <v>TRK233-2017-1</v>
      </c>
      <c r="B832" s="574" t="s">
        <v>1120</v>
      </c>
      <c r="C832" s="574">
        <v>1</v>
      </c>
      <c r="D832" s="574" t="s">
        <v>431</v>
      </c>
      <c r="E832" s="574" t="s">
        <v>1099</v>
      </c>
      <c r="F832" s="574" t="s">
        <v>98</v>
      </c>
      <c r="G832" s="574">
        <v>2017</v>
      </c>
      <c r="H832" s="574" t="s">
        <v>186</v>
      </c>
      <c r="I832" s="574" t="s">
        <v>845</v>
      </c>
      <c r="J832" s="574" t="s">
        <v>777</v>
      </c>
      <c r="K832" s="574">
        <v>6</v>
      </c>
      <c r="L832" s="574" t="s">
        <v>846</v>
      </c>
      <c r="M832" s="574">
        <v>13000</v>
      </c>
      <c r="N832" s="574" t="s">
        <v>1118</v>
      </c>
      <c r="O832" s="574">
        <v>8</v>
      </c>
      <c r="P832" s="574" t="s">
        <v>1121</v>
      </c>
      <c r="Q832" s="574" t="s">
        <v>843</v>
      </c>
      <c r="R832" s="574">
        <v>144.19999999999999</v>
      </c>
      <c r="S832" s="574">
        <v>36</v>
      </c>
      <c r="T832" s="575">
        <v>9500</v>
      </c>
      <c r="U832" s="574">
        <v>15</v>
      </c>
      <c r="V832" s="574" t="s">
        <v>125</v>
      </c>
      <c r="W832" s="574" t="s">
        <v>122</v>
      </c>
      <c r="X832" s="576">
        <v>36685</v>
      </c>
      <c r="Y832" s="576">
        <v>28037.47</v>
      </c>
      <c r="Z832" s="577">
        <v>7.1999999999999995E-2</v>
      </c>
      <c r="AA832" s="570" t="str">
        <f t="shared" si="111"/>
        <v>TRK233-1</v>
      </c>
      <c r="AB832" s="569" t="str">
        <f t="shared" si="112"/>
        <v>FALSE</v>
      </c>
      <c r="AC832" s="578" t="str">
        <f t="shared" si="113"/>
        <v>FALSE</v>
      </c>
      <c r="AD832" s="570" t="str">
        <f t="shared" si="114"/>
        <v>II</v>
      </c>
    </row>
    <row r="833" spans="1:30" ht="30" x14ac:dyDescent="0.25">
      <c r="A833" s="564" t="str">
        <f t="shared" si="115"/>
        <v>TRK233-2017-2</v>
      </c>
      <c r="B833" s="565" t="s">
        <v>1120</v>
      </c>
      <c r="C833" s="565">
        <v>2</v>
      </c>
      <c r="D833" s="565" t="s">
        <v>436</v>
      </c>
      <c r="E833" s="565" t="s">
        <v>1099</v>
      </c>
      <c r="F833" s="565" t="s">
        <v>98</v>
      </c>
      <c r="G833" s="565">
        <v>2017</v>
      </c>
      <c r="H833" s="565" t="s">
        <v>186</v>
      </c>
      <c r="I833" s="565" t="s">
        <v>845</v>
      </c>
      <c r="J833" s="565" t="s">
        <v>777</v>
      </c>
      <c r="K833" s="565">
        <v>6</v>
      </c>
      <c r="L833" s="565" t="s">
        <v>846</v>
      </c>
      <c r="M833" s="565">
        <v>13000</v>
      </c>
      <c r="N833" s="565" t="s">
        <v>1118</v>
      </c>
      <c r="O833" s="565">
        <v>8</v>
      </c>
      <c r="P833" s="565" t="s">
        <v>1121</v>
      </c>
      <c r="Q833" s="565" t="s">
        <v>843</v>
      </c>
      <c r="R833" s="565">
        <v>144.19999999999999</v>
      </c>
      <c r="S833" s="565">
        <v>36</v>
      </c>
      <c r="T833" s="566">
        <v>9500</v>
      </c>
      <c r="U833" s="565">
        <v>15</v>
      </c>
      <c r="V833" s="565" t="s">
        <v>125</v>
      </c>
      <c r="W833" s="565" t="s">
        <v>122</v>
      </c>
      <c r="X833" s="567">
        <v>36685</v>
      </c>
      <c r="Y833" s="567">
        <v>26258</v>
      </c>
      <c r="Z833" s="579">
        <v>0.05</v>
      </c>
      <c r="AA833" s="569" t="str">
        <f t="shared" si="111"/>
        <v>TRK233-2</v>
      </c>
      <c r="AB833" s="570" t="str">
        <f t="shared" si="112"/>
        <v>FALSE</v>
      </c>
      <c r="AC833" s="580" t="str">
        <f t="shared" si="113"/>
        <v>FALSE</v>
      </c>
      <c r="AD833" s="569" t="str">
        <f t="shared" si="114"/>
        <v>II</v>
      </c>
    </row>
    <row r="834" spans="1:30" x14ac:dyDescent="0.25">
      <c r="A834" s="564" t="str">
        <f t="shared" si="115"/>
        <v>TRK233-2017-3</v>
      </c>
      <c r="B834" s="574" t="s">
        <v>1120</v>
      </c>
      <c r="C834" s="574">
        <v>3</v>
      </c>
      <c r="D834" s="574" t="s">
        <v>454</v>
      </c>
      <c r="E834" s="574" t="s">
        <v>1099</v>
      </c>
      <c r="F834" s="574" t="s">
        <v>98</v>
      </c>
      <c r="G834" s="574">
        <v>2017</v>
      </c>
      <c r="H834" s="574" t="s">
        <v>186</v>
      </c>
      <c r="I834" s="574" t="s">
        <v>845</v>
      </c>
      <c r="J834" s="574" t="s">
        <v>777</v>
      </c>
      <c r="K834" s="574">
        <v>6</v>
      </c>
      <c r="L834" s="574" t="s">
        <v>846</v>
      </c>
      <c r="M834" s="574">
        <v>13000</v>
      </c>
      <c r="N834" s="574" t="s">
        <v>1118</v>
      </c>
      <c r="O834" s="574">
        <v>8</v>
      </c>
      <c r="P834" s="574" t="s">
        <v>1121</v>
      </c>
      <c r="Q834" s="574" t="s">
        <v>843</v>
      </c>
      <c r="R834" s="574">
        <v>144.19999999999999</v>
      </c>
      <c r="S834" s="574">
        <v>26</v>
      </c>
      <c r="T834" s="575">
        <v>9500</v>
      </c>
      <c r="U834" s="574">
        <v>15</v>
      </c>
      <c r="V834" s="574" t="s">
        <v>125</v>
      </c>
      <c r="W834" s="574" t="s">
        <v>122</v>
      </c>
      <c r="X834" s="576">
        <v>36330</v>
      </c>
      <c r="Y834" s="576">
        <v>26120.07</v>
      </c>
      <c r="Z834" s="577">
        <v>0.03</v>
      </c>
      <c r="AA834" s="570" t="str">
        <f t="shared" si="111"/>
        <v>TRK233-3</v>
      </c>
      <c r="AB834" s="569" t="str">
        <f t="shared" si="112"/>
        <v>FALSE</v>
      </c>
      <c r="AC834" s="578" t="str">
        <f t="shared" si="113"/>
        <v>FALSE</v>
      </c>
      <c r="AD834" s="570" t="str">
        <f t="shared" si="114"/>
        <v>II</v>
      </c>
    </row>
    <row r="835" spans="1:30" x14ac:dyDescent="0.25">
      <c r="A835" s="564" t="str">
        <f t="shared" si="115"/>
        <v>TRK234-2017-1</v>
      </c>
      <c r="B835" s="565" t="s">
        <v>1122</v>
      </c>
      <c r="C835" s="565">
        <v>1</v>
      </c>
      <c r="D835" s="565" t="s">
        <v>431</v>
      </c>
      <c r="E835" s="565" t="s">
        <v>1099</v>
      </c>
      <c r="F835" s="565" t="s">
        <v>98</v>
      </c>
      <c r="G835" s="565">
        <v>2017</v>
      </c>
      <c r="H835" s="565" t="s">
        <v>186</v>
      </c>
      <c r="I835" s="565" t="s">
        <v>1123</v>
      </c>
      <c r="J835" s="565" t="s">
        <v>777</v>
      </c>
      <c r="K835" s="565">
        <v>6</v>
      </c>
      <c r="L835" s="565" t="s">
        <v>840</v>
      </c>
      <c r="M835" s="565">
        <v>13000</v>
      </c>
      <c r="N835" s="565" t="s">
        <v>1118</v>
      </c>
      <c r="O835" s="565">
        <v>8</v>
      </c>
      <c r="P835" s="565" t="s">
        <v>1124</v>
      </c>
      <c r="Q835" s="565" t="s">
        <v>843</v>
      </c>
      <c r="R835" s="565">
        <v>158.1</v>
      </c>
      <c r="S835" s="565">
        <v>36</v>
      </c>
      <c r="T835" s="566">
        <v>9500</v>
      </c>
      <c r="U835" s="565">
        <v>15</v>
      </c>
      <c r="V835" s="565" t="s">
        <v>125</v>
      </c>
      <c r="W835" s="565" t="s">
        <v>122</v>
      </c>
      <c r="X835" s="567">
        <v>36880</v>
      </c>
      <c r="Y835" s="567">
        <v>29349.88</v>
      </c>
      <c r="Z835" s="579">
        <v>7.1999999999999995E-2</v>
      </c>
      <c r="AA835" s="569" t="str">
        <f t="shared" si="111"/>
        <v>TRK234-1</v>
      </c>
      <c r="AB835" s="570" t="str">
        <f t="shared" si="112"/>
        <v>FALSE</v>
      </c>
      <c r="AC835" s="580" t="str">
        <f t="shared" si="113"/>
        <v>FALSE</v>
      </c>
      <c r="AD835" s="569" t="str">
        <f t="shared" si="114"/>
        <v>II</v>
      </c>
    </row>
    <row r="836" spans="1:30" ht="30" x14ac:dyDescent="0.25">
      <c r="A836" s="564" t="str">
        <f t="shared" si="115"/>
        <v>TRK234-2017-2</v>
      </c>
      <c r="B836" s="574" t="s">
        <v>1122</v>
      </c>
      <c r="C836" s="574">
        <v>2</v>
      </c>
      <c r="D836" s="574" t="s">
        <v>436</v>
      </c>
      <c r="E836" s="574" t="s">
        <v>1099</v>
      </c>
      <c r="F836" s="574" t="s">
        <v>98</v>
      </c>
      <c r="G836" s="574">
        <v>2017</v>
      </c>
      <c r="H836" s="574" t="s">
        <v>186</v>
      </c>
      <c r="I836" s="574" t="s">
        <v>1123</v>
      </c>
      <c r="J836" s="574" t="s">
        <v>777</v>
      </c>
      <c r="K836" s="574">
        <v>6</v>
      </c>
      <c r="L836" s="574" t="s">
        <v>840</v>
      </c>
      <c r="M836" s="574">
        <v>13000</v>
      </c>
      <c r="N836" s="574" t="s">
        <v>1118</v>
      </c>
      <c r="O836" s="574">
        <v>8</v>
      </c>
      <c r="P836" s="574" t="s">
        <v>1124</v>
      </c>
      <c r="Q836" s="574" t="s">
        <v>843</v>
      </c>
      <c r="R836" s="574">
        <v>158.1</v>
      </c>
      <c r="S836" s="574">
        <v>36</v>
      </c>
      <c r="T836" s="575">
        <v>9500</v>
      </c>
      <c r="U836" s="574">
        <v>15</v>
      </c>
      <c r="V836" s="574" t="s">
        <v>125</v>
      </c>
      <c r="W836" s="574" t="s">
        <v>122</v>
      </c>
      <c r="X836" s="576">
        <v>36880</v>
      </c>
      <c r="Y836" s="576">
        <v>26443</v>
      </c>
      <c r="Z836" s="577">
        <v>0.05</v>
      </c>
      <c r="AA836" s="570" t="str">
        <f t="shared" si="111"/>
        <v>TRK234-2</v>
      </c>
      <c r="AB836" s="569" t="str">
        <f t="shared" si="112"/>
        <v>FALSE</v>
      </c>
      <c r="AC836" s="578" t="str">
        <f t="shared" si="113"/>
        <v>FALSE</v>
      </c>
      <c r="AD836" s="570" t="str">
        <f t="shared" si="114"/>
        <v>II</v>
      </c>
    </row>
    <row r="837" spans="1:30" x14ac:dyDescent="0.25">
      <c r="A837" s="564" t="str">
        <f t="shared" si="115"/>
        <v>TRK234-2017-3</v>
      </c>
      <c r="B837" s="565" t="s">
        <v>1122</v>
      </c>
      <c r="C837" s="565">
        <v>3</v>
      </c>
      <c r="D837" s="565" t="s">
        <v>454</v>
      </c>
      <c r="E837" s="565" t="s">
        <v>1099</v>
      </c>
      <c r="F837" s="565" t="s">
        <v>98</v>
      </c>
      <c r="G837" s="565">
        <v>2017</v>
      </c>
      <c r="H837" s="565" t="s">
        <v>186</v>
      </c>
      <c r="I837" s="565" t="s">
        <v>1123</v>
      </c>
      <c r="J837" s="565" t="s">
        <v>777</v>
      </c>
      <c r="K837" s="565">
        <v>6</v>
      </c>
      <c r="L837" s="565" t="s">
        <v>840</v>
      </c>
      <c r="M837" s="565">
        <v>13000</v>
      </c>
      <c r="N837" s="565" t="s">
        <v>1118</v>
      </c>
      <c r="O837" s="565">
        <v>8</v>
      </c>
      <c r="P837" s="565" t="s">
        <v>1124</v>
      </c>
      <c r="Q837" s="565" t="s">
        <v>843</v>
      </c>
      <c r="R837" s="565">
        <v>158.1</v>
      </c>
      <c r="S837" s="565">
        <v>34</v>
      </c>
      <c r="T837" s="566">
        <v>9500</v>
      </c>
      <c r="U837" s="565">
        <v>15</v>
      </c>
      <c r="V837" s="565" t="s">
        <v>125</v>
      </c>
      <c r="W837" s="565" t="s">
        <v>122</v>
      </c>
      <c r="X837" s="567">
        <v>36525</v>
      </c>
      <c r="Y837" s="567">
        <v>28372</v>
      </c>
      <c r="Z837" s="579">
        <v>0.03</v>
      </c>
      <c r="AA837" s="569" t="str">
        <f t="shared" si="111"/>
        <v>TRK234-3</v>
      </c>
      <c r="AB837" s="570" t="str">
        <f t="shared" si="112"/>
        <v>FALSE</v>
      </c>
      <c r="AC837" s="580" t="str">
        <f t="shared" si="113"/>
        <v>FALSE</v>
      </c>
      <c r="AD837" s="569" t="str">
        <f t="shared" si="114"/>
        <v>II</v>
      </c>
    </row>
    <row r="838" spans="1:30" x14ac:dyDescent="0.25">
      <c r="A838" s="564" t="str">
        <f t="shared" si="115"/>
        <v>TRK235-2017-1</v>
      </c>
      <c r="B838" s="574" t="s">
        <v>1125</v>
      </c>
      <c r="C838" s="574">
        <v>1</v>
      </c>
      <c r="D838" s="574" t="s">
        <v>431</v>
      </c>
      <c r="E838" s="574" t="s">
        <v>1099</v>
      </c>
      <c r="F838" s="574" t="s">
        <v>98</v>
      </c>
      <c r="G838" s="574">
        <v>2017</v>
      </c>
      <c r="H838" s="574" t="s">
        <v>186</v>
      </c>
      <c r="I838" s="574" t="s">
        <v>853</v>
      </c>
      <c r="J838" s="574" t="s">
        <v>777</v>
      </c>
      <c r="K838" s="574">
        <v>6</v>
      </c>
      <c r="L838" s="574" t="s">
        <v>846</v>
      </c>
      <c r="M838" s="574">
        <v>13000</v>
      </c>
      <c r="N838" s="574" t="s">
        <v>1118</v>
      </c>
      <c r="O838" s="574">
        <v>8</v>
      </c>
      <c r="P838" s="574" t="s">
        <v>1126</v>
      </c>
      <c r="Q838" s="574" t="s">
        <v>843</v>
      </c>
      <c r="R838" s="574">
        <v>153.69999999999999</v>
      </c>
      <c r="S838" s="574">
        <v>36</v>
      </c>
      <c r="T838" s="575">
        <v>9500</v>
      </c>
      <c r="U838" s="574">
        <v>15</v>
      </c>
      <c r="V838" s="574" t="s">
        <v>125</v>
      </c>
      <c r="W838" s="574" t="s">
        <v>122</v>
      </c>
      <c r="X838" s="576">
        <v>38290</v>
      </c>
      <c r="Y838" s="576">
        <v>21360.48</v>
      </c>
      <c r="Z838" s="577">
        <v>7.1999999999999995E-2</v>
      </c>
      <c r="AA838" s="570" t="str">
        <f t="shared" si="111"/>
        <v>TRK235-1</v>
      </c>
      <c r="AB838" s="569" t="str">
        <f t="shared" si="112"/>
        <v>FALSE</v>
      </c>
      <c r="AC838" s="578" t="str">
        <f t="shared" si="113"/>
        <v>FALSE</v>
      </c>
      <c r="AD838" s="570" t="str">
        <f t="shared" si="114"/>
        <v>II</v>
      </c>
    </row>
    <row r="839" spans="1:30" ht="30" x14ac:dyDescent="0.25">
      <c r="A839" s="564" t="str">
        <f t="shared" si="115"/>
        <v>TRK235-2017-2</v>
      </c>
      <c r="B839" s="565" t="s">
        <v>1125</v>
      </c>
      <c r="C839" s="565">
        <v>2</v>
      </c>
      <c r="D839" s="565" t="s">
        <v>436</v>
      </c>
      <c r="E839" s="565" t="s">
        <v>1099</v>
      </c>
      <c r="F839" s="565" t="s">
        <v>98</v>
      </c>
      <c r="G839" s="565">
        <v>2017</v>
      </c>
      <c r="H839" s="565" t="s">
        <v>186</v>
      </c>
      <c r="I839" s="565" t="s">
        <v>853</v>
      </c>
      <c r="J839" s="565" t="s">
        <v>777</v>
      </c>
      <c r="K839" s="565">
        <v>6</v>
      </c>
      <c r="L839" s="565" t="s">
        <v>846</v>
      </c>
      <c r="M839" s="565">
        <v>13000</v>
      </c>
      <c r="N839" s="565" t="s">
        <v>1118</v>
      </c>
      <c r="O839" s="565">
        <v>8</v>
      </c>
      <c r="P839" s="565" t="s">
        <v>1126</v>
      </c>
      <c r="Q839" s="565" t="s">
        <v>843</v>
      </c>
      <c r="R839" s="565">
        <v>153.69999999999999</v>
      </c>
      <c r="S839" s="565">
        <v>36</v>
      </c>
      <c r="T839" s="566">
        <v>9500</v>
      </c>
      <c r="U839" s="565">
        <v>15</v>
      </c>
      <c r="V839" s="565" t="s">
        <v>125</v>
      </c>
      <c r="W839" s="565" t="s">
        <v>122</v>
      </c>
      <c r="X839" s="567">
        <v>38290</v>
      </c>
      <c r="Y839" s="567">
        <v>27571</v>
      </c>
      <c r="Z839" s="579">
        <v>0.05</v>
      </c>
      <c r="AA839" s="569" t="str">
        <f t="shared" ref="AA839:AA902" si="116">CONCATENATE(B839, "-", C839)</f>
        <v>TRK235-2</v>
      </c>
      <c r="AB839" s="570" t="str">
        <f t="shared" ref="AB839:AB902" si="117">IF(AND($U839&gt;=32, (LEFT($B839, 3)="PAC"), C839=1), "TRUE", "FALSE")</f>
        <v>FALSE</v>
      </c>
      <c r="AC839" s="580" t="str">
        <f t="shared" ref="AC839:AC902" si="118">IF(AND($U839&gt;=22,(LEFT($B839,3)&lt;&gt;"PAC"),C839=1, ISNUMBER($U839)),"TRUE","FALSE")</f>
        <v>FALSE</v>
      </c>
      <c r="AD839" s="569" t="str">
        <f t="shared" ref="AD839:AD902" si="119">IF((LEFT($B839, 3)="PAC"), "I", "II")</f>
        <v>II</v>
      </c>
    </row>
    <row r="840" spans="1:30" x14ac:dyDescent="0.25">
      <c r="A840" s="564" t="str">
        <f t="shared" si="115"/>
        <v>TRK235-2017-3</v>
      </c>
      <c r="B840" s="574" t="s">
        <v>1125</v>
      </c>
      <c r="C840" s="574">
        <v>3</v>
      </c>
      <c r="D840" s="574" t="s">
        <v>454</v>
      </c>
      <c r="E840" s="574" t="s">
        <v>1099</v>
      </c>
      <c r="F840" s="574" t="s">
        <v>98</v>
      </c>
      <c r="G840" s="574">
        <v>2017</v>
      </c>
      <c r="H840" s="574" t="s">
        <v>186</v>
      </c>
      <c r="I840" s="574" t="s">
        <v>853</v>
      </c>
      <c r="J840" s="574" t="s">
        <v>777</v>
      </c>
      <c r="K840" s="574">
        <v>6</v>
      </c>
      <c r="L840" s="574" t="s">
        <v>846</v>
      </c>
      <c r="M840" s="574">
        <v>13000</v>
      </c>
      <c r="N840" s="574" t="s">
        <v>1118</v>
      </c>
      <c r="O840" s="574">
        <v>8</v>
      </c>
      <c r="P840" s="574" t="s">
        <v>1126</v>
      </c>
      <c r="Q840" s="574" t="s">
        <v>843</v>
      </c>
      <c r="R840" s="574">
        <v>153.69999999999999</v>
      </c>
      <c r="S840" s="574">
        <v>26</v>
      </c>
      <c r="T840" s="575">
        <v>9500</v>
      </c>
      <c r="U840" s="574">
        <v>15</v>
      </c>
      <c r="V840" s="574" t="s">
        <v>125</v>
      </c>
      <c r="W840" s="574" t="s">
        <v>122</v>
      </c>
      <c r="X840" s="576">
        <v>37935</v>
      </c>
      <c r="Y840" s="576">
        <v>27277.86</v>
      </c>
      <c r="Z840" s="577">
        <v>0.03</v>
      </c>
      <c r="AA840" s="570" t="str">
        <f t="shared" si="116"/>
        <v>TRK235-3</v>
      </c>
      <c r="AB840" s="569" t="str">
        <f t="shared" si="117"/>
        <v>FALSE</v>
      </c>
      <c r="AC840" s="578" t="str">
        <f t="shared" si="118"/>
        <v>FALSE</v>
      </c>
      <c r="AD840" s="570" t="str">
        <f t="shared" si="119"/>
        <v>II</v>
      </c>
    </row>
    <row r="841" spans="1:30" x14ac:dyDescent="0.25">
      <c r="A841" s="564" t="str">
        <f t="shared" si="115"/>
        <v>TRK236-2017-1</v>
      </c>
      <c r="B841" s="565" t="s">
        <v>1127</v>
      </c>
      <c r="C841" s="565">
        <v>1</v>
      </c>
      <c r="D841" s="565" t="s">
        <v>431</v>
      </c>
      <c r="E841" s="565" t="s">
        <v>1099</v>
      </c>
      <c r="F841" s="565" t="s">
        <v>98</v>
      </c>
      <c r="G841" s="565">
        <v>2017</v>
      </c>
      <c r="H841" s="565" t="s">
        <v>186</v>
      </c>
      <c r="I841" s="565" t="s">
        <v>1128</v>
      </c>
      <c r="J841" s="565" t="s">
        <v>777</v>
      </c>
      <c r="K841" s="565">
        <v>6</v>
      </c>
      <c r="L841" s="565" t="s">
        <v>840</v>
      </c>
      <c r="M841" s="565">
        <v>13000</v>
      </c>
      <c r="N841" s="565" t="s">
        <v>1118</v>
      </c>
      <c r="O841" s="565">
        <v>8</v>
      </c>
      <c r="P841" s="565" t="s">
        <v>1129</v>
      </c>
      <c r="Q841" s="565" t="s">
        <v>843</v>
      </c>
      <c r="R841" s="565">
        <v>167.7</v>
      </c>
      <c r="S841" s="565">
        <v>36</v>
      </c>
      <c r="T841" s="566">
        <v>9500</v>
      </c>
      <c r="U841" s="565">
        <v>15</v>
      </c>
      <c r="V841" s="565" t="s">
        <v>125</v>
      </c>
      <c r="W841" s="565" t="s">
        <v>122</v>
      </c>
      <c r="X841" s="567">
        <v>38485</v>
      </c>
      <c r="Y841" s="567">
        <v>21719.7</v>
      </c>
      <c r="Z841" s="579">
        <v>7.1999999999999995E-2</v>
      </c>
      <c r="AA841" s="569" t="str">
        <f t="shared" si="116"/>
        <v>TRK236-1</v>
      </c>
      <c r="AB841" s="570" t="str">
        <f t="shared" si="117"/>
        <v>FALSE</v>
      </c>
      <c r="AC841" s="580" t="str">
        <f t="shared" si="118"/>
        <v>FALSE</v>
      </c>
      <c r="AD841" s="569" t="str">
        <f t="shared" si="119"/>
        <v>II</v>
      </c>
    </row>
    <row r="842" spans="1:30" ht="30" x14ac:dyDescent="0.25">
      <c r="A842" s="564" t="str">
        <f t="shared" si="115"/>
        <v>TRK236-2017-2</v>
      </c>
      <c r="B842" s="574" t="s">
        <v>1127</v>
      </c>
      <c r="C842" s="574">
        <v>2</v>
      </c>
      <c r="D842" s="574" t="s">
        <v>436</v>
      </c>
      <c r="E842" s="574" t="s">
        <v>1099</v>
      </c>
      <c r="F842" s="574" t="s">
        <v>98</v>
      </c>
      <c r="G842" s="574">
        <v>2017</v>
      </c>
      <c r="H842" s="574" t="s">
        <v>186</v>
      </c>
      <c r="I842" s="574" t="s">
        <v>1128</v>
      </c>
      <c r="J842" s="574" t="s">
        <v>777</v>
      </c>
      <c r="K842" s="574">
        <v>6</v>
      </c>
      <c r="L842" s="574" t="s">
        <v>840</v>
      </c>
      <c r="M842" s="574">
        <v>13000</v>
      </c>
      <c r="N842" s="574" t="s">
        <v>1118</v>
      </c>
      <c r="O842" s="574">
        <v>8</v>
      </c>
      <c r="P842" s="574" t="s">
        <v>1129</v>
      </c>
      <c r="Q842" s="574" t="s">
        <v>843</v>
      </c>
      <c r="R842" s="574">
        <v>167.7</v>
      </c>
      <c r="S842" s="574">
        <v>36</v>
      </c>
      <c r="T842" s="575">
        <v>9500</v>
      </c>
      <c r="U842" s="574">
        <v>15</v>
      </c>
      <c r="V842" s="574" t="s">
        <v>125</v>
      </c>
      <c r="W842" s="574" t="s">
        <v>122</v>
      </c>
      <c r="X842" s="576">
        <v>38485</v>
      </c>
      <c r="Y842" s="576">
        <v>27756</v>
      </c>
      <c r="Z842" s="577">
        <v>0.05</v>
      </c>
      <c r="AA842" s="570" t="str">
        <f t="shared" si="116"/>
        <v>TRK236-2</v>
      </c>
      <c r="AB842" s="569" t="str">
        <f t="shared" si="117"/>
        <v>FALSE</v>
      </c>
      <c r="AC842" s="578" t="str">
        <f t="shared" si="118"/>
        <v>FALSE</v>
      </c>
      <c r="AD842" s="570" t="str">
        <f t="shared" si="119"/>
        <v>II</v>
      </c>
    </row>
    <row r="843" spans="1:30" x14ac:dyDescent="0.25">
      <c r="A843" s="564" t="str">
        <f t="shared" si="115"/>
        <v>TRK236-2017-3</v>
      </c>
      <c r="B843" s="565" t="s">
        <v>1127</v>
      </c>
      <c r="C843" s="565">
        <v>3</v>
      </c>
      <c r="D843" s="565" t="s">
        <v>454</v>
      </c>
      <c r="E843" s="565" t="s">
        <v>1099</v>
      </c>
      <c r="F843" s="565" t="s">
        <v>98</v>
      </c>
      <c r="G843" s="565">
        <v>2017</v>
      </c>
      <c r="H843" s="565" t="s">
        <v>186</v>
      </c>
      <c r="I843" s="565" t="s">
        <v>1128</v>
      </c>
      <c r="J843" s="565" t="s">
        <v>777</v>
      </c>
      <c r="K843" s="565">
        <v>6</v>
      </c>
      <c r="L843" s="565" t="s">
        <v>840</v>
      </c>
      <c r="M843" s="565">
        <v>13000</v>
      </c>
      <c r="N843" s="565" t="s">
        <v>1118</v>
      </c>
      <c r="O843" s="565">
        <v>8</v>
      </c>
      <c r="P843" s="565" t="s">
        <v>1129</v>
      </c>
      <c r="Q843" s="565" t="s">
        <v>843</v>
      </c>
      <c r="R843" s="565">
        <v>167.7</v>
      </c>
      <c r="S843" s="565">
        <v>34</v>
      </c>
      <c r="T843" s="566">
        <v>9500</v>
      </c>
      <c r="U843" s="565">
        <v>15</v>
      </c>
      <c r="V843" s="565" t="s">
        <v>125</v>
      </c>
      <c r="W843" s="565" t="s">
        <v>122</v>
      </c>
      <c r="X843" s="567">
        <v>38130</v>
      </c>
      <c r="Y843" s="567">
        <v>27479.82</v>
      </c>
      <c r="Z843" s="579">
        <v>0.03</v>
      </c>
      <c r="AA843" s="569" t="str">
        <f t="shared" si="116"/>
        <v>TRK236-3</v>
      </c>
      <c r="AB843" s="570" t="str">
        <f t="shared" si="117"/>
        <v>FALSE</v>
      </c>
      <c r="AC843" s="580" t="str">
        <f t="shared" si="118"/>
        <v>FALSE</v>
      </c>
      <c r="AD843" s="569" t="str">
        <f t="shared" si="119"/>
        <v>II</v>
      </c>
    </row>
    <row r="844" spans="1:30" x14ac:dyDescent="0.25">
      <c r="A844" s="564" t="str">
        <f t="shared" si="115"/>
        <v>TRK237-2017-1</v>
      </c>
      <c r="B844" s="574" t="s">
        <v>1130</v>
      </c>
      <c r="C844" s="574">
        <v>1</v>
      </c>
      <c r="D844" s="574" t="s">
        <v>431</v>
      </c>
      <c r="E844" s="574" t="s">
        <v>1099</v>
      </c>
      <c r="F844" s="574" t="s">
        <v>98</v>
      </c>
      <c r="G844" s="574">
        <v>2017</v>
      </c>
      <c r="H844" s="574" t="s">
        <v>186</v>
      </c>
      <c r="I844" s="574" t="s">
        <v>839</v>
      </c>
      <c r="J844" s="574" t="s">
        <v>559</v>
      </c>
      <c r="K844" s="574">
        <v>3</v>
      </c>
      <c r="L844" s="574" t="s">
        <v>840</v>
      </c>
      <c r="M844" s="574">
        <v>13000</v>
      </c>
      <c r="N844" s="574" t="s">
        <v>1118</v>
      </c>
      <c r="O844" s="574">
        <v>8</v>
      </c>
      <c r="P844" s="574" t="s">
        <v>1131</v>
      </c>
      <c r="Q844" s="574" t="s">
        <v>843</v>
      </c>
      <c r="R844" s="574">
        <v>133.6</v>
      </c>
      <c r="S844" s="574">
        <v>36</v>
      </c>
      <c r="T844" s="575">
        <v>9500</v>
      </c>
      <c r="U844" s="574">
        <v>14</v>
      </c>
      <c r="V844" s="574" t="s">
        <v>125</v>
      </c>
      <c r="W844" s="574" t="s">
        <v>122</v>
      </c>
      <c r="X844" s="576">
        <v>37460</v>
      </c>
      <c r="Y844" s="576">
        <v>24553.97</v>
      </c>
      <c r="Z844" s="577">
        <v>7.1999999999999995E-2</v>
      </c>
      <c r="AA844" s="570" t="str">
        <f t="shared" si="116"/>
        <v>TRK237-1</v>
      </c>
      <c r="AB844" s="569" t="str">
        <f t="shared" si="117"/>
        <v>FALSE</v>
      </c>
      <c r="AC844" s="578" t="str">
        <f t="shared" si="118"/>
        <v>FALSE</v>
      </c>
      <c r="AD844" s="570" t="str">
        <f t="shared" si="119"/>
        <v>II</v>
      </c>
    </row>
    <row r="845" spans="1:30" ht="30" x14ac:dyDescent="0.25">
      <c r="A845" s="564" t="str">
        <f t="shared" si="115"/>
        <v>TRK237-2017-2</v>
      </c>
      <c r="B845" s="565" t="s">
        <v>1130</v>
      </c>
      <c r="C845" s="565">
        <v>2</v>
      </c>
      <c r="D845" s="565" t="s">
        <v>436</v>
      </c>
      <c r="E845" s="565" t="s">
        <v>1099</v>
      </c>
      <c r="F845" s="565" t="s">
        <v>98</v>
      </c>
      <c r="G845" s="565">
        <v>2017</v>
      </c>
      <c r="H845" s="565" t="s">
        <v>186</v>
      </c>
      <c r="I845" s="565" t="s">
        <v>839</v>
      </c>
      <c r="J845" s="565" t="s">
        <v>559</v>
      </c>
      <c r="K845" s="565">
        <v>3</v>
      </c>
      <c r="L845" s="565" t="s">
        <v>840</v>
      </c>
      <c r="M845" s="565">
        <v>13000</v>
      </c>
      <c r="N845" s="565" t="s">
        <v>1118</v>
      </c>
      <c r="O845" s="565">
        <v>8</v>
      </c>
      <c r="P845" s="565" t="s">
        <v>1131</v>
      </c>
      <c r="Q845" s="565" t="s">
        <v>843</v>
      </c>
      <c r="R845" s="565">
        <v>133.6</v>
      </c>
      <c r="S845" s="565">
        <v>36</v>
      </c>
      <c r="T845" s="566">
        <v>9500</v>
      </c>
      <c r="U845" s="565">
        <v>14</v>
      </c>
      <c r="V845" s="565" t="s">
        <v>125</v>
      </c>
      <c r="W845" s="565" t="s">
        <v>122</v>
      </c>
      <c r="X845" s="567">
        <v>37460</v>
      </c>
      <c r="Y845" s="567">
        <v>26680</v>
      </c>
      <c r="Z845" s="579">
        <v>0.05</v>
      </c>
      <c r="AA845" s="569" t="str">
        <f t="shared" si="116"/>
        <v>TRK237-2</v>
      </c>
      <c r="AB845" s="570" t="str">
        <f t="shared" si="117"/>
        <v>FALSE</v>
      </c>
      <c r="AC845" s="580" t="str">
        <f t="shared" si="118"/>
        <v>FALSE</v>
      </c>
      <c r="AD845" s="569" t="str">
        <f t="shared" si="119"/>
        <v>II</v>
      </c>
    </row>
    <row r="846" spans="1:30" x14ac:dyDescent="0.25">
      <c r="A846" s="564" t="str">
        <f t="shared" ref="A846:A909" si="120">CONCATENATE(B846, "-", G846, "-", C846)</f>
        <v>TRK237-2017-3</v>
      </c>
      <c r="B846" s="574" t="s">
        <v>1130</v>
      </c>
      <c r="C846" s="574">
        <v>3</v>
      </c>
      <c r="D846" s="574" t="s">
        <v>454</v>
      </c>
      <c r="E846" s="574" t="s">
        <v>1099</v>
      </c>
      <c r="F846" s="574" t="s">
        <v>98</v>
      </c>
      <c r="G846" s="574">
        <v>2017</v>
      </c>
      <c r="H846" s="574" t="s">
        <v>186</v>
      </c>
      <c r="I846" s="574" t="s">
        <v>839</v>
      </c>
      <c r="J846" s="574" t="s">
        <v>559</v>
      </c>
      <c r="K846" s="574">
        <v>3</v>
      </c>
      <c r="L846" s="574" t="s">
        <v>840</v>
      </c>
      <c r="M846" s="574">
        <v>13000</v>
      </c>
      <c r="N846" s="574" t="s">
        <v>1118</v>
      </c>
      <c r="O846" s="574">
        <v>8</v>
      </c>
      <c r="P846" s="574" t="s">
        <v>1131</v>
      </c>
      <c r="Q846" s="574" t="s">
        <v>843</v>
      </c>
      <c r="R846" s="574">
        <v>133</v>
      </c>
      <c r="S846" s="574">
        <v>34</v>
      </c>
      <c r="T846" s="575">
        <v>9500</v>
      </c>
      <c r="U846" s="574">
        <v>14</v>
      </c>
      <c r="V846" s="574" t="s">
        <v>125</v>
      </c>
      <c r="W846" s="574" t="s">
        <v>122</v>
      </c>
      <c r="X846" s="576">
        <v>37105</v>
      </c>
      <c r="Y846" s="576">
        <v>27446.16</v>
      </c>
      <c r="Z846" s="577">
        <v>0.03</v>
      </c>
      <c r="AA846" s="570" t="str">
        <f t="shared" si="116"/>
        <v>TRK237-3</v>
      </c>
      <c r="AB846" s="569" t="str">
        <f t="shared" si="117"/>
        <v>FALSE</v>
      </c>
      <c r="AC846" s="578" t="str">
        <f t="shared" si="118"/>
        <v>FALSE</v>
      </c>
      <c r="AD846" s="570" t="str">
        <f t="shared" si="119"/>
        <v>II</v>
      </c>
    </row>
    <row r="847" spans="1:30" x14ac:dyDescent="0.25">
      <c r="A847" s="564" t="str">
        <f t="shared" si="120"/>
        <v>TRK238-2017-1</v>
      </c>
      <c r="B847" s="565" t="s">
        <v>1132</v>
      </c>
      <c r="C847" s="565">
        <v>1</v>
      </c>
      <c r="D847" s="565" t="s">
        <v>431</v>
      </c>
      <c r="E847" s="565" t="s">
        <v>1099</v>
      </c>
      <c r="F847" s="565" t="s">
        <v>98</v>
      </c>
      <c r="G847" s="565">
        <v>2017</v>
      </c>
      <c r="H847" s="565" t="s">
        <v>186</v>
      </c>
      <c r="I847" s="565" t="s">
        <v>845</v>
      </c>
      <c r="J847" s="565" t="s">
        <v>559</v>
      </c>
      <c r="K847" s="565">
        <v>6</v>
      </c>
      <c r="L847" s="565" t="s">
        <v>846</v>
      </c>
      <c r="M847" s="565">
        <v>13000</v>
      </c>
      <c r="N847" s="565" t="s">
        <v>1118</v>
      </c>
      <c r="O847" s="565">
        <v>8</v>
      </c>
      <c r="P847" s="565" t="s">
        <v>1133</v>
      </c>
      <c r="Q847" s="565" t="s">
        <v>843</v>
      </c>
      <c r="R847" s="565">
        <v>144.19999999999999</v>
      </c>
      <c r="S847" s="565">
        <v>36</v>
      </c>
      <c r="T847" s="566">
        <v>9500</v>
      </c>
      <c r="U847" s="565">
        <v>14</v>
      </c>
      <c r="V847" s="565" t="s">
        <v>125</v>
      </c>
      <c r="W847" s="565" t="s">
        <v>122</v>
      </c>
      <c r="X847" s="567">
        <v>39640</v>
      </c>
      <c r="Y847" s="567">
        <v>27687.16</v>
      </c>
      <c r="Z847" s="579">
        <v>7.1999999999999995E-2</v>
      </c>
      <c r="AA847" s="569" t="str">
        <f t="shared" si="116"/>
        <v>TRK238-1</v>
      </c>
      <c r="AB847" s="570" t="str">
        <f t="shared" si="117"/>
        <v>FALSE</v>
      </c>
      <c r="AC847" s="580" t="str">
        <f t="shared" si="118"/>
        <v>FALSE</v>
      </c>
      <c r="AD847" s="569" t="str">
        <f t="shared" si="119"/>
        <v>II</v>
      </c>
    </row>
    <row r="848" spans="1:30" ht="30" x14ac:dyDescent="0.25">
      <c r="A848" s="564" t="str">
        <f t="shared" si="120"/>
        <v>TRK238-2017-2</v>
      </c>
      <c r="B848" s="574" t="s">
        <v>1132</v>
      </c>
      <c r="C848" s="574">
        <v>2</v>
      </c>
      <c r="D848" s="574" t="s">
        <v>436</v>
      </c>
      <c r="E848" s="574" t="s">
        <v>1099</v>
      </c>
      <c r="F848" s="574" t="s">
        <v>98</v>
      </c>
      <c r="G848" s="574">
        <v>2017</v>
      </c>
      <c r="H848" s="574" t="s">
        <v>186</v>
      </c>
      <c r="I848" s="574" t="s">
        <v>845</v>
      </c>
      <c r="J848" s="574" t="s">
        <v>559</v>
      </c>
      <c r="K848" s="574">
        <v>6</v>
      </c>
      <c r="L848" s="574" t="s">
        <v>846</v>
      </c>
      <c r="M848" s="574">
        <v>13000</v>
      </c>
      <c r="N848" s="574" t="s">
        <v>1118</v>
      </c>
      <c r="O848" s="574">
        <v>8</v>
      </c>
      <c r="P848" s="574" t="s">
        <v>1133</v>
      </c>
      <c r="Q848" s="574" t="s">
        <v>843</v>
      </c>
      <c r="R848" s="574">
        <v>144.19999999999999</v>
      </c>
      <c r="S848" s="574">
        <v>36</v>
      </c>
      <c r="T848" s="575">
        <v>9500</v>
      </c>
      <c r="U848" s="574">
        <v>14</v>
      </c>
      <c r="V848" s="574" t="s">
        <v>125</v>
      </c>
      <c r="W848" s="574" t="s">
        <v>122</v>
      </c>
      <c r="X848" s="576">
        <v>39640</v>
      </c>
      <c r="Y848" s="576">
        <v>28434</v>
      </c>
      <c r="Z848" s="577">
        <v>0.05</v>
      </c>
      <c r="AA848" s="570" t="str">
        <f t="shared" si="116"/>
        <v>TRK238-2</v>
      </c>
      <c r="AB848" s="569" t="str">
        <f t="shared" si="117"/>
        <v>FALSE</v>
      </c>
      <c r="AC848" s="578" t="str">
        <f t="shared" si="118"/>
        <v>FALSE</v>
      </c>
      <c r="AD848" s="570" t="str">
        <f t="shared" si="119"/>
        <v>II</v>
      </c>
    </row>
    <row r="849" spans="1:30" x14ac:dyDescent="0.25">
      <c r="A849" s="564" t="str">
        <f t="shared" si="120"/>
        <v>TRK238-2017-3</v>
      </c>
      <c r="B849" s="565" t="s">
        <v>1132</v>
      </c>
      <c r="C849" s="565">
        <v>3</v>
      </c>
      <c r="D849" s="565" t="s">
        <v>454</v>
      </c>
      <c r="E849" s="565" t="s">
        <v>1099</v>
      </c>
      <c r="F849" s="565" t="s">
        <v>98</v>
      </c>
      <c r="G849" s="565">
        <v>2017</v>
      </c>
      <c r="H849" s="565" t="s">
        <v>186</v>
      </c>
      <c r="I849" s="565" t="s">
        <v>845</v>
      </c>
      <c r="J849" s="565" t="s">
        <v>559</v>
      </c>
      <c r="K849" s="565">
        <v>6</v>
      </c>
      <c r="L849" s="565" t="s">
        <v>846</v>
      </c>
      <c r="M849" s="565">
        <v>13000</v>
      </c>
      <c r="N849" s="565" t="s">
        <v>1118</v>
      </c>
      <c r="O849" s="565">
        <v>8</v>
      </c>
      <c r="P849" s="565" t="s">
        <v>1133</v>
      </c>
      <c r="Q849" s="565" t="s">
        <v>843</v>
      </c>
      <c r="R849" s="565">
        <v>144.19999999999999</v>
      </c>
      <c r="S849" s="565">
        <v>26</v>
      </c>
      <c r="T849" s="566">
        <v>9500</v>
      </c>
      <c r="U849" s="565">
        <v>14</v>
      </c>
      <c r="V849" s="565" t="s">
        <v>125</v>
      </c>
      <c r="W849" s="565" t="s">
        <v>122</v>
      </c>
      <c r="X849" s="567">
        <v>39285</v>
      </c>
      <c r="Y849" s="567">
        <v>30364.38</v>
      </c>
      <c r="Z849" s="579">
        <v>0.03</v>
      </c>
      <c r="AA849" s="569" t="str">
        <f t="shared" si="116"/>
        <v>TRK238-3</v>
      </c>
      <c r="AB849" s="570" t="str">
        <f t="shared" si="117"/>
        <v>FALSE</v>
      </c>
      <c r="AC849" s="580" t="str">
        <f t="shared" si="118"/>
        <v>FALSE</v>
      </c>
      <c r="AD849" s="569" t="str">
        <f t="shared" si="119"/>
        <v>II</v>
      </c>
    </row>
    <row r="850" spans="1:30" x14ac:dyDescent="0.25">
      <c r="A850" s="564" t="str">
        <f t="shared" si="120"/>
        <v>TRK239-2017-1</v>
      </c>
      <c r="B850" s="574" t="s">
        <v>1134</v>
      </c>
      <c r="C850" s="574">
        <v>1</v>
      </c>
      <c r="D850" s="574" t="s">
        <v>431</v>
      </c>
      <c r="E850" s="574" t="s">
        <v>1099</v>
      </c>
      <c r="F850" s="574" t="s">
        <v>98</v>
      </c>
      <c r="G850" s="574">
        <v>2017</v>
      </c>
      <c r="H850" s="574" t="s">
        <v>186</v>
      </c>
      <c r="I850" s="574" t="s">
        <v>1123</v>
      </c>
      <c r="J850" s="574" t="s">
        <v>559</v>
      </c>
      <c r="K850" s="574">
        <v>6</v>
      </c>
      <c r="L850" s="574" t="s">
        <v>840</v>
      </c>
      <c r="M850" s="574">
        <v>13000</v>
      </c>
      <c r="N850" s="574" t="s">
        <v>1118</v>
      </c>
      <c r="O850" s="574">
        <v>8</v>
      </c>
      <c r="P850" s="574" t="s">
        <v>1135</v>
      </c>
      <c r="Q850" s="574" t="s">
        <v>843</v>
      </c>
      <c r="R850" s="574">
        <v>158.1</v>
      </c>
      <c r="S850" s="574">
        <v>36</v>
      </c>
      <c r="T850" s="575">
        <v>9500</v>
      </c>
      <c r="U850" s="574">
        <v>14</v>
      </c>
      <c r="V850" s="574" t="s">
        <v>125</v>
      </c>
      <c r="W850" s="574" t="s">
        <v>122</v>
      </c>
      <c r="X850" s="576">
        <v>39835</v>
      </c>
      <c r="Y850" s="576">
        <v>28999.57</v>
      </c>
      <c r="Z850" s="577">
        <v>7.1999999999999995E-2</v>
      </c>
      <c r="AA850" s="570" t="str">
        <f t="shared" si="116"/>
        <v>TRK239-1</v>
      </c>
      <c r="AB850" s="569" t="str">
        <f t="shared" si="117"/>
        <v>FALSE</v>
      </c>
      <c r="AC850" s="578" t="str">
        <f t="shared" si="118"/>
        <v>FALSE</v>
      </c>
      <c r="AD850" s="570" t="str">
        <f t="shared" si="119"/>
        <v>II</v>
      </c>
    </row>
    <row r="851" spans="1:30" ht="30" x14ac:dyDescent="0.25">
      <c r="A851" s="564" t="str">
        <f t="shared" si="120"/>
        <v>TRK239-2017-2</v>
      </c>
      <c r="B851" s="565" t="s">
        <v>1134</v>
      </c>
      <c r="C851" s="565">
        <v>2</v>
      </c>
      <c r="D851" s="565" t="s">
        <v>436</v>
      </c>
      <c r="E851" s="565" t="s">
        <v>1099</v>
      </c>
      <c r="F851" s="565" t="s">
        <v>98</v>
      </c>
      <c r="G851" s="565">
        <v>2017</v>
      </c>
      <c r="H851" s="565" t="s">
        <v>186</v>
      </c>
      <c r="I851" s="565" t="s">
        <v>1123</v>
      </c>
      <c r="J851" s="565" t="s">
        <v>559</v>
      </c>
      <c r="K851" s="565">
        <v>6</v>
      </c>
      <c r="L851" s="565" t="s">
        <v>840</v>
      </c>
      <c r="M851" s="565">
        <v>13000</v>
      </c>
      <c r="N851" s="565" t="s">
        <v>1118</v>
      </c>
      <c r="O851" s="565">
        <v>8</v>
      </c>
      <c r="P851" s="565" t="s">
        <v>1135</v>
      </c>
      <c r="Q851" s="565" t="s">
        <v>843</v>
      </c>
      <c r="R851" s="565">
        <v>158.1</v>
      </c>
      <c r="S851" s="565">
        <v>36</v>
      </c>
      <c r="T851" s="566">
        <v>9500</v>
      </c>
      <c r="U851" s="565">
        <v>14</v>
      </c>
      <c r="V851" s="565" t="s">
        <v>125</v>
      </c>
      <c r="W851" s="565" t="s">
        <v>122</v>
      </c>
      <c r="X851" s="567">
        <v>39835</v>
      </c>
      <c r="Y851" s="567">
        <v>28619</v>
      </c>
      <c r="Z851" s="579">
        <v>0.05</v>
      </c>
      <c r="AA851" s="569" t="str">
        <f t="shared" si="116"/>
        <v>TRK239-2</v>
      </c>
      <c r="AB851" s="570" t="str">
        <f t="shared" si="117"/>
        <v>FALSE</v>
      </c>
      <c r="AC851" s="580" t="str">
        <f t="shared" si="118"/>
        <v>FALSE</v>
      </c>
      <c r="AD851" s="569" t="str">
        <f t="shared" si="119"/>
        <v>II</v>
      </c>
    </row>
    <row r="852" spans="1:30" x14ac:dyDescent="0.25">
      <c r="A852" s="564" t="str">
        <f t="shared" si="120"/>
        <v>TRK239-2017-3</v>
      </c>
      <c r="B852" s="574" t="s">
        <v>1134</v>
      </c>
      <c r="C852" s="574">
        <v>3</v>
      </c>
      <c r="D852" s="574" t="s">
        <v>454</v>
      </c>
      <c r="E852" s="574" t="s">
        <v>1099</v>
      </c>
      <c r="F852" s="574" t="s">
        <v>98</v>
      </c>
      <c r="G852" s="574">
        <v>2017</v>
      </c>
      <c r="H852" s="574" t="s">
        <v>186</v>
      </c>
      <c r="I852" s="574" t="s">
        <v>1123</v>
      </c>
      <c r="J852" s="574" t="s">
        <v>559</v>
      </c>
      <c r="K852" s="574">
        <v>6</v>
      </c>
      <c r="L852" s="574" t="s">
        <v>840</v>
      </c>
      <c r="M852" s="574">
        <v>13000</v>
      </c>
      <c r="N852" s="574" t="s">
        <v>1118</v>
      </c>
      <c r="O852" s="574">
        <v>8</v>
      </c>
      <c r="P852" s="574" t="s">
        <v>1135</v>
      </c>
      <c r="Q852" s="574" t="s">
        <v>843</v>
      </c>
      <c r="R852" s="574">
        <v>158.1</v>
      </c>
      <c r="S852" s="574">
        <v>34</v>
      </c>
      <c r="T852" s="575">
        <v>9500</v>
      </c>
      <c r="U852" s="574">
        <v>14</v>
      </c>
      <c r="V852" s="574" t="s">
        <v>125</v>
      </c>
      <c r="W852" s="574" t="s">
        <v>122</v>
      </c>
      <c r="X852" s="576">
        <v>39480</v>
      </c>
      <c r="Y852" s="576">
        <v>30364.38</v>
      </c>
      <c r="Z852" s="577">
        <v>0.03</v>
      </c>
      <c r="AA852" s="570" t="str">
        <f t="shared" si="116"/>
        <v>TRK239-3</v>
      </c>
      <c r="AB852" s="569" t="str">
        <f t="shared" si="117"/>
        <v>FALSE</v>
      </c>
      <c r="AC852" s="578" t="str">
        <f t="shared" si="118"/>
        <v>FALSE</v>
      </c>
      <c r="AD852" s="570" t="str">
        <f t="shared" si="119"/>
        <v>II</v>
      </c>
    </row>
    <row r="853" spans="1:30" x14ac:dyDescent="0.25">
      <c r="A853" s="564" t="str">
        <f t="shared" si="120"/>
        <v>TRK240-2017-1</v>
      </c>
      <c r="B853" s="565" t="s">
        <v>1136</v>
      </c>
      <c r="C853" s="565">
        <v>1</v>
      </c>
      <c r="D853" s="565" t="s">
        <v>431</v>
      </c>
      <c r="E853" s="565" t="s">
        <v>1099</v>
      </c>
      <c r="F853" s="565" t="s">
        <v>98</v>
      </c>
      <c r="G853" s="565">
        <v>2017</v>
      </c>
      <c r="H853" s="565" t="s">
        <v>186</v>
      </c>
      <c r="I853" s="565" t="s">
        <v>853</v>
      </c>
      <c r="J853" s="565" t="s">
        <v>559</v>
      </c>
      <c r="K853" s="565">
        <v>6</v>
      </c>
      <c r="L853" s="565" t="s">
        <v>846</v>
      </c>
      <c r="M853" s="565">
        <v>13000</v>
      </c>
      <c r="N853" s="565" t="s">
        <v>1118</v>
      </c>
      <c r="O853" s="565">
        <v>8</v>
      </c>
      <c r="P853" s="565" t="s">
        <v>1137</v>
      </c>
      <c r="Q853" s="565" t="s">
        <v>843</v>
      </c>
      <c r="R853" s="565">
        <v>153.69999999999999</v>
      </c>
      <c r="S853" s="565">
        <v>36</v>
      </c>
      <c r="T853" s="566">
        <v>9900</v>
      </c>
      <c r="U853" s="565">
        <v>14</v>
      </c>
      <c r="V853" s="565" t="s">
        <v>125</v>
      </c>
      <c r="W853" s="565" t="s">
        <v>122</v>
      </c>
      <c r="X853" s="567">
        <v>41245</v>
      </c>
      <c r="Y853" s="567">
        <v>24142.44</v>
      </c>
      <c r="Z853" s="579">
        <v>7.1999999999999995E-2</v>
      </c>
      <c r="AA853" s="569" t="str">
        <f t="shared" si="116"/>
        <v>TRK240-1</v>
      </c>
      <c r="AB853" s="570" t="str">
        <f t="shared" si="117"/>
        <v>FALSE</v>
      </c>
      <c r="AC853" s="580" t="str">
        <f t="shared" si="118"/>
        <v>FALSE</v>
      </c>
      <c r="AD853" s="569" t="str">
        <f t="shared" si="119"/>
        <v>II</v>
      </c>
    </row>
    <row r="854" spans="1:30" ht="30" x14ac:dyDescent="0.25">
      <c r="A854" s="564" t="str">
        <f t="shared" si="120"/>
        <v>TRK240-2017-2</v>
      </c>
      <c r="B854" s="574" t="s">
        <v>1136</v>
      </c>
      <c r="C854" s="574">
        <v>2</v>
      </c>
      <c r="D854" s="574" t="s">
        <v>436</v>
      </c>
      <c r="E854" s="574" t="s">
        <v>1099</v>
      </c>
      <c r="F854" s="574" t="s">
        <v>98</v>
      </c>
      <c r="G854" s="574">
        <v>2017</v>
      </c>
      <c r="H854" s="574" t="s">
        <v>186</v>
      </c>
      <c r="I854" s="574" t="s">
        <v>853</v>
      </c>
      <c r="J854" s="574" t="s">
        <v>559</v>
      </c>
      <c r="K854" s="574">
        <v>6</v>
      </c>
      <c r="L854" s="574" t="s">
        <v>846</v>
      </c>
      <c r="M854" s="574">
        <v>13000</v>
      </c>
      <c r="N854" s="574" t="s">
        <v>1118</v>
      </c>
      <c r="O854" s="574">
        <v>8</v>
      </c>
      <c r="P854" s="574" t="s">
        <v>1137</v>
      </c>
      <c r="Q854" s="574" t="s">
        <v>843</v>
      </c>
      <c r="R854" s="574">
        <v>153.69999999999999</v>
      </c>
      <c r="S854" s="574">
        <v>36</v>
      </c>
      <c r="T854" s="575">
        <v>9500</v>
      </c>
      <c r="U854" s="574">
        <v>14</v>
      </c>
      <c r="V854" s="574" t="s">
        <v>125</v>
      </c>
      <c r="W854" s="574" t="s">
        <v>122</v>
      </c>
      <c r="X854" s="576">
        <v>41245</v>
      </c>
      <c r="Y854" s="576">
        <v>29747</v>
      </c>
      <c r="Z854" s="577">
        <v>0.05</v>
      </c>
      <c r="AA854" s="570" t="str">
        <f t="shared" si="116"/>
        <v>TRK240-2</v>
      </c>
      <c r="AB854" s="569" t="str">
        <f t="shared" si="117"/>
        <v>FALSE</v>
      </c>
      <c r="AC854" s="578" t="str">
        <f t="shared" si="118"/>
        <v>FALSE</v>
      </c>
      <c r="AD854" s="570" t="str">
        <f t="shared" si="119"/>
        <v>II</v>
      </c>
    </row>
    <row r="855" spans="1:30" x14ac:dyDescent="0.25">
      <c r="A855" s="564" t="str">
        <f t="shared" si="120"/>
        <v>TRK240-2017-3</v>
      </c>
      <c r="B855" s="565" t="s">
        <v>1136</v>
      </c>
      <c r="C855" s="565">
        <v>3</v>
      </c>
      <c r="D855" s="565" t="s">
        <v>454</v>
      </c>
      <c r="E855" s="565" t="s">
        <v>1099</v>
      </c>
      <c r="F855" s="565" t="s">
        <v>98</v>
      </c>
      <c r="G855" s="565">
        <v>2017</v>
      </c>
      <c r="H855" s="565" t="s">
        <v>186</v>
      </c>
      <c r="I855" s="565" t="s">
        <v>853</v>
      </c>
      <c r="J855" s="565" t="s">
        <v>559</v>
      </c>
      <c r="K855" s="565">
        <v>6</v>
      </c>
      <c r="L855" s="565" t="s">
        <v>846</v>
      </c>
      <c r="M855" s="565">
        <v>13000</v>
      </c>
      <c r="N855" s="565" t="s">
        <v>1118</v>
      </c>
      <c r="O855" s="565">
        <v>8</v>
      </c>
      <c r="P855" s="565" t="s">
        <v>1137</v>
      </c>
      <c r="Q855" s="565" t="s">
        <v>843</v>
      </c>
      <c r="R855" s="565">
        <v>153.69999999999999</v>
      </c>
      <c r="S855" s="565">
        <v>26</v>
      </c>
      <c r="T855" s="566">
        <v>9900</v>
      </c>
      <c r="U855" s="565">
        <v>14</v>
      </c>
      <c r="V855" s="565" t="s">
        <v>125</v>
      </c>
      <c r="W855" s="565" t="s">
        <v>122</v>
      </c>
      <c r="X855" s="567">
        <v>40890</v>
      </c>
      <c r="Y855" s="567">
        <v>31448.639999999999</v>
      </c>
      <c r="Z855" s="579">
        <v>0.03</v>
      </c>
      <c r="AA855" s="569" t="str">
        <f t="shared" si="116"/>
        <v>TRK240-3</v>
      </c>
      <c r="AB855" s="570" t="str">
        <f t="shared" si="117"/>
        <v>FALSE</v>
      </c>
      <c r="AC855" s="580" t="str">
        <f t="shared" si="118"/>
        <v>FALSE</v>
      </c>
      <c r="AD855" s="569" t="str">
        <f t="shared" si="119"/>
        <v>II</v>
      </c>
    </row>
    <row r="856" spans="1:30" x14ac:dyDescent="0.25">
      <c r="A856" s="564" t="str">
        <f t="shared" si="120"/>
        <v>TRK241-2017-1</v>
      </c>
      <c r="B856" s="574" t="s">
        <v>1138</v>
      </c>
      <c r="C856" s="574">
        <v>1</v>
      </c>
      <c r="D856" s="574" t="s">
        <v>431</v>
      </c>
      <c r="E856" s="574" t="s">
        <v>1099</v>
      </c>
      <c r="F856" s="574" t="s">
        <v>98</v>
      </c>
      <c r="G856" s="574">
        <v>2017</v>
      </c>
      <c r="H856" s="574" t="s">
        <v>186</v>
      </c>
      <c r="I856" s="574" t="s">
        <v>1128</v>
      </c>
      <c r="J856" s="574" t="s">
        <v>559</v>
      </c>
      <c r="K856" s="574">
        <v>6</v>
      </c>
      <c r="L856" s="574" t="s">
        <v>840</v>
      </c>
      <c r="M856" s="574">
        <v>13000</v>
      </c>
      <c r="N856" s="574" t="s">
        <v>1118</v>
      </c>
      <c r="O856" s="574">
        <v>8</v>
      </c>
      <c r="P856" s="574" t="s">
        <v>1139</v>
      </c>
      <c r="Q856" s="574" t="s">
        <v>843</v>
      </c>
      <c r="R856" s="574">
        <v>167.7</v>
      </c>
      <c r="S856" s="574">
        <v>36</v>
      </c>
      <c r="T856" s="575">
        <v>9900</v>
      </c>
      <c r="U856" s="574">
        <v>14</v>
      </c>
      <c r="V856" s="574" t="s">
        <v>125</v>
      </c>
      <c r="W856" s="574" t="s">
        <v>122</v>
      </c>
      <c r="X856" s="576">
        <v>41440</v>
      </c>
      <c r="Y856" s="576">
        <v>24417.68</v>
      </c>
      <c r="Z856" s="577">
        <v>7.1999999999999995E-2</v>
      </c>
      <c r="AA856" s="570" t="str">
        <f t="shared" si="116"/>
        <v>TRK241-1</v>
      </c>
      <c r="AB856" s="569" t="str">
        <f t="shared" si="117"/>
        <v>FALSE</v>
      </c>
      <c r="AC856" s="578" t="str">
        <f t="shared" si="118"/>
        <v>FALSE</v>
      </c>
      <c r="AD856" s="570" t="str">
        <f t="shared" si="119"/>
        <v>II</v>
      </c>
    </row>
    <row r="857" spans="1:30" ht="30" x14ac:dyDescent="0.25">
      <c r="A857" s="564" t="str">
        <f t="shared" si="120"/>
        <v>TRK241-2017-2</v>
      </c>
      <c r="B857" s="565" t="s">
        <v>1138</v>
      </c>
      <c r="C857" s="565">
        <v>2</v>
      </c>
      <c r="D857" s="565" t="s">
        <v>436</v>
      </c>
      <c r="E857" s="565" t="s">
        <v>1099</v>
      </c>
      <c r="F857" s="565" t="s">
        <v>98</v>
      </c>
      <c r="G857" s="565">
        <v>2017</v>
      </c>
      <c r="H857" s="565" t="s">
        <v>186</v>
      </c>
      <c r="I857" s="565" t="s">
        <v>1128</v>
      </c>
      <c r="J857" s="565" t="s">
        <v>559</v>
      </c>
      <c r="K857" s="565">
        <v>6</v>
      </c>
      <c r="L857" s="565" t="s">
        <v>840</v>
      </c>
      <c r="M857" s="565">
        <v>13000</v>
      </c>
      <c r="N857" s="565" t="s">
        <v>1118</v>
      </c>
      <c r="O857" s="565">
        <v>8</v>
      </c>
      <c r="P857" s="565" t="s">
        <v>1139</v>
      </c>
      <c r="Q857" s="565" t="s">
        <v>843</v>
      </c>
      <c r="R857" s="565">
        <v>167.7</v>
      </c>
      <c r="S857" s="565">
        <v>36</v>
      </c>
      <c r="T857" s="566">
        <v>9900</v>
      </c>
      <c r="U857" s="565">
        <v>14</v>
      </c>
      <c r="V857" s="565" t="s">
        <v>125</v>
      </c>
      <c r="W857" s="565" t="s">
        <v>122</v>
      </c>
      <c r="X857" s="567">
        <v>41440</v>
      </c>
      <c r="Y857" s="567">
        <v>29932</v>
      </c>
      <c r="Z857" s="579">
        <v>0.05</v>
      </c>
      <c r="AA857" s="569" t="str">
        <f t="shared" si="116"/>
        <v>TRK241-2</v>
      </c>
      <c r="AB857" s="570" t="str">
        <f t="shared" si="117"/>
        <v>FALSE</v>
      </c>
      <c r="AC857" s="580" t="str">
        <f t="shared" si="118"/>
        <v>FALSE</v>
      </c>
      <c r="AD857" s="569" t="str">
        <f t="shared" si="119"/>
        <v>II</v>
      </c>
    </row>
    <row r="858" spans="1:30" x14ac:dyDescent="0.25">
      <c r="A858" s="564" t="str">
        <f t="shared" si="120"/>
        <v>TRK241-2017-3</v>
      </c>
      <c r="B858" s="574" t="s">
        <v>1138</v>
      </c>
      <c r="C858" s="574">
        <v>3</v>
      </c>
      <c r="D858" s="574" t="s">
        <v>454</v>
      </c>
      <c r="E858" s="574" t="s">
        <v>1099</v>
      </c>
      <c r="F858" s="574" t="s">
        <v>98</v>
      </c>
      <c r="G858" s="574">
        <v>2017</v>
      </c>
      <c r="H858" s="574" t="s">
        <v>186</v>
      </c>
      <c r="I858" s="574" t="s">
        <v>1128</v>
      </c>
      <c r="J858" s="574" t="s">
        <v>559</v>
      </c>
      <c r="K858" s="574">
        <v>6</v>
      </c>
      <c r="L858" s="574" t="s">
        <v>840</v>
      </c>
      <c r="M858" s="574">
        <v>13000</v>
      </c>
      <c r="N858" s="574" t="s">
        <v>1118</v>
      </c>
      <c r="O858" s="574">
        <v>8</v>
      </c>
      <c r="P858" s="574" t="s">
        <v>1139</v>
      </c>
      <c r="Q858" s="574" t="s">
        <v>843</v>
      </c>
      <c r="R858" s="574">
        <v>167.7</v>
      </c>
      <c r="S858" s="574">
        <v>34</v>
      </c>
      <c r="T858" s="575">
        <v>9900</v>
      </c>
      <c r="U858" s="574">
        <v>14</v>
      </c>
      <c r="V858" s="574" t="s">
        <v>125</v>
      </c>
      <c r="W858" s="574" t="s">
        <v>122</v>
      </c>
      <c r="X858" s="576">
        <v>41085</v>
      </c>
      <c r="Y858" s="576">
        <v>30630.6</v>
      </c>
      <c r="Z858" s="577">
        <v>0.03</v>
      </c>
      <c r="AA858" s="570" t="str">
        <f t="shared" si="116"/>
        <v>TRK241-3</v>
      </c>
      <c r="AB858" s="569" t="str">
        <f t="shared" si="117"/>
        <v>FALSE</v>
      </c>
      <c r="AC858" s="578" t="str">
        <f t="shared" si="118"/>
        <v>FALSE</v>
      </c>
      <c r="AD858" s="570" t="str">
        <f t="shared" si="119"/>
        <v>II</v>
      </c>
    </row>
    <row r="859" spans="1:30" x14ac:dyDescent="0.25">
      <c r="A859" s="564" t="str">
        <f t="shared" si="120"/>
        <v>TRK242-2017-1</v>
      </c>
      <c r="B859" s="565" t="s">
        <v>1140</v>
      </c>
      <c r="C859" s="565">
        <v>1</v>
      </c>
      <c r="D859" s="565" t="s">
        <v>431</v>
      </c>
      <c r="E859" s="565" t="s">
        <v>1099</v>
      </c>
      <c r="F859" s="565" t="s">
        <v>98</v>
      </c>
      <c r="G859" s="565">
        <v>2017</v>
      </c>
      <c r="H859" s="565" t="s">
        <v>186</v>
      </c>
      <c r="I859" s="565" t="s">
        <v>1141</v>
      </c>
      <c r="J859" s="565" t="s">
        <v>777</v>
      </c>
      <c r="K859" s="565">
        <v>3</v>
      </c>
      <c r="L859" s="565" t="s">
        <v>840</v>
      </c>
      <c r="M859" s="565">
        <v>13000</v>
      </c>
      <c r="N859" s="565" t="s">
        <v>1118</v>
      </c>
      <c r="O859" s="565">
        <v>8</v>
      </c>
      <c r="P859" s="565" t="s">
        <v>1119</v>
      </c>
      <c r="Q859" s="565" t="s">
        <v>432</v>
      </c>
      <c r="R859" s="565">
        <v>133.6</v>
      </c>
      <c r="S859" s="565">
        <v>36</v>
      </c>
      <c r="T859" s="566">
        <v>9300</v>
      </c>
      <c r="U859" s="565">
        <v>15</v>
      </c>
      <c r="V859" s="565" t="s">
        <v>125</v>
      </c>
      <c r="W859" s="565" t="s">
        <v>122</v>
      </c>
      <c r="X859" s="567">
        <v>39070</v>
      </c>
      <c r="Y859" s="567">
        <v>27528.3</v>
      </c>
      <c r="Z859" s="579">
        <v>7.1999999999999995E-2</v>
      </c>
      <c r="AA859" s="569" t="str">
        <f t="shared" si="116"/>
        <v>TRK242-1</v>
      </c>
      <c r="AB859" s="570" t="str">
        <f t="shared" si="117"/>
        <v>FALSE</v>
      </c>
      <c r="AC859" s="580" t="str">
        <f t="shared" si="118"/>
        <v>FALSE</v>
      </c>
      <c r="AD859" s="569" t="str">
        <f t="shared" si="119"/>
        <v>II</v>
      </c>
    </row>
    <row r="860" spans="1:30" ht="30" x14ac:dyDescent="0.25">
      <c r="A860" s="564" t="str">
        <f t="shared" si="120"/>
        <v>TRK242-2017-2</v>
      </c>
      <c r="B860" s="574" t="s">
        <v>1140</v>
      </c>
      <c r="C860" s="574">
        <v>2</v>
      </c>
      <c r="D860" s="574" t="s">
        <v>436</v>
      </c>
      <c r="E860" s="574" t="s">
        <v>1099</v>
      </c>
      <c r="F860" s="574" t="s">
        <v>98</v>
      </c>
      <c r="G860" s="574">
        <v>2017</v>
      </c>
      <c r="H860" s="574" t="s">
        <v>186</v>
      </c>
      <c r="I860" s="574" t="s">
        <v>1141</v>
      </c>
      <c r="J860" s="574" t="s">
        <v>777</v>
      </c>
      <c r="K860" s="574">
        <v>3</v>
      </c>
      <c r="L860" s="574" t="s">
        <v>840</v>
      </c>
      <c r="M860" s="574">
        <v>13000</v>
      </c>
      <c r="N860" s="574" t="s">
        <v>1118</v>
      </c>
      <c r="O860" s="574">
        <v>8</v>
      </c>
      <c r="P860" s="574" t="s">
        <v>1119</v>
      </c>
      <c r="Q860" s="574" t="s">
        <v>432</v>
      </c>
      <c r="R860" s="574">
        <v>133.6</v>
      </c>
      <c r="S860" s="574">
        <v>36</v>
      </c>
      <c r="T860" s="575">
        <v>9300</v>
      </c>
      <c r="U860" s="574">
        <v>15</v>
      </c>
      <c r="V860" s="574" t="s">
        <v>125</v>
      </c>
      <c r="W860" s="574" t="s">
        <v>122</v>
      </c>
      <c r="X860" s="576">
        <v>39070</v>
      </c>
      <c r="Y860" s="576">
        <v>27812</v>
      </c>
      <c r="Z860" s="577">
        <v>0.05</v>
      </c>
      <c r="AA860" s="570" t="str">
        <f t="shared" si="116"/>
        <v>TRK242-2</v>
      </c>
      <c r="AB860" s="569" t="str">
        <f t="shared" si="117"/>
        <v>FALSE</v>
      </c>
      <c r="AC860" s="578" t="str">
        <f t="shared" si="118"/>
        <v>FALSE</v>
      </c>
      <c r="AD860" s="570" t="str">
        <f t="shared" si="119"/>
        <v>II</v>
      </c>
    </row>
    <row r="861" spans="1:30" x14ac:dyDescent="0.25">
      <c r="A861" s="564" t="str">
        <f t="shared" si="120"/>
        <v>TRK242-2017-3</v>
      </c>
      <c r="B861" s="565" t="s">
        <v>1140</v>
      </c>
      <c r="C861" s="565">
        <v>3</v>
      </c>
      <c r="D861" s="565" t="s">
        <v>454</v>
      </c>
      <c r="E861" s="565" t="s">
        <v>1099</v>
      </c>
      <c r="F861" s="565" t="s">
        <v>98</v>
      </c>
      <c r="G861" s="565">
        <v>2017</v>
      </c>
      <c r="H861" s="565" t="s">
        <v>186</v>
      </c>
      <c r="I861" s="565" t="s">
        <v>1141</v>
      </c>
      <c r="J861" s="565" t="s">
        <v>777</v>
      </c>
      <c r="K861" s="565">
        <v>3</v>
      </c>
      <c r="L861" s="565" t="s">
        <v>840</v>
      </c>
      <c r="M861" s="565">
        <v>13000</v>
      </c>
      <c r="N861" s="565" t="s">
        <v>1118</v>
      </c>
      <c r="O861" s="565">
        <v>8</v>
      </c>
      <c r="P861" s="565" t="s">
        <v>1119</v>
      </c>
      <c r="Q861" s="565" t="s">
        <v>432</v>
      </c>
      <c r="R861" s="565">
        <v>133.6</v>
      </c>
      <c r="S861" s="565">
        <v>34</v>
      </c>
      <c r="T861" s="566">
        <v>9300</v>
      </c>
      <c r="U861" s="565">
        <v>15</v>
      </c>
      <c r="V861" s="565" t="s">
        <v>125</v>
      </c>
      <c r="W861" s="565" t="s">
        <v>122</v>
      </c>
      <c r="X861" s="567">
        <v>38285</v>
      </c>
      <c r="Y861" s="567">
        <v>27891.27</v>
      </c>
      <c r="Z861" s="579">
        <v>0.03</v>
      </c>
      <c r="AA861" s="569" t="str">
        <f t="shared" si="116"/>
        <v>TRK242-3</v>
      </c>
      <c r="AB861" s="570" t="str">
        <f t="shared" si="117"/>
        <v>FALSE</v>
      </c>
      <c r="AC861" s="580" t="str">
        <f t="shared" si="118"/>
        <v>FALSE</v>
      </c>
      <c r="AD861" s="569" t="str">
        <f t="shared" si="119"/>
        <v>II</v>
      </c>
    </row>
    <row r="862" spans="1:30" x14ac:dyDescent="0.25">
      <c r="A862" s="564" t="str">
        <f t="shared" si="120"/>
        <v>TRK243-2017-1</v>
      </c>
      <c r="B862" s="574" t="s">
        <v>1142</v>
      </c>
      <c r="C862" s="574">
        <v>1</v>
      </c>
      <c r="D862" s="574" t="s">
        <v>431</v>
      </c>
      <c r="E862" s="574" t="s">
        <v>1099</v>
      </c>
      <c r="F862" s="574" t="s">
        <v>98</v>
      </c>
      <c r="G862" s="574">
        <v>2017</v>
      </c>
      <c r="H862" s="574" t="s">
        <v>186</v>
      </c>
      <c r="I862" s="574" t="s">
        <v>1143</v>
      </c>
      <c r="J862" s="574" t="s">
        <v>777</v>
      </c>
      <c r="K862" s="574">
        <v>6</v>
      </c>
      <c r="L862" s="574" t="s">
        <v>846</v>
      </c>
      <c r="M862" s="574">
        <v>13000</v>
      </c>
      <c r="N862" s="574" t="s">
        <v>1118</v>
      </c>
      <c r="O862" s="574">
        <v>8</v>
      </c>
      <c r="P862" s="574" t="s">
        <v>1121</v>
      </c>
      <c r="Q862" s="574" t="s">
        <v>432</v>
      </c>
      <c r="R862" s="574">
        <v>144.19999999999999</v>
      </c>
      <c r="S862" s="574">
        <v>36</v>
      </c>
      <c r="T862" s="575">
        <v>9500</v>
      </c>
      <c r="U862" s="574">
        <v>15</v>
      </c>
      <c r="V862" s="574" t="s">
        <v>125</v>
      </c>
      <c r="W862" s="574" t="s">
        <v>122</v>
      </c>
      <c r="X862" s="576">
        <v>41645</v>
      </c>
      <c r="Y862" s="576">
        <v>29780.34</v>
      </c>
      <c r="Z862" s="577">
        <v>7.1999999999999995E-2</v>
      </c>
      <c r="AA862" s="570" t="str">
        <f t="shared" si="116"/>
        <v>TRK243-1</v>
      </c>
      <c r="AB862" s="569" t="str">
        <f t="shared" si="117"/>
        <v>FALSE</v>
      </c>
      <c r="AC862" s="578" t="str">
        <f t="shared" si="118"/>
        <v>FALSE</v>
      </c>
      <c r="AD862" s="570" t="str">
        <f t="shared" si="119"/>
        <v>II</v>
      </c>
    </row>
    <row r="863" spans="1:30" ht="30" x14ac:dyDescent="0.25">
      <c r="A863" s="564" t="str">
        <f t="shared" si="120"/>
        <v>TRK243-2017-2</v>
      </c>
      <c r="B863" s="565" t="s">
        <v>1142</v>
      </c>
      <c r="C863" s="565">
        <v>2</v>
      </c>
      <c r="D863" s="565" t="s">
        <v>436</v>
      </c>
      <c r="E863" s="565" t="s">
        <v>1099</v>
      </c>
      <c r="F863" s="565" t="s">
        <v>98</v>
      </c>
      <c r="G863" s="565">
        <v>2017</v>
      </c>
      <c r="H863" s="565" t="s">
        <v>186</v>
      </c>
      <c r="I863" s="565" t="s">
        <v>1143</v>
      </c>
      <c r="J863" s="565" t="s">
        <v>777</v>
      </c>
      <c r="K863" s="565">
        <v>6</v>
      </c>
      <c r="L863" s="565" t="s">
        <v>846</v>
      </c>
      <c r="M863" s="565">
        <v>13000</v>
      </c>
      <c r="N863" s="565" t="s">
        <v>1118</v>
      </c>
      <c r="O863" s="565">
        <v>8</v>
      </c>
      <c r="P863" s="565" t="s">
        <v>1121</v>
      </c>
      <c r="Q863" s="565" t="s">
        <v>432</v>
      </c>
      <c r="R863" s="565">
        <v>144.19999999999999</v>
      </c>
      <c r="S863" s="565">
        <v>36</v>
      </c>
      <c r="T863" s="566">
        <v>9500</v>
      </c>
      <c r="U863" s="565">
        <v>15</v>
      </c>
      <c r="V863" s="565" t="s">
        <v>125</v>
      </c>
      <c r="W863" s="565" t="s">
        <v>122</v>
      </c>
      <c r="X863" s="567">
        <v>41645</v>
      </c>
      <c r="Y863" s="567">
        <v>29914</v>
      </c>
      <c r="Z863" s="579">
        <v>0.05</v>
      </c>
      <c r="AA863" s="569" t="str">
        <f t="shared" si="116"/>
        <v>TRK243-2</v>
      </c>
      <c r="AB863" s="570" t="str">
        <f t="shared" si="117"/>
        <v>FALSE</v>
      </c>
      <c r="AC863" s="580" t="str">
        <f t="shared" si="118"/>
        <v>FALSE</v>
      </c>
      <c r="AD863" s="569" t="str">
        <f t="shared" si="119"/>
        <v>II</v>
      </c>
    </row>
    <row r="864" spans="1:30" x14ac:dyDescent="0.25">
      <c r="A864" s="564" t="str">
        <f t="shared" si="120"/>
        <v>TRK243-2017-3</v>
      </c>
      <c r="B864" s="574" t="s">
        <v>1142</v>
      </c>
      <c r="C864" s="574">
        <v>3</v>
      </c>
      <c r="D864" s="574" t="s">
        <v>454</v>
      </c>
      <c r="E864" s="574" t="s">
        <v>1099</v>
      </c>
      <c r="F864" s="574" t="s">
        <v>98</v>
      </c>
      <c r="G864" s="574">
        <v>2017</v>
      </c>
      <c r="H864" s="574" t="s">
        <v>186</v>
      </c>
      <c r="I864" s="574" t="s">
        <v>1143</v>
      </c>
      <c r="J864" s="574" t="s">
        <v>777</v>
      </c>
      <c r="K864" s="574">
        <v>6</v>
      </c>
      <c r="L864" s="574" t="s">
        <v>846</v>
      </c>
      <c r="M864" s="574">
        <v>13000</v>
      </c>
      <c r="N864" s="574" t="s">
        <v>1118</v>
      </c>
      <c r="O864" s="574">
        <v>8</v>
      </c>
      <c r="P864" s="574" t="s">
        <v>1121</v>
      </c>
      <c r="Q864" s="574" t="s">
        <v>432</v>
      </c>
      <c r="R864" s="574">
        <v>144.19999999999999</v>
      </c>
      <c r="S864" s="574">
        <v>34</v>
      </c>
      <c r="T864" s="575">
        <v>9500</v>
      </c>
      <c r="U864" s="574">
        <v>15</v>
      </c>
      <c r="V864" s="574" t="s">
        <v>125</v>
      </c>
      <c r="W864" s="574" t="s">
        <v>122</v>
      </c>
      <c r="X864" s="576">
        <v>41195</v>
      </c>
      <c r="Y864" s="576">
        <v>30247.75</v>
      </c>
      <c r="Z864" s="577">
        <v>0.03</v>
      </c>
      <c r="AA864" s="570" t="str">
        <f t="shared" si="116"/>
        <v>TRK243-3</v>
      </c>
      <c r="AB864" s="569" t="str">
        <f t="shared" si="117"/>
        <v>FALSE</v>
      </c>
      <c r="AC864" s="578" t="str">
        <f t="shared" si="118"/>
        <v>FALSE</v>
      </c>
      <c r="AD864" s="570" t="str">
        <f t="shared" si="119"/>
        <v>II</v>
      </c>
    </row>
    <row r="865" spans="1:30" x14ac:dyDescent="0.25">
      <c r="A865" s="564" t="str">
        <f t="shared" si="120"/>
        <v>TRK244-2017-1</v>
      </c>
      <c r="B865" s="565" t="s">
        <v>1144</v>
      </c>
      <c r="C865" s="565">
        <v>1</v>
      </c>
      <c r="D865" s="565" t="s">
        <v>431</v>
      </c>
      <c r="E865" s="565" t="s">
        <v>1099</v>
      </c>
      <c r="F865" s="565" t="s">
        <v>98</v>
      </c>
      <c r="G865" s="565">
        <v>2017</v>
      </c>
      <c r="H865" s="565" t="s">
        <v>186</v>
      </c>
      <c r="I865" s="565" t="s">
        <v>1145</v>
      </c>
      <c r="J865" s="565" t="s">
        <v>777</v>
      </c>
      <c r="K865" s="565">
        <v>6</v>
      </c>
      <c r="L865" s="565" t="s">
        <v>840</v>
      </c>
      <c r="M865" s="565">
        <v>13000</v>
      </c>
      <c r="N865" s="565" t="s">
        <v>1118</v>
      </c>
      <c r="O865" s="565">
        <v>8</v>
      </c>
      <c r="P865" s="565" t="s">
        <v>1124</v>
      </c>
      <c r="Q865" s="565" t="s">
        <v>432</v>
      </c>
      <c r="R865" s="565">
        <v>158.1</v>
      </c>
      <c r="S865" s="565">
        <v>36</v>
      </c>
      <c r="T865" s="566">
        <v>9500</v>
      </c>
      <c r="U865" s="565">
        <v>15</v>
      </c>
      <c r="V865" s="565" t="s">
        <v>125</v>
      </c>
      <c r="W865" s="565" t="s">
        <v>122</v>
      </c>
      <c r="X865" s="567">
        <v>41840</v>
      </c>
      <c r="Y865" s="567">
        <v>31092.75</v>
      </c>
      <c r="Z865" s="579">
        <v>7.1999999999999995E-2</v>
      </c>
      <c r="AA865" s="569" t="str">
        <f t="shared" si="116"/>
        <v>TRK244-1</v>
      </c>
      <c r="AB865" s="570" t="str">
        <f t="shared" si="117"/>
        <v>FALSE</v>
      </c>
      <c r="AC865" s="580" t="str">
        <f t="shared" si="118"/>
        <v>FALSE</v>
      </c>
      <c r="AD865" s="569" t="str">
        <f t="shared" si="119"/>
        <v>II</v>
      </c>
    </row>
    <row r="866" spans="1:30" ht="30" x14ac:dyDescent="0.25">
      <c r="A866" s="564" t="str">
        <f t="shared" si="120"/>
        <v>TRK244-2017-2</v>
      </c>
      <c r="B866" s="574" t="s">
        <v>1144</v>
      </c>
      <c r="C866" s="574">
        <v>2</v>
      </c>
      <c r="D866" s="574" t="s">
        <v>436</v>
      </c>
      <c r="E866" s="574" t="s">
        <v>1099</v>
      </c>
      <c r="F866" s="574" t="s">
        <v>98</v>
      </c>
      <c r="G866" s="574">
        <v>2017</v>
      </c>
      <c r="H866" s="574" t="s">
        <v>186</v>
      </c>
      <c r="I866" s="574" t="s">
        <v>1145</v>
      </c>
      <c r="J866" s="574" t="s">
        <v>777</v>
      </c>
      <c r="K866" s="574">
        <v>6</v>
      </c>
      <c r="L866" s="574" t="s">
        <v>840</v>
      </c>
      <c r="M866" s="574">
        <v>13000</v>
      </c>
      <c r="N866" s="574" t="s">
        <v>1118</v>
      </c>
      <c r="O866" s="574">
        <v>8</v>
      </c>
      <c r="P866" s="574" t="s">
        <v>1124</v>
      </c>
      <c r="Q866" s="574" t="s">
        <v>432</v>
      </c>
      <c r="R866" s="574">
        <v>158.1</v>
      </c>
      <c r="S866" s="574">
        <v>36</v>
      </c>
      <c r="T866" s="575">
        <v>9500</v>
      </c>
      <c r="U866" s="574">
        <v>15</v>
      </c>
      <c r="V866" s="574" t="s">
        <v>125</v>
      </c>
      <c r="W866" s="574" t="s">
        <v>122</v>
      </c>
      <c r="X866" s="576">
        <v>41840</v>
      </c>
      <c r="Y866" s="576">
        <v>30721</v>
      </c>
      <c r="Z866" s="577">
        <v>0.05</v>
      </c>
      <c r="AA866" s="570" t="str">
        <f t="shared" si="116"/>
        <v>TRK244-2</v>
      </c>
      <c r="AB866" s="569" t="str">
        <f t="shared" si="117"/>
        <v>FALSE</v>
      </c>
      <c r="AC866" s="578" t="str">
        <f t="shared" si="118"/>
        <v>FALSE</v>
      </c>
      <c r="AD866" s="570" t="str">
        <f t="shared" si="119"/>
        <v>II</v>
      </c>
    </row>
    <row r="867" spans="1:30" x14ac:dyDescent="0.25">
      <c r="A867" s="564" t="str">
        <f t="shared" si="120"/>
        <v>TRK244-2017-3</v>
      </c>
      <c r="B867" s="565" t="s">
        <v>1144</v>
      </c>
      <c r="C867" s="565">
        <v>3</v>
      </c>
      <c r="D867" s="565" t="s">
        <v>454</v>
      </c>
      <c r="E867" s="565" t="s">
        <v>1099</v>
      </c>
      <c r="F867" s="565" t="s">
        <v>98</v>
      </c>
      <c r="G867" s="565">
        <v>2017</v>
      </c>
      <c r="H867" s="565" t="s">
        <v>186</v>
      </c>
      <c r="I867" s="565" t="s">
        <v>1145</v>
      </c>
      <c r="J867" s="565" t="s">
        <v>777</v>
      </c>
      <c r="K867" s="565">
        <v>6</v>
      </c>
      <c r="L867" s="565" t="s">
        <v>840</v>
      </c>
      <c r="M867" s="565">
        <v>13000</v>
      </c>
      <c r="N867" s="565" t="s">
        <v>1118</v>
      </c>
      <c r="O867" s="565">
        <v>8</v>
      </c>
      <c r="P867" s="565" t="s">
        <v>1124</v>
      </c>
      <c r="Q867" s="565" t="s">
        <v>432</v>
      </c>
      <c r="R867" s="565">
        <v>158.1</v>
      </c>
      <c r="S867" s="565">
        <v>34</v>
      </c>
      <c r="T867" s="566">
        <v>9500</v>
      </c>
      <c r="U867" s="565">
        <v>15</v>
      </c>
      <c r="V867" s="565" t="s">
        <v>125</v>
      </c>
      <c r="W867" s="565" t="s">
        <v>122</v>
      </c>
      <c r="X867" s="567">
        <v>41390</v>
      </c>
      <c r="Y867" s="567">
        <v>30448.65</v>
      </c>
      <c r="Z867" s="579">
        <v>0.03</v>
      </c>
      <c r="AA867" s="569" t="str">
        <f t="shared" si="116"/>
        <v>TRK244-3</v>
      </c>
      <c r="AB867" s="570" t="str">
        <f t="shared" si="117"/>
        <v>FALSE</v>
      </c>
      <c r="AC867" s="580" t="str">
        <f t="shared" si="118"/>
        <v>FALSE</v>
      </c>
      <c r="AD867" s="569" t="str">
        <f t="shared" si="119"/>
        <v>II</v>
      </c>
    </row>
    <row r="868" spans="1:30" x14ac:dyDescent="0.25">
      <c r="A868" s="564" t="str">
        <f t="shared" si="120"/>
        <v>TRK245-2017-1</v>
      </c>
      <c r="B868" s="574" t="s">
        <v>1146</v>
      </c>
      <c r="C868" s="574">
        <v>1</v>
      </c>
      <c r="D868" s="574" t="s">
        <v>431</v>
      </c>
      <c r="E868" s="574" t="s">
        <v>1099</v>
      </c>
      <c r="F868" s="574" t="s">
        <v>98</v>
      </c>
      <c r="G868" s="574">
        <v>2017</v>
      </c>
      <c r="H868" s="574" t="s">
        <v>186</v>
      </c>
      <c r="I868" s="574" t="s">
        <v>1147</v>
      </c>
      <c r="J868" s="574" t="s">
        <v>777</v>
      </c>
      <c r="K868" s="574">
        <v>6</v>
      </c>
      <c r="L868" s="574" t="s">
        <v>846</v>
      </c>
      <c r="M868" s="574">
        <v>13000</v>
      </c>
      <c r="N868" s="574" t="s">
        <v>1118</v>
      </c>
      <c r="O868" s="574">
        <v>8</v>
      </c>
      <c r="P868" s="574" t="s">
        <v>1126</v>
      </c>
      <c r="Q868" s="574" t="s">
        <v>432</v>
      </c>
      <c r="R868" s="574">
        <v>153.69999999999999</v>
      </c>
      <c r="S868" s="574">
        <v>36</v>
      </c>
      <c r="T868" s="575">
        <v>9500</v>
      </c>
      <c r="U868" s="574">
        <v>15</v>
      </c>
      <c r="V868" s="574" t="s">
        <v>125</v>
      </c>
      <c r="W868" s="574" t="s">
        <v>122</v>
      </c>
      <c r="X868" s="576">
        <v>43825</v>
      </c>
      <c r="Y868" s="576">
        <v>25086.639999999999</v>
      </c>
      <c r="Z868" s="577">
        <v>7.1999999999999995E-2</v>
      </c>
      <c r="AA868" s="570" t="str">
        <f t="shared" si="116"/>
        <v>TRK245-1</v>
      </c>
      <c r="AB868" s="569" t="str">
        <f t="shared" si="117"/>
        <v>FALSE</v>
      </c>
      <c r="AC868" s="578" t="str">
        <f t="shared" si="118"/>
        <v>FALSE</v>
      </c>
      <c r="AD868" s="570" t="str">
        <f t="shared" si="119"/>
        <v>II</v>
      </c>
    </row>
    <row r="869" spans="1:30" ht="30" x14ac:dyDescent="0.25">
      <c r="A869" s="564" t="str">
        <f t="shared" si="120"/>
        <v>TRK245-2017-2</v>
      </c>
      <c r="B869" s="565" t="s">
        <v>1146</v>
      </c>
      <c r="C869" s="565">
        <v>2</v>
      </c>
      <c r="D869" s="565" t="s">
        <v>436</v>
      </c>
      <c r="E869" s="565" t="s">
        <v>1099</v>
      </c>
      <c r="F869" s="565" t="s">
        <v>98</v>
      </c>
      <c r="G869" s="565">
        <v>2017</v>
      </c>
      <c r="H869" s="565" t="s">
        <v>186</v>
      </c>
      <c r="I869" s="565" t="s">
        <v>1147</v>
      </c>
      <c r="J869" s="565" t="s">
        <v>777</v>
      </c>
      <c r="K869" s="565">
        <v>6</v>
      </c>
      <c r="L869" s="565" t="s">
        <v>846</v>
      </c>
      <c r="M869" s="565">
        <v>13000</v>
      </c>
      <c r="N869" s="565" t="s">
        <v>1118</v>
      </c>
      <c r="O869" s="565">
        <v>8</v>
      </c>
      <c r="P869" s="565" t="s">
        <v>1126</v>
      </c>
      <c r="Q869" s="565" t="s">
        <v>432</v>
      </c>
      <c r="R869" s="565">
        <v>153.69999999999999</v>
      </c>
      <c r="S869" s="565">
        <v>36</v>
      </c>
      <c r="T869" s="566">
        <v>9500</v>
      </c>
      <c r="U869" s="565">
        <v>15</v>
      </c>
      <c r="V869" s="565" t="s">
        <v>125</v>
      </c>
      <c r="W869" s="565" t="s">
        <v>122</v>
      </c>
      <c r="X869" s="567">
        <v>43825</v>
      </c>
      <c r="Y869" s="567">
        <v>32374</v>
      </c>
      <c r="Z869" s="579">
        <v>0.05</v>
      </c>
      <c r="AA869" s="569" t="str">
        <f t="shared" si="116"/>
        <v>TRK245-2</v>
      </c>
      <c r="AB869" s="570" t="str">
        <f t="shared" si="117"/>
        <v>FALSE</v>
      </c>
      <c r="AC869" s="580" t="str">
        <f t="shared" si="118"/>
        <v>FALSE</v>
      </c>
      <c r="AD869" s="569" t="str">
        <f t="shared" si="119"/>
        <v>II</v>
      </c>
    </row>
    <row r="870" spans="1:30" x14ac:dyDescent="0.25">
      <c r="A870" s="564" t="str">
        <f t="shared" si="120"/>
        <v>TRK245-2017-3</v>
      </c>
      <c r="B870" s="574" t="s">
        <v>1146</v>
      </c>
      <c r="C870" s="574">
        <v>3</v>
      </c>
      <c r="D870" s="574" t="s">
        <v>454</v>
      </c>
      <c r="E870" s="574" t="s">
        <v>1099</v>
      </c>
      <c r="F870" s="574" t="s">
        <v>98</v>
      </c>
      <c r="G870" s="574">
        <v>2017</v>
      </c>
      <c r="H870" s="574" t="s">
        <v>186</v>
      </c>
      <c r="I870" s="574" t="s">
        <v>1147</v>
      </c>
      <c r="J870" s="574" t="s">
        <v>777</v>
      </c>
      <c r="K870" s="574">
        <v>6</v>
      </c>
      <c r="L870" s="574" t="s">
        <v>846</v>
      </c>
      <c r="M870" s="574">
        <v>13000</v>
      </c>
      <c r="N870" s="574" t="s">
        <v>1118</v>
      </c>
      <c r="O870" s="574">
        <v>8</v>
      </c>
      <c r="P870" s="574" t="s">
        <v>1126</v>
      </c>
      <c r="Q870" s="574" t="s">
        <v>432</v>
      </c>
      <c r="R870" s="574">
        <v>153.69999999999999</v>
      </c>
      <c r="S870" s="574">
        <v>26</v>
      </c>
      <c r="T870" s="575">
        <v>9500</v>
      </c>
      <c r="U870" s="574">
        <v>15</v>
      </c>
      <c r="V870" s="574" t="s">
        <v>125</v>
      </c>
      <c r="W870" s="574" t="s">
        <v>122</v>
      </c>
      <c r="X870" s="576">
        <v>43040</v>
      </c>
      <c r="Y870" s="576">
        <v>31745.27</v>
      </c>
      <c r="Z870" s="577">
        <v>0.03</v>
      </c>
      <c r="AA870" s="570" t="str">
        <f t="shared" si="116"/>
        <v>TRK245-3</v>
      </c>
      <c r="AB870" s="569" t="str">
        <f t="shared" si="117"/>
        <v>FALSE</v>
      </c>
      <c r="AC870" s="578" t="str">
        <f t="shared" si="118"/>
        <v>FALSE</v>
      </c>
      <c r="AD870" s="570" t="str">
        <f t="shared" si="119"/>
        <v>II</v>
      </c>
    </row>
    <row r="871" spans="1:30" x14ac:dyDescent="0.25">
      <c r="A871" s="564" t="str">
        <f t="shared" si="120"/>
        <v>TRK246-2017-1</v>
      </c>
      <c r="B871" s="565" t="s">
        <v>1148</v>
      </c>
      <c r="C871" s="565">
        <v>1</v>
      </c>
      <c r="D871" s="565" t="s">
        <v>431</v>
      </c>
      <c r="E871" s="565" t="s">
        <v>1099</v>
      </c>
      <c r="F871" s="565" t="s">
        <v>98</v>
      </c>
      <c r="G871" s="565">
        <v>2017</v>
      </c>
      <c r="H871" s="565" t="s">
        <v>186</v>
      </c>
      <c r="I871" s="565" t="s">
        <v>1149</v>
      </c>
      <c r="J871" s="565" t="s">
        <v>777</v>
      </c>
      <c r="K871" s="565">
        <v>6</v>
      </c>
      <c r="L871" s="565" t="s">
        <v>840</v>
      </c>
      <c r="M871" s="565">
        <v>13000</v>
      </c>
      <c r="N871" s="565" t="s">
        <v>1118</v>
      </c>
      <c r="O871" s="565">
        <v>8</v>
      </c>
      <c r="P871" s="565" t="s">
        <v>1129</v>
      </c>
      <c r="Q871" s="565" t="s">
        <v>432</v>
      </c>
      <c r="R871" s="565">
        <v>167.7</v>
      </c>
      <c r="S871" s="565">
        <v>36</v>
      </c>
      <c r="T871" s="566">
        <v>9500</v>
      </c>
      <c r="U871" s="565">
        <v>15</v>
      </c>
      <c r="V871" s="565" t="s">
        <v>125</v>
      </c>
      <c r="W871" s="565" t="s">
        <v>122</v>
      </c>
      <c r="X871" s="567">
        <v>44020</v>
      </c>
      <c r="Y871" s="567">
        <v>25200.98</v>
      </c>
      <c r="Z871" s="579">
        <v>7.1999999999999995E-2</v>
      </c>
      <c r="AA871" s="569" t="str">
        <f t="shared" si="116"/>
        <v>TRK246-1</v>
      </c>
      <c r="AB871" s="570" t="str">
        <f t="shared" si="117"/>
        <v>FALSE</v>
      </c>
      <c r="AC871" s="580" t="str">
        <f t="shared" si="118"/>
        <v>FALSE</v>
      </c>
      <c r="AD871" s="569" t="str">
        <f t="shared" si="119"/>
        <v>II</v>
      </c>
    </row>
    <row r="872" spans="1:30" ht="30" x14ac:dyDescent="0.25">
      <c r="A872" s="564" t="str">
        <f t="shared" si="120"/>
        <v>TRK246-2017-2</v>
      </c>
      <c r="B872" s="574" t="s">
        <v>1148</v>
      </c>
      <c r="C872" s="574">
        <v>2</v>
      </c>
      <c r="D872" s="574" t="s">
        <v>436</v>
      </c>
      <c r="E872" s="574" t="s">
        <v>1099</v>
      </c>
      <c r="F872" s="574" t="s">
        <v>98</v>
      </c>
      <c r="G872" s="574">
        <v>2017</v>
      </c>
      <c r="H872" s="574" t="s">
        <v>186</v>
      </c>
      <c r="I872" s="574" t="s">
        <v>1149</v>
      </c>
      <c r="J872" s="574" t="s">
        <v>777</v>
      </c>
      <c r="K872" s="574">
        <v>6</v>
      </c>
      <c r="L872" s="574" t="s">
        <v>840</v>
      </c>
      <c r="M872" s="574">
        <v>13000</v>
      </c>
      <c r="N872" s="574" t="s">
        <v>1118</v>
      </c>
      <c r="O872" s="574">
        <v>8</v>
      </c>
      <c r="P872" s="574" t="s">
        <v>1129</v>
      </c>
      <c r="Q872" s="574" t="s">
        <v>432</v>
      </c>
      <c r="R872" s="574">
        <v>167.7</v>
      </c>
      <c r="S872" s="574">
        <v>36</v>
      </c>
      <c r="T872" s="575">
        <v>9500</v>
      </c>
      <c r="U872" s="574">
        <v>15</v>
      </c>
      <c r="V872" s="574" t="s">
        <v>125</v>
      </c>
      <c r="W872" s="574" t="s">
        <v>122</v>
      </c>
      <c r="X872" s="576">
        <v>44020</v>
      </c>
      <c r="Y872" s="576">
        <v>32557</v>
      </c>
      <c r="Z872" s="577">
        <v>0.05</v>
      </c>
      <c r="AA872" s="570" t="str">
        <f t="shared" si="116"/>
        <v>TRK246-2</v>
      </c>
      <c r="AB872" s="569" t="str">
        <f t="shared" si="117"/>
        <v>FALSE</v>
      </c>
      <c r="AC872" s="578" t="str">
        <f t="shared" si="118"/>
        <v>FALSE</v>
      </c>
      <c r="AD872" s="570" t="str">
        <f t="shared" si="119"/>
        <v>II</v>
      </c>
    </row>
    <row r="873" spans="1:30" x14ac:dyDescent="0.25">
      <c r="A873" s="564" t="str">
        <f t="shared" si="120"/>
        <v>TRK246-2017-3</v>
      </c>
      <c r="B873" s="565" t="s">
        <v>1148</v>
      </c>
      <c r="C873" s="565">
        <v>3</v>
      </c>
      <c r="D873" s="565" t="s">
        <v>454</v>
      </c>
      <c r="E873" s="565" t="s">
        <v>1099</v>
      </c>
      <c r="F873" s="565" t="s">
        <v>98</v>
      </c>
      <c r="G873" s="565">
        <v>2017</v>
      </c>
      <c r="H873" s="565" t="s">
        <v>186</v>
      </c>
      <c r="I873" s="565" t="s">
        <v>1149</v>
      </c>
      <c r="J873" s="565" t="s">
        <v>777</v>
      </c>
      <c r="K873" s="565">
        <v>6</v>
      </c>
      <c r="L873" s="565" t="s">
        <v>840</v>
      </c>
      <c r="M873" s="565">
        <v>13000</v>
      </c>
      <c r="N873" s="565" t="s">
        <v>1118</v>
      </c>
      <c r="O873" s="565">
        <v>8</v>
      </c>
      <c r="P873" s="565" t="s">
        <v>1129</v>
      </c>
      <c r="Q873" s="565" t="s">
        <v>432</v>
      </c>
      <c r="R873" s="565">
        <v>167.7</v>
      </c>
      <c r="S873" s="565">
        <v>34</v>
      </c>
      <c r="T873" s="566">
        <v>9500</v>
      </c>
      <c r="U873" s="565">
        <v>15</v>
      </c>
      <c r="V873" s="565" t="s">
        <v>125</v>
      </c>
      <c r="W873" s="565" t="s">
        <v>122</v>
      </c>
      <c r="X873" s="567">
        <v>43235</v>
      </c>
      <c r="Y873" s="567">
        <v>31945.15</v>
      </c>
      <c r="Z873" s="579">
        <v>0.03</v>
      </c>
      <c r="AA873" s="569" t="str">
        <f t="shared" si="116"/>
        <v>TRK246-3</v>
      </c>
      <c r="AB873" s="570" t="str">
        <f t="shared" si="117"/>
        <v>FALSE</v>
      </c>
      <c r="AC873" s="580" t="str">
        <f t="shared" si="118"/>
        <v>FALSE</v>
      </c>
      <c r="AD873" s="569" t="str">
        <f t="shared" si="119"/>
        <v>II</v>
      </c>
    </row>
    <row r="874" spans="1:30" x14ac:dyDescent="0.25">
      <c r="A874" s="564" t="str">
        <f t="shared" si="120"/>
        <v>TRK247-2017-1</v>
      </c>
      <c r="B874" s="574" t="s">
        <v>1150</v>
      </c>
      <c r="C874" s="574">
        <v>1</v>
      </c>
      <c r="D874" s="574" t="s">
        <v>431</v>
      </c>
      <c r="E874" s="574" t="s">
        <v>1099</v>
      </c>
      <c r="F874" s="574" t="s">
        <v>98</v>
      </c>
      <c r="G874" s="574">
        <v>2017</v>
      </c>
      <c r="H874" s="574" t="s">
        <v>186</v>
      </c>
      <c r="I874" s="574" t="s">
        <v>1141</v>
      </c>
      <c r="J874" s="574" t="s">
        <v>559</v>
      </c>
      <c r="K874" s="574">
        <v>3</v>
      </c>
      <c r="L874" s="574" t="s">
        <v>840</v>
      </c>
      <c r="M874" s="574">
        <v>13000</v>
      </c>
      <c r="N874" s="574" t="s">
        <v>1118</v>
      </c>
      <c r="O874" s="574">
        <v>8</v>
      </c>
      <c r="P874" s="574" t="s">
        <v>1131</v>
      </c>
      <c r="Q874" s="574" t="s">
        <v>432</v>
      </c>
      <c r="R874" s="574">
        <v>133.6</v>
      </c>
      <c r="S874" s="574">
        <v>36</v>
      </c>
      <c r="T874" s="575">
        <v>9500</v>
      </c>
      <c r="U874" s="574">
        <v>14</v>
      </c>
      <c r="V874" s="574" t="s">
        <v>125</v>
      </c>
      <c r="W874" s="574" t="s">
        <v>122</v>
      </c>
      <c r="X874" s="576">
        <v>42195</v>
      </c>
      <c r="Y874" s="576">
        <v>26608.5</v>
      </c>
      <c r="Z874" s="577">
        <v>7.1999999999999995E-2</v>
      </c>
      <c r="AA874" s="570" t="str">
        <f t="shared" si="116"/>
        <v>TRK247-1</v>
      </c>
      <c r="AB874" s="569" t="str">
        <f t="shared" si="117"/>
        <v>FALSE</v>
      </c>
      <c r="AC874" s="578" t="str">
        <f t="shared" si="118"/>
        <v>FALSE</v>
      </c>
      <c r="AD874" s="570" t="str">
        <f t="shared" si="119"/>
        <v>II</v>
      </c>
    </row>
    <row r="875" spans="1:30" ht="30" x14ac:dyDescent="0.25">
      <c r="A875" s="564" t="str">
        <f t="shared" si="120"/>
        <v>TRK247-2017-2</v>
      </c>
      <c r="B875" s="565" t="s">
        <v>1150</v>
      </c>
      <c r="C875" s="565">
        <v>2</v>
      </c>
      <c r="D875" s="565" t="s">
        <v>436</v>
      </c>
      <c r="E875" s="565" t="s">
        <v>1099</v>
      </c>
      <c r="F875" s="565" t="s">
        <v>98</v>
      </c>
      <c r="G875" s="565">
        <v>2017</v>
      </c>
      <c r="H875" s="565" t="s">
        <v>186</v>
      </c>
      <c r="I875" s="565" t="s">
        <v>1141</v>
      </c>
      <c r="J875" s="565" t="s">
        <v>559</v>
      </c>
      <c r="K875" s="565">
        <v>3</v>
      </c>
      <c r="L875" s="565" t="s">
        <v>840</v>
      </c>
      <c r="M875" s="565">
        <v>13000</v>
      </c>
      <c r="N875" s="565" t="s">
        <v>1118</v>
      </c>
      <c r="O875" s="565">
        <v>8</v>
      </c>
      <c r="P875" s="565" t="s">
        <v>1131</v>
      </c>
      <c r="Q875" s="565" t="s">
        <v>432</v>
      </c>
      <c r="R875" s="565">
        <v>133.6</v>
      </c>
      <c r="S875" s="565">
        <v>36</v>
      </c>
      <c r="T875" s="566">
        <v>9500</v>
      </c>
      <c r="U875" s="565">
        <v>14</v>
      </c>
      <c r="V875" s="565" t="s">
        <v>125</v>
      </c>
      <c r="W875" s="565" t="s">
        <v>122</v>
      </c>
      <c r="X875" s="567">
        <v>42195</v>
      </c>
      <c r="Y875" s="567">
        <v>30742</v>
      </c>
      <c r="Z875" s="579">
        <v>0.05</v>
      </c>
      <c r="AA875" s="569" t="str">
        <f t="shared" si="116"/>
        <v>TRK247-2</v>
      </c>
      <c r="AB875" s="570" t="str">
        <f t="shared" si="117"/>
        <v>FALSE</v>
      </c>
      <c r="AC875" s="580" t="str">
        <f t="shared" si="118"/>
        <v>FALSE</v>
      </c>
      <c r="AD875" s="569" t="str">
        <f t="shared" si="119"/>
        <v>II</v>
      </c>
    </row>
    <row r="876" spans="1:30" x14ac:dyDescent="0.25">
      <c r="A876" s="564" t="str">
        <f t="shared" si="120"/>
        <v>TRK247-2017-3</v>
      </c>
      <c r="B876" s="574" t="s">
        <v>1150</v>
      </c>
      <c r="C876" s="574">
        <v>3</v>
      </c>
      <c r="D876" s="574" t="s">
        <v>454</v>
      </c>
      <c r="E876" s="574" t="s">
        <v>1099</v>
      </c>
      <c r="F876" s="574" t="s">
        <v>98</v>
      </c>
      <c r="G876" s="574">
        <v>2017</v>
      </c>
      <c r="H876" s="574" t="s">
        <v>186</v>
      </c>
      <c r="I876" s="574" t="s">
        <v>1141</v>
      </c>
      <c r="J876" s="574" t="s">
        <v>559</v>
      </c>
      <c r="K876" s="574">
        <v>3</v>
      </c>
      <c r="L876" s="574" t="s">
        <v>840</v>
      </c>
      <c r="M876" s="574">
        <v>13000</v>
      </c>
      <c r="N876" s="574" t="s">
        <v>1118</v>
      </c>
      <c r="O876" s="574">
        <v>8</v>
      </c>
      <c r="P876" s="574" t="s">
        <v>1131</v>
      </c>
      <c r="Q876" s="574" t="s">
        <v>432</v>
      </c>
      <c r="R876" s="574">
        <v>133.6</v>
      </c>
      <c r="S876" s="574">
        <v>34</v>
      </c>
      <c r="T876" s="575">
        <v>9500</v>
      </c>
      <c r="U876" s="574">
        <v>14</v>
      </c>
      <c r="V876" s="574" t="s">
        <v>125</v>
      </c>
      <c r="W876" s="574" t="s">
        <v>122</v>
      </c>
      <c r="X876" s="576">
        <v>41410</v>
      </c>
      <c r="Y876" s="576">
        <v>30159.599999999999</v>
      </c>
      <c r="Z876" s="577">
        <v>0.03</v>
      </c>
      <c r="AA876" s="570" t="str">
        <f t="shared" si="116"/>
        <v>TRK247-3</v>
      </c>
      <c r="AB876" s="569" t="str">
        <f t="shared" si="117"/>
        <v>FALSE</v>
      </c>
      <c r="AC876" s="578" t="str">
        <f t="shared" si="118"/>
        <v>FALSE</v>
      </c>
      <c r="AD876" s="570" t="str">
        <f t="shared" si="119"/>
        <v>II</v>
      </c>
    </row>
    <row r="877" spans="1:30" x14ac:dyDescent="0.25">
      <c r="A877" s="564" t="str">
        <f t="shared" si="120"/>
        <v>TRK248-2017-1</v>
      </c>
      <c r="B877" s="565" t="s">
        <v>1151</v>
      </c>
      <c r="C877" s="565">
        <v>1</v>
      </c>
      <c r="D877" s="565" t="s">
        <v>431</v>
      </c>
      <c r="E877" s="565" t="s">
        <v>1099</v>
      </c>
      <c r="F877" s="565" t="s">
        <v>98</v>
      </c>
      <c r="G877" s="565">
        <v>2017</v>
      </c>
      <c r="H877" s="565" t="s">
        <v>186</v>
      </c>
      <c r="I877" s="565" t="s">
        <v>1143</v>
      </c>
      <c r="J877" s="565" t="s">
        <v>559</v>
      </c>
      <c r="K877" s="565">
        <v>6</v>
      </c>
      <c r="L877" s="565" t="s">
        <v>846</v>
      </c>
      <c r="M877" s="565">
        <v>13000</v>
      </c>
      <c r="N877" s="565" t="s">
        <v>1118</v>
      </c>
      <c r="O877" s="565">
        <v>8</v>
      </c>
      <c r="P877" s="565" t="s">
        <v>1133</v>
      </c>
      <c r="Q877" s="565" t="s">
        <v>432</v>
      </c>
      <c r="R877" s="565">
        <v>144.19999999999999</v>
      </c>
      <c r="S877" s="565">
        <v>36</v>
      </c>
      <c r="T877" s="566">
        <v>9500</v>
      </c>
      <c r="U877" s="565">
        <v>14</v>
      </c>
      <c r="V877" s="565" t="s">
        <v>125</v>
      </c>
      <c r="W877" s="565" t="s">
        <v>122</v>
      </c>
      <c r="X877" s="567">
        <v>44990</v>
      </c>
      <c r="Y877" s="567">
        <v>27751.93</v>
      </c>
      <c r="Z877" s="579">
        <v>7.1999999999999995E-2</v>
      </c>
      <c r="AA877" s="569" t="str">
        <f t="shared" si="116"/>
        <v>TRK248-1</v>
      </c>
      <c r="AB877" s="570" t="str">
        <f t="shared" si="117"/>
        <v>FALSE</v>
      </c>
      <c r="AC877" s="580" t="str">
        <f t="shared" si="118"/>
        <v>FALSE</v>
      </c>
      <c r="AD877" s="569" t="str">
        <f t="shared" si="119"/>
        <v>II</v>
      </c>
    </row>
    <row r="878" spans="1:30" ht="30" x14ac:dyDescent="0.25">
      <c r="A878" s="564" t="str">
        <f t="shared" si="120"/>
        <v>TRK248-2017-2</v>
      </c>
      <c r="B878" s="574" t="s">
        <v>1151</v>
      </c>
      <c r="C878" s="574">
        <v>2</v>
      </c>
      <c r="D878" s="574" t="s">
        <v>436</v>
      </c>
      <c r="E878" s="574" t="s">
        <v>1099</v>
      </c>
      <c r="F878" s="574" t="s">
        <v>98</v>
      </c>
      <c r="G878" s="574">
        <v>2017</v>
      </c>
      <c r="H878" s="574" t="s">
        <v>186</v>
      </c>
      <c r="I878" s="574" t="s">
        <v>1143</v>
      </c>
      <c r="J878" s="574" t="s">
        <v>559</v>
      </c>
      <c r="K878" s="574">
        <v>6</v>
      </c>
      <c r="L878" s="574" t="s">
        <v>846</v>
      </c>
      <c r="M878" s="574">
        <v>13000</v>
      </c>
      <c r="N878" s="574" t="s">
        <v>1118</v>
      </c>
      <c r="O878" s="574">
        <v>8</v>
      </c>
      <c r="P878" s="574" t="s">
        <v>1133</v>
      </c>
      <c r="Q878" s="574" t="s">
        <v>432</v>
      </c>
      <c r="R878" s="574">
        <v>144.19999999999999</v>
      </c>
      <c r="S878" s="574">
        <v>36</v>
      </c>
      <c r="T878" s="575">
        <v>9500</v>
      </c>
      <c r="U878" s="574">
        <v>14</v>
      </c>
      <c r="V878" s="574" t="s">
        <v>125</v>
      </c>
      <c r="W878" s="574" t="s">
        <v>122</v>
      </c>
      <c r="X878" s="576">
        <v>44990</v>
      </c>
      <c r="Y878" s="576">
        <v>33049</v>
      </c>
      <c r="Z878" s="577">
        <v>0.05</v>
      </c>
      <c r="AA878" s="570" t="str">
        <f t="shared" si="116"/>
        <v>TRK248-2</v>
      </c>
      <c r="AB878" s="569" t="str">
        <f t="shared" si="117"/>
        <v>FALSE</v>
      </c>
      <c r="AC878" s="578" t="str">
        <f t="shared" si="118"/>
        <v>FALSE</v>
      </c>
      <c r="AD878" s="570" t="str">
        <f t="shared" si="119"/>
        <v>II</v>
      </c>
    </row>
    <row r="879" spans="1:30" x14ac:dyDescent="0.25">
      <c r="A879" s="564" t="str">
        <f t="shared" si="120"/>
        <v>TRK248-2017-3</v>
      </c>
      <c r="B879" s="565" t="s">
        <v>1151</v>
      </c>
      <c r="C879" s="565">
        <v>3</v>
      </c>
      <c r="D879" s="565" t="s">
        <v>454</v>
      </c>
      <c r="E879" s="565" t="s">
        <v>1099</v>
      </c>
      <c r="F879" s="565" t="s">
        <v>98</v>
      </c>
      <c r="G879" s="565">
        <v>2017</v>
      </c>
      <c r="H879" s="565" t="s">
        <v>186</v>
      </c>
      <c r="I879" s="565" t="s">
        <v>1143</v>
      </c>
      <c r="J879" s="565" t="s">
        <v>559</v>
      </c>
      <c r="K879" s="565">
        <v>6</v>
      </c>
      <c r="L879" s="565" t="s">
        <v>846</v>
      </c>
      <c r="M879" s="565">
        <v>13000</v>
      </c>
      <c r="N879" s="565" t="s">
        <v>1118</v>
      </c>
      <c r="O879" s="565">
        <v>8</v>
      </c>
      <c r="P879" s="565" t="s">
        <v>1133</v>
      </c>
      <c r="Q879" s="565" t="s">
        <v>432</v>
      </c>
      <c r="R879" s="565">
        <v>144.19999999999999</v>
      </c>
      <c r="S879" s="565">
        <v>26</v>
      </c>
      <c r="T879" s="566">
        <v>9500</v>
      </c>
      <c r="U879" s="565">
        <v>14</v>
      </c>
      <c r="V879" s="565" t="s">
        <v>125</v>
      </c>
      <c r="W879" s="565" t="s">
        <v>122</v>
      </c>
      <c r="X879" s="567">
        <v>44540</v>
      </c>
      <c r="Y879" s="567">
        <v>33744.019999999997</v>
      </c>
      <c r="Z879" s="579">
        <v>0.03</v>
      </c>
      <c r="AA879" s="569" t="str">
        <f t="shared" si="116"/>
        <v>TRK248-3</v>
      </c>
      <c r="AB879" s="570" t="str">
        <f t="shared" si="117"/>
        <v>FALSE</v>
      </c>
      <c r="AC879" s="580" t="str">
        <f t="shared" si="118"/>
        <v>FALSE</v>
      </c>
      <c r="AD879" s="569" t="str">
        <f t="shared" si="119"/>
        <v>II</v>
      </c>
    </row>
    <row r="880" spans="1:30" x14ac:dyDescent="0.25">
      <c r="A880" s="564" t="str">
        <f t="shared" si="120"/>
        <v>TRK249-2017-1</v>
      </c>
      <c r="B880" s="574" t="s">
        <v>1152</v>
      </c>
      <c r="C880" s="574">
        <v>1</v>
      </c>
      <c r="D880" s="574" t="s">
        <v>431</v>
      </c>
      <c r="E880" s="574" t="s">
        <v>1099</v>
      </c>
      <c r="F880" s="574" t="s">
        <v>98</v>
      </c>
      <c r="G880" s="574">
        <v>2017</v>
      </c>
      <c r="H880" s="574" t="s">
        <v>186</v>
      </c>
      <c r="I880" s="574" t="s">
        <v>1145</v>
      </c>
      <c r="J880" s="574" t="s">
        <v>559</v>
      </c>
      <c r="K880" s="574">
        <v>6</v>
      </c>
      <c r="L880" s="574" t="s">
        <v>840</v>
      </c>
      <c r="M880" s="574">
        <v>13000</v>
      </c>
      <c r="N880" s="574" t="s">
        <v>1118</v>
      </c>
      <c r="O880" s="574">
        <v>8</v>
      </c>
      <c r="P880" s="574" t="s">
        <v>1135</v>
      </c>
      <c r="Q880" s="574" t="s">
        <v>432</v>
      </c>
      <c r="R880" s="574">
        <v>158.1</v>
      </c>
      <c r="S880" s="574">
        <v>36</v>
      </c>
      <c r="T880" s="575">
        <v>9500</v>
      </c>
      <c r="U880" s="574">
        <v>14</v>
      </c>
      <c r="V880" s="574" t="s">
        <v>125</v>
      </c>
      <c r="W880" s="574" t="s">
        <v>122</v>
      </c>
      <c r="X880" s="576">
        <v>45185</v>
      </c>
      <c r="Y880" s="576">
        <v>29034.99</v>
      </c>
      <c r="Z880" s="577">
        <v>7.1999999999999995E-2</v>
      </c>
      <c r="AA880" s="570" t="str">
        <f t="shared" si="116"/>
        <v>TRK249-1</v>
      </c>
      <c r="AB880" s="569" t="str">
        <f t="shared" si="117"/>
        <v>FALSE</v>
      </c>
      <c r="AC880" s="578" t="str">
        <f t="shared" si="118"/>
        <v>FALSE</v>
      </c>
      <c r="AD880" s="570" t="str">
        <f t="shared" si="119"/>
        <v>II</v>
      </c>
    </row>
    <row r="881" spans="1:30" ht="30" x14ac:dyDescent="0.25">
      <c r="A881" s="564" t="str">
        <f t="shared" si="120"/>
        <v>TRK249-2017-2</v>
      </c>
      <c r="B881" s="565" t="s">
        <v>1152</v>
      </c>
      <c r="C881" s="565">
        <v>2</v>
      </c>
      <c r="D881" s="565" t="s">
        <v>436</v>
      </c>
      <c r="E881" s="565" t="s">
        <v>1099</v>
      </c>
      <c r="F881" s="565" t="s">
        <v>98</v>
      </c>
      <c r="G881" s="565">
        <v>2017</v>
      </c>
      <c r="H881" s="565" t="s">
        <v>186</v>
      </c>
      <c r="I881" s="565" t="s">
        <v>1145</v>
      </c>
      <c r="J881" s="565" t="s">
        <v>559</v>
      </c>
      <c r="K881" s="565">
        <v>6</v>
      </c>
      <c r="L881" s="565" t="s">
        <v>840</v>
      </c>
      <c r="M881" s="565">
        <v>13000</v>
      </c>
      <c r="N881" s="565" t="s">
        <v>1118</v>
      </c>
      <c r="O881" s="565">
        <v>8</v>
      </c>
      <c r="P881" s="565" t="s">
        <v>1135</v>
      </c>
      <c r="Q881" s="565" t="s">
        <v>432</v>
      </c>
      <c r="R881" s="565">
        <v>158.1</v>
      </c>
      <c r="S881" s="565">
        <v>36</v>
      </c>
      <c r="T881" s="566">
        <v>9500</v>
      </c>
      <c r="U881" s="565">
        <v>14</v>
      </c>
      <c r="V881" s="565" t="s">
        <v>125</v>
      </c>
      <c r="W881" s="565" t="s">
        <v>122</v>
      </c>
      <c r="X881" s="567">
        <v>45185</v>
      </c>
      <c r="Y881" s="567">
        <v>33232</v>
      </c>
      <c r="Z881" s="579">
        <v>0.05</v>
      </c>
      <c r="AA881" s="569" t="str">
        <f t="shared" si="116"/>
        <v>TRK249-2</v>
      </c>
      <c r="AB881" s="570" t="str">
        <f t="shared" si="117"/>
        <v>FALSE</v>
      </c>
      <c r="AC881" s="580" t="str">
        <f t="shared" si="118"/>
        <v>FALSE</v>
      </c>
      <c r="AD881" s="569" t="str">
        <f t="shared" si="119"/>
        <v>II</v>
      </c>
    </row>
    <row r="882" spans="1:30" x14ac:dyDescent="0.25">
      <c r="A882" s="564" t="str">
        <f t="shared" si="120"/>
        <v>TRK249-2017-3</v>
      </c>
      <c r="B882" s="574" t="s">
        <v>1152</v>
      </c>
      <c r="C882" s="574">
        <v>3</v>
      </c>
      <c r="D882" s="574" t="s">
        <v>454</v>
      </c>
      <c r="E882" s="574" t="s">
        <v>1099</v>
      </c>
      <c r="F882" s="574" t="s">
        <v>98</v>
      </c>
      <c r="G882" s="574">
        <v>2017</v>
      </c>
      <c r="H882" s="574" t="s">
        <v>186</v>
      </c>
      <c r="I882" s="574" t="s">
        <v>1145</v>
      </c>
      <c r="J882" s="574" t="s">
        <v>559</v>
      </c>
      <c r="K882" s="574">
        <v>6</v>
      </c>
      <c r="L882" s="574" t="s">
        <v>840</v>
      </c>
      <c r="M882" s="574">
        <v>13000</v>
      </c>
      <c r="N882" s="574" t="s">
        <v>1118</v>
      </c>
      <c r="O882" s="574">
        <v>8</v>
      </c>
      <c r="P882" s="574" t="s">
        <v>1135</v>
      </c>
      <c r="Q882" s="574" t="s">
        <v>432</v>
      </c>
      <c r="R882" s="574">
        <v>158.1</v>
      </c>
      <c r="S882" s="574">
        <v>34</v>
      </c>
      <c r="T882" s="575">
        <v>9500</v>
      </c>
      <c r="U882" s="574">
        <v>14</v>
      </c>
      <c r="V882" s="574" t="s">
        <v>125</v>
      </c>
      <c r="W882" s="574" t="s">
        <v>122</v>
      </c>
      <c r="X882" s="576">
        <v>44735</v>
      </c>
      <c r="Y882" s="576">
        <v>33943.9</v>
      </c>
      <c r="Z882" s="577">
        <v>0.03</v>
      </c>
      <c r="AA882" s="570" t="str">
        <f t="shared" si="116"/>
        <v>TRK249-3</v>
      </c>
      <c r="AB882" s="569" t="str">
        <f t="shared" si="117"/>
        <v>FALSE</v>
      </c>
      <c r="AC882" s="578" t="str">
        <f t="shared" si="118"/>
        <v>FALSE</v>
      </c>
      <c r="AD882" s="570" t="str">
        <f t="shared" si="119"/>
        <v>II</v>
      </c>
    </row>
    <row r="883" spans="1:30" x14ac:dyDescent="0.25">
      <c r="A883" s="564" t="str">
        <f t="shared" si="120"/>
        <v>TRK250-2017-1</v>
      </c>
      <c r="B883" s="565" t="s">
        <v>1153</v>
      </c>
      <c r="C883" s="565">
        <v>1</v>
      </c>
      <c r="D883" s="565" t="s">
        <v>431</v>
      </c>
      <c r="E883" s="565" t="s">
        <v>1099</v>
      </c>
      <c r="F883" s="565" t="s">
        <v>98</v>
      </c>
      <c r="G883" s="565">
        <v>2017</v>
      </c>
      <c r="H883" s="565" t="s">
        <v>186</v>
      </c>
      <c r="I883" s="565" t="s">
        <v>1147</v>
      </c>
      <c r="J883" s="565" t="s">
        <v>559</v>
      </c>
      <c r="K883" s="565">
        <v>6</v>
      </c>
      <c r="L883" s="565" t="s">
        <v>846</v>
      </c>
      <c r="M883" s="565">
        <v>13000</v>
      </c>
      <c r="N883" s="565" t="s">
        <v>1118</v>
      </c>
      <c r="O883" s="565">
        <v>8</v>
      </c>
      <c r="P883" s="565" t="s">
        <v>1137</v>
      </c>
      <c r="Q883" s="565" t="s">
        <v>432</v>
      </c>
      <c r="R883" s="565">
        <v>153.69999999999999</v>
      </c>
      <c r="S883" s="565">
        <v>36</v>
      </c>
      <c r="T883" s="566">
        <v>9900</v>
      </c>
      <c r="U883" s="565">
        <v>14</v>
      </c>
      <c r="V883" s="565" t="s">
        <v>125</v>
      </c>
      <c r="W883" s="565" t="s">
        <v>122</v>
      </c>
      <c r="X883" s="567">
        <v>47120</v>
      </c>
      <c r="Y883" s="567">
        <v>27497.94</v>
      </c>
      <c r="Z883" s="579">
        <v>7.1999999999999995E-2</v>
      </c>
      <c r="AA883" s="569" t="str">
        <f t="shared" si="116"/>
        <v>TRK250-1</v>
      </c>
      <c r="AB883" s="570" t="str">
        <f t="shared" si="117"/>
        <v>FALSE</v>
      </c>
      <c r="AC883" s="580" t="str">
        <f t="shared" si="118"/>
        <v>FALSE</v>
      </c>
      <c r="AD883" s="569" t="str">
        <f t="shared" si="119"/>
        <v>II</v>
      </c>
    </row>
    <row r="884" spans="1:30" ht="30" x14ac:dyDescent="0.25">
      <c r="A884" s="564" t="str">
        <f t="shared" si="120"/>
        <v>TRK250-2017-2</v>
      </c>
      <c r="B884" s="574" t="s">
        <v>1153</v>
      </c>
      <c r="C884" s="574">
        <v>2</v>
      </c>
      <c r="D884" s="574" t="s">
        <v>436</v>
      </c>
      <c r="E884" s="574" t="s">
        <v>1099</v>
      </c>
      <c r="F884" s="574" t="s">
        <v>98</v>
      </c>
      <c r="G884" s="574">
        <v>2017</v>
      </c>
      <c r="H884" s="574" t="s">
        <v>186</v>
      </c>
      <c r="I884" s="574" t="s">
        <v>1147</v>
      </c>
      <c r="J884" s="574" t="s">
        <v>559</v>
      </c>
      <c r="K884" s="574">
        <v>6</v>
      </c>
      <c r="L884" s="574" t="s">
        <v>846</v>
      </c>
      <c r="M884" s="574">
        <v>13000</v>
      </c>
      <c r="N884" s="574" t="s">
        <v>1118</v>
      </c>
      <c r="O884" s="574">
        <v>8</v>
      </c>
      <c r="P884" s="574" t="s">
        <v>1137</v>
      </c>
      <c r="Q884" s="574" t="s">
        <v>432</v>
      </c>
      <c r="R884" s="574">
        <v>153.69999999999999</v>
      </c>
      <c r="S884" s="574">
        <v>36</v>
      </c>
      <c r="T884" s="575">
        <v>9900</v>
      </c>
      <c r="U884" s="574">
        <v>14</v>
      </c>
      <c r="V884" s="574" t="s">
        <v>125</v>
      </c>
      <c r="W884" s="574" t="s">
        <v>122</v>
      </c>
      <c r="X884" s="576">
        <v>47120</v>
      </c>
      <c r="Y884" s="576">
        <v>34737</v>
      </c>
      <c r="Z884" s="577">
        <v>0.05</v>
      </c>
      <c r="AA884" s="570" t="str">
        <f t="shared" si="116"/>
        <v>TRK250-2</v>
      </c>
      <c r="AB884" s="569" t="str">
        <f t="shared" si="117"/>
        <v>FALSE</v>
      </c>
      <c r="AC884" s="578" t="str">
        <f t="shared" si="118"/>
        <v>FALSE</v>
      </c>
      <c r="AD884" s="570" t="str">
        <f t="shared" si="119"/>
        <v>II</v>
      </c>
    </row>
    <row r="885" spans="1:30" x14ac:dyDescent="0.25">
      <c r="A885" s="564" t="str">
        <f t="shared" si="120"/>
        <v>TRK250-2017-3</v>
      </c>
      <c r="B885" s="565" t="s">
        <v>1153</v>
      </c>
      <c r="C885" s="565">
        <v>3</v>
      </c>
      <c r="D885" s="565" t="s">
        <v>454</v>
      </c>
      <c r="E885" s="565" t="s">
        <v>1099</v>
      </c>
      <c r="F885" s="565" t="s">
        <v>98</v>
      </c>
      <c r="G885" s="565">
        <v>2017</v>
      </c>
      <c r="H885" s="565" t="s">
        <v>186</v>
      </c>
      <c r="I885" s="565" t="s">
        <v>1147</v>
      </c>
      <c r="J885" s="565" t="s">
        <v>559</v>
      </c>
      <c r="K885" s="565">
        <v>6</v>
      </c>
      <c r="L885" s="565" t="s">
        <v>846</v>
      </c>
      <c r="M885" s="565">
        <v>13000</v>
      </c>
      <c r="N885" s="565" t="s">
        <v>1118</v>
      </c>
      <c r="O885" s="565">
        <v>8</v>
      </c>
      <c r="P885" s="565" t="s">
        <v>1137</v>
      </c>
      <c r="Q885" s="565" t="s">
        <v>432</v>
      </c>
      <c r="R885" s="565">
        <v>153.69999999999999</v>
      </c>
      <c r="S885" s="565">
        <v>26</v>
      </c>
      <c r="T885" s="566">
        <v>9900</v>
      </c>
      <c r="U885" s="565">
        <v>14</v>
      </c>
      <c r="V885" s="565" t="s">
        <v>125</v>
      </c>
      <c r="W885" s="565" t="s">
        <v>122</v>
      </c>
      <c r="X885" s="567">
        <v>46335</v>
      </c>
      <c r="Y885" s="567">
        <v>36219.4</v>
      </c>
      <c r="Z885" s="579">
        <v>0.03</v>
      </c>
      <c r="AA885" s="569" t="str">
        <f t="shared" si="116"/>
        <v>TRK250-3</v>
      </c>
      <c r="AB885" s="570" t="str">
        <f t="shared" si="117"/>
        <v>FALSE</v>
      </c>
      <c r="AC885" s="580" t="str">
        <f t="shared" si="118"/>
        <v>FALSE</v>
      </c>
      <c r="AD885" s="569" t="str">
        <f t="shared" si="119"/>
        <v>II</v>
      </c>
    </row>
    <row r="886" spans="1:30" x14ac:dyDescent="0.25">
      <c r="A886" s="564" t="str">
        <f t="shared" si="120"/>
        <v>TRK251-2017-1</v>
      </c>
      <c r="B886" s="574" t="s">
        <v>1154</v>
      </c>
      <c r="C886" s="574">
        <v>1</v>
      </c>
      <c r="D886" s="574" t="s">
        <v>431</v>
      </c>
      <c r="E886" s="574" t="s">
        <v>1099</v>
      </c>
      <c r="F886" s="574" t="s">
        <v>98</v>
      </c>
      <c r="G886" s="574">
        <v>2017</v>
      </c>
      <c r="H886" s="574" t="s">
        <v>186</v>
      </c>
      <c r="I886" s="574" t="s">
        <v>1149</v>
      </c>
      <c r="J886" s="574" t="s">
        <v>559</v>
      </c>
      <c r="K886" s="574">
        <v>6</v>
      </c>
      <c r="L886" s="574" t="s">
        <v>840</v>
      </c>
      <c r="M886" s="574">
        <v>13000</v>
      </c>
      <c r="N886" s="574" t="s">
        <v>1118</v>
      </c>
      <c r="O886" s="574">
        <v>8</v>
      </c>
      <c r="P886" s="574" t="s">
        <v>1139</v>
      </c>
      <c r="Q886" s="574" t="s">
        <v>432</v>
      </c>
      <c r="R886" s="574">
        <v>167.7</v>
      </c>
      <c r="S886" s="574">
        <v>36</v>
      </c>
      <c r="T886" s="575">
        <v>9900</v>
      </c>
      <c r="U886" s="574">
        <v>14</v>
      </c>
      <c r="V886" s="574" t="s">
        <v>125</v>
      </c>
      <c r="W886" s="574" t="s">
        <v>122</v>
      </c>
      <c r="X886" s="576">
        <v>47315</v>
      </c>
      <c r="Y886" s="576">
        <v>27773.18</v>
      </c>
      <c r="Z886" s="577">
        <v>7.1999999999999995E-2</v>
      </c>
      <c r="AA886" s="570" t="str">
        <f t="shared" si="116"/>
        <v>TRK251-1</v>
      </c>
      <c r="AB886" s="569" t="str">
        <f t="shared" si="117"/>
        <v>FALSE</v>
      </c>
      <c r="AC886" s="578" t="str">
        <f t="shared" si="118"/>
        <v>FALSE</v>
      </c>
      <c r="AD886" s="570" t="str">
        <f t="shared" si="119"/>
        <v>II</v>
      </c>
    </row>
    <row r="887" spans="1:30" ht="30" x14ac:dyDescent="0.25">
      <c r="A887" s="564" t="str">
        <f t="shared" si="120"/>
        <v>TRK251-2017-2</v>
      </c>
      <c r="B887" s="565" t="s">
        <v>1154</v>
      </c>
      <c r="C887" s="565">
        <v>2</v>
      </c>
      <c r="D887" s="565" t="s">
        <v>436</v>
      </c>
      <c r="E887" s="565" t="s">
        <v>1099</v>
      </c>
      <c r="F887" s="565" t="s">
        <v>98</v>
      </c>
      <c r="G887" s="565">
        <v>2017</v>
      </c>
      <c r="H887" s="565" t="s">
        <v>186</v>
      </c>
      <c r="I887" s="565" t="s">
        <v>1149</v>
      </c>
      <c r="J887" s="565" t="s">
        <v>559</v>
      </c>
      <c r="K887" s="565">
        <v>6</v>
      </c>
      <c r="L887" s="565" t="s">
        <v>840</v>
      </c>
      <c r="M887" s="565">
        <v>13000</v>
      </c>
      <c r="N887" s="565" t="s">
        <v>1118</v>
      </c>
      <c r="O887" s="565">
        <v>8</v>
      </c>
      <c r="P887" s="565" t="s">
        <v>1139</v>
      </c>
      <c r="Q887" s="565" t="s">
        <v>432</v>
      </c>
      <c r="R887" s="565">
        <v>167.7</v>
      </c>
      <c r="S887" s="565">
        <v>36</v>
      </c>
      <c r="T887" s="566">
        <v>9900</v>
      </c>
      <c r="U887" s="565">
        <v>14</v>
      </c>
      <c r="V887" s="565" t="s">
        <v>125</v>
      </c>
      <c r="W887" s="565" t="s">
        <v>122</v>
      </c>
      <c r="X887" s="567">
        <v>47315</v>
      </c>
      <c r="Y887" s="567">
        <v>34947</v>
      </c>
      <c r="Z887" s="579">
        <v>0.05</v>
      </c>
      <c r="AA887" s="569" t="str">
        <f t="shared" si="116"/>
        <v>TRK251-2</v>
      </c>
      <c r="AB887" s="570" t="str">
        <f t="shared" si="117"/>
        <v>FALSE</v>
      </c>
      <c r="AC887" s="580" t="str">
        <f t="shared" si="118"/>
        <v>FALSE</v>
      </c>
      <c r="AD887" s="569" t="str">
        <f t="shared" si="119"/>
        <v>II</v>
      </c>
    </row>
    <row r="888" spans="1:30" x14ac:dyDescent="0.25">
      <c r="A888" s="564" t="str">
        <f t="shared" si="120"/>
        <v>TRK251-2017-3</v>
      </c>
      <c r="B888" s="574" t="s">
        <v>1154</v>
      </c>
      <c r="C888" s="574">
        <v>3</v>
      </c>
      <c r="D888" s="574" t="s">
        <v>454</v>
      </c>
      <c r="E888" s="574" t="s">
        <v>1099</v>
      </c>
      <c r="F888" s="574" t="s">
        <v>98</v>
      </c>
      <c r="G888" s="574">
        <v>2017</v>
      </c>
      <c r="H888" s="574" t="s">
        <v>186</v>
      </c>
      <c r="I888" s="574" t="s">
        <v>1149</v>
      </c>
      <c r="J888" s="574" t="s">
        <v>559</v>
      </c>
      <c r="K888" s="574">
        <v>6</v>
      </c>
      <c r="L888" s="574" t="s">
        <v>840</v>
      </c>
      <c r="M888" s="574">
        <v>13000</v>
      </c>
      <c r="N888" s="574" t="s">
        <v>1118</v>
      </c>
      <c r="O888" s="574">
        <v>8</v>
      </c>
      <c r="P888" s="574" t="s">
        <v>1139</v>
      </c>
      <c r="Q888" s="574" t="s">
        <v>432</v>
      </c>
      <c r="R888" s="574">
        <v>167.7</v>
      </c>
      <c r="S888" s="574">
        <v>34</v>
      </c>
      <c r="T888" s="575">
        <v>9900</v>
      </c>
      <c r="U888" s="574">
        <v>14</v>
      </c>
      <c r="V888" s="574" t="s">
        <v>125</v>
      </c>
      <c r="W888" s="574" t="s">
        <v>122</v>
      </c>
      <c r="X888" s="576">
        <v>46530</v>
      </c>
      <c r="Y888" s="576">
        <v>35395.300000000003</v>
      </c>
      <c r="Z888" s="577">
        <v>0.03</v>
      </c>
      <c r="AA888" s="570" t="str">
        <f t="shared" si="116"/>
        <v>TRK251-3</v>
      </c>
      <c r="AB888" s="569" t="str">
        <f t="shared" si="117"/>
        <v>FALSE</v>
      </c>
      <c r="AC888" s="578" t="str">
        <f t="shared" si="118"/>
        <v>FALSE</v>
      </c>
      <c r="AD888" s="570" t="str">
        <f t="shared" si="119"/>
        <v>II</v>
      </c>
    </row>
    <row r="889" spans="1:30" ht="30" x14ac:dyDescent="0.25">
      <c r="A889" s="564" t="str">
        <f t="shared" si="120"/>
        <v>TRK252-2017-2</v>
      </c>
      <c r="B889" s="565" t="s">
        <v>1155</v>
      </c>
      <c r="C889" s="565">
        <v>2</v>
      </c>
      <c r="D889" s="565" t="s">
        <v>566</v>
      </c>
      <c r="E889" s="565" t="s">
        <v>1099</v>
      </c>
      <c r="F889" s="565" t="s">
        <v>768</v>
      </c>
      <c r="G889" s="565">
        <v>2017</v>
      </c>
      <c r="H889" s="565" t="s">
        <v>1156</v>
      </c>
      <c r="I889" s="565" t="s">
        <v>1157</v>
      </c>
      <c r="J889" s="565" t="s">
        <v>777</v>
      </c>
      <c r="K889" s="565">
        <v>3</v>
      </c>
      <c r="L889" s="565" t="s">
        <v>907</v>
      </c>
      <c r="M889" s="565">
        <v>17970</v>
      </c>
      <c r="N889" s="565" t="s">
        <v>1158</v>
      </c>
      <c r="O889" s="565">
        <v>8</v>
      </c>
      <c r="P889" s="565" t="s">
        <v>1159</v>
      </c>
      <c r="Q889" s="565" t="s">
        <v>1160</v>
      </c>
      <c r="R889" s="565">
        <v>140</v>
      </c>
      <c r="S889" s="565">
        <v>26</v>
      </c>
      <c r="T889" s="566">
        <v>9000</v>
      </c>
      <c r="U889" s="565">
        <v>15</v>
      </c>
      <c r="V889" s="565" t="s">
        <v>122</v>
      </c>
      <c r="W889" s="565" t="s">
        <v>122</v>
      </c>
      <c r="X889" s="567">
        <v>33290</v>
      </c>
      <c r="Y889" s="567">
        <v>22295</v>
      </c>
      <c r="Z889" s="579">
        <v>0.05</v>
      </c>
      <c r="AA889" s="569" t="str">
        <f t="shared" si="116"/>
        <v>TRK252-2</v>
      </c>
      <c r="AB889" s="570" t="str">
        <f t="shared" si="117"/>
        <v>FALSE</v>
      </c>
      <c r="AC889" s="580" t="str">
        <f t="shared" si="118"/>
        <v>FALSE</v>
      </c>
      <c r="AD889" s="569" t="str">
        <f t="shared" si="119"/>
        <v>II</v>
      </c>
    </row>
    <row r="890" spans="1:30" ht="30" x14ac:dyDescent="0.25">
      <c r="A890" s="564" t="str">
        <f t="shared" si="120"/>
        <v>TRK253-2017-2</v>
      </c>
      <c r="B890" s="574" t="s">
        <v>1161</v>
      </c>
      <c r="C890" s="574">
        <v>2</v>
      </c>
      <c r="D890" s="574" t="s">
        <v>566</v>
      </c>
      <c r="E890" s="574" t="s">
        <v>1099</v>
      </c>
      <c r="F890" s="574" t="s">
        <v>768</v>
      </c>
      <c r="G890" s="574">
        <v>2017</v>
      </c>
      <c r="H890" s="574" t="s">
        <v>1156</v>
      </c>
      <c r="I890" s="574" t="s">
        <v>1157</v>
      </c>
      <c r="J890" s="574" t="s">
        <v>777</v>
      </c>
      <c r="K890" s="574">
        <v>3</v>
      </c>
      <c r="L890" s="574" t="s">
        <v>907</v>
      </c>
      <c r="M890" s="574">
        <v>17970</v>
      </c>
      <c r="N890" s="574" t="s">
        <v>1162</v>
      </c>
      <c r="O890" s="574">
        <v>8</v>
      </c>
      <c r="P890" s="574" t="s">
        <v>1159</v>
      </c>
      <c r="Q890" s="574" t="s">
        <v>1163</v>
      </c>
      <c r="R890" s="574">
        <v>140</v>
      </c>
      <c r="S890" s="574">
        <v>26</v>
      </c>
      <c r="T890" s="575">
        <v>10000</v>
      </c>
      <c r="U890" s="574">
        <v>15</v>
      </c>
      <c r="V890" s="574" t="s">
        <v>122</v>
      </c>
      <c r="W890" s="574" t="s">
        <v>122</v>
      </c>
      <c r="X890" s="576">
        <v>33790</v>
      </c>
      <c r="Y890" s="576">
        <v>22722</v>
      </c>
      <c r="Z890" s="577">
        <v>0.05</v>
      </c>
      <c r="AA890" s="570" t="str">
        <f t="shared" si="116"/>
        <v>TRK253-2</v>
      </c>
      <c r="AB890" s="569" t="str">
        <f t="shared" si="117"/>
        <v>FALSE</v>
      </c>
      <c r="AC890" s="578" t="str">
        <f t="shared" si="118"/>
        <v>FALSE</v>
      </c>
      <c r="AD890" s="570" t="str">
        <f t="shared" si="119"/>
        <v>II</v>
      </c>
    </row>
    <row r="891" spans="1:30" ht="45" x14ac:dyDescent="0.25">
      <c r="A891" s="564" t="str">
        <f t="shared" si="120"/>
        <v>TRK254-2017-2</v>
      </c>
      <c r="B891" s="565" t="s">
        <v>1164</v>
      </c>
      <c r="C891" s="565">
        <v>2</v>
      </c>
      <c r="D891" s="565" t="s">
        <v>566</v>
      </c>
      <c r="E891" s="565" t="s">
        <v>1099</v>
      </c>
      <c r="F891" s="565" t="s">
        <v>768</v>
      </c>
      <c r="G891" s="565">
        <v>2017</v>
      </c>
      <c r="H891" s="565" t="s">
        <v>1156</v>
      </c>
      <c r="I891" s="565" t="s">
        <v>1157</v>
      </c>
      <c r="J891" s="565" t="s">
        <v>777</v>
      </c>
      <c r="K891" s="565">
        <v>3</v>
      </c>
      <c r="L891" s="565" t="s">
        <v>907</v>
      </c>
      <c r="M891" s="565">
        <v>17970</v>
      </c>
      <c r="N891" s="565" t="s">
        <v>1165</v>
      </c>
      <c r="O891" s="565">
        <v>8</v>
      </c>
      <c r="P891" s="565" t="s">
        <v>1159</v>
      </c>
      <c r="Q891" s="565" t="s">
        <v>1166</v>
      </c>
      <c r="R891" s="565">
        <v>140</v>
      </c>
      <c r="S891" s="565">
        <v>26</v>
      </c>
      <c r="T891" s="566">
        <v>10000</v>
      </c>
      <c r="U891" s="565">
        <v>15</v>
      </c>
      <c r="V891" s="565" t="s">
        <v>1107</v>
      </c>
      <c r="W891" s="565" t="s">
        <v>1107</v>
      </c>
      <c r="X891" s="567">
        <v>42390</v>
      </c>
      <c r="Y891" s="567">
        <v>30601</v>
      </c>
      <c r="Z891" s="579">
        <v>0.05</v>
      </c>
      <c r="AA891" s="569" t="str">
        <f t="shared" si="116"/>
        <v>TRK254-2</v>
      </c>
      <c r="AB891" s="570" t="str">
        <f t="shared" si="117"/>
        <v>FALSE</v>
      </c>
      <c r="AC891" s="580" t="str">
        <f t="shared" si="118"/>
        <v>FALSE</v>
      </c>
      <c r="AD891" s="569" t="str">
        <f t="shared" si="119"/>
        <v>II</v>
      </c>
    </row>
    <row r="892" spans="1:30" ht="30" x14ac:dyDescent="0.25">
      <c r="A892" s="564" t="str">
        <f t="shared" si="120"/>
        <v>TRK255-2017-2</v>
      </c>
      <c r="B892" s="574" t="s">
        <v>1167</v>
      </c>
      <c r="C892" s="574">
        <v>2</v>
      </c>
      <c r="D892" s="574" t="s">
        <v>566</v>
      </c>
      <c r="E892" s="574" t="s">
        <v>1099</v>
      </c>
      <c r="F892" s="574" t="s">
        <v>768</v>
      </c>
      <c r="G892" s="574">
        <v>2017</v>
      </c>
      <c r="H892" s="574" t="s">
        <v>1156</v>
      </c>
      <c r="I892" s="574" t="s">
        <v>1016</v>
      </c>
      <c r="J892" s="574" t="s">
        <v>777</v>
      </c>
      <c r="K892" s="574">
        <v>6</v>
      </c>
      <c r="L892" s="574" t="s">
        <v>995</v>
      </c>
      <c r="M892" s="574">
        <v>17550</v>
      </c>
      <c r="N892" s="574" t="s">
        <v>1158</v>
      </c>
      <c r="O892" s="574">
        <v>8</v>
      </c>
      <c r="P892" s="574" t="s">
        <v>1168</v>
      </c>
      <c r="Q892" s="574" t="s">
        <v>1160</v>
      </c>
      <c r="R892" s="574">
        <v>149</v>
      </c>
      <c r="S892" s="574">
        <v>31</v>
      </c>
      <c r="T892" s="575">
        <v>9000</v>
      </c>
      <c r="U892" s="574">
        <v>15</v>
      </c>
      <c r="V892" s="574" t="s">
        <v>122</v>
      </c>
      <c r="W892" s="574" t="s">
        <v>122</v>
      </c>
      <c r="X892" s="576">
        <v>36890</v>
      </c>
      <c r="Y892" s="576">
        <v>24876</v>
      </c>
      <c r="Z892" s="577">
        <v>0.05</v>
      </c>
      <c r="AA892" s="570" t="str">
        <f t="shared" si="116"/>
        <v>TRK255-2</v>
      </c>
      <c r="AB892" s="569" t="str">
        <f t="shared" si="117"/>
        <v>FALSE</v>
      </c>
      <c r="AC892" s="578" t="str">
        <f t="shared" si="118"/>
        <v>FALSE</v>
      </c>
      <c r="AD892" s="570" t="str">
        <f t="shared" si="119"/>
        <v>II</v>
      </c>
    </row>
    <row r="893" spans="1:30" ht="30" x14ac:dyDescent="0.25">
      <c r="A893" s="564" t="str">
        <f t="shared" si="120"/>
        <v>TRK256-2017-2</v>
      </c>
      <c r="B893" s="565" t="s">
        <v>1169</v>
      </c>
      <c r="C893" s="565">
        <v>2</v>
      </c>
      <c r="D893" s="565" t="s">
        <v>566</v>
      </c>
      <c r="E893" s="565" t="s">
        <v>1099</v>
      </c>
      <c r="F893" s="565" t="s">
        <v>768</v>
      </c>
      <c r="G893" s="565">
        <v>2017</v>
      </c>
      <c r="H893" s="565" t="s">
        <v>1170</v>
      </c>
      <c r="I893" s="565" t="s">
        <v>1016</v>
      </c>
      <c r="J893" s="565" t="s">
        <v>777</v>
      </c>
      <c r="K893" s="565">
        <v>6</v>
      </c>
      <c r="L893" s="565" t="s">
        <v>995</v>
      </c>
      <c r="M893" s="565">
        <v>17550</v>
      </c>
      <c r="N893" s="565" t="s">
        <v>1162</v>
      </c>
      <c r="O893" s="565">
        <v>8</v>
      </c>
      <c r="P893" s="565" t="s">
        <v>1168</v>
      </c>
      <c r="Q893" s="565" t="s">
        <v>1163</v>
      </c>
      <c r="R893" s="565">
        <v>149</v>
      </c>
      <c r="S893" s="565">
        <v>31</v>
      </c>
      <c r="T893" s="566">
        <v>10000</v>
      </c>
      <c r="U893" s="565">
        <v>15</v>
      </c>
      <c r="V893" s="565" t="s">
        <v>122</v>
      </c>
      <c r="W893" s="565" t="s">
        <v>122</v>
      </c>
      <c r="X893" s="567">
        <v>37390</v>
      </c>
      <c r="Y893" s="567">
        <v>25303</v>
      </c>
      <c r="Z893" s="579">
        <v>0.05</v>
      </c>
      <c r="AA893" s="569" t="str">
        <f t="shared" si="116"/>
        <v>TRK256-2</v>
      </c>
      <c r="AB893" s="570" t="str">
        <f t="shared" si="117"/>
        <v>FALSE</v>
      </c>
      <c r="AC893" s="580" t="str">
        <f t="shared" si="118"/>
        <v>FALSE</v>
      </c>
      <c r="AD893" s="569" t="str">
        <f t="shared" si="119"/>
        <v>II</v>
      </c>
    </row>
    <row r="894" spans="1:30" ht="45" x14ac:dyDescent="0.25">
      <c r="A894" s="564" t="str">
        <f t="shared" si="120"/>
        <v>TRK257-2017-2</v>
      </c>
      <c r="B894" s="574" t="s">
        <v>1171</v>
      </c>
      <c r="C894" s="574">
        <v>2</v>
      </c>
      <c r="D894" s="574" t="s">
        <v>566</v>
      </c>
      <c r="E894" s="574" t="s">
        <v>1099</v>
      </c>
      <c r="F894" s="574" t="s">
        <v>768</v>
      </c>
      <c r="G894" s="574">
        <v>2017</v>
      </c>
      <c r="H894" s="574" t="s">
        <v>1170</v>
      </c>
      <c r="I894" s="574" t="s">
        <v>1016</v>
      </c>
      <c r="J894" s="574" t="s">
        <v>777</v>
      </c>
      <c r="K894" s="574">
        <v>6</v>
      </c>
      <c r="L894" s="574" t="s">
        <v>995</v>
      </c>
      <c r="M894" s="574">
        <v>17550</v>
      </c>
      <c r="N894" s="574" t="s">
        <v>1165</v>
      </c>
      <c r="O894" s="574">
        <v>8</v>
      </c>
      <c r="P894" s="574" t="s">
        <v>1168</v>
      </c>
      <c r="Q894" s="574" t="s">
        <v>1166</v>
      </c>
      <c r="R894" s="574">
        <v>149</v>
      </c>
      <c r="S894" s="574">
        <v>31</v>
      </c>
      <c r="T894" s="575">
        <v>10000</v>
      </c>
      <c r="U894" s="574">
        <v>15</v>
      </c>
      <c r="V894" s="574" t="s">
        <v>1107</v>
      </c>
      <c r="W894" s="574" t="s">
        <v>1107</v>
      </c>
      <c r="X894" s="576">
        <v>45990</v>
      </c>
      <c r="Y894" s="576">
        <v>32766</v>
      </c>
      <c r="Z894" s="577">
        <v>0.05</v>
      </c>
      <c r="AA894" s="570" t="str">
        <f t="shared" si="116"/>
        <v>TRK257-2</v>
      </c>
      <c r="AB894" s="569" t="str">
        <f t="shared" si="117"/>
        <v>FALSE</v>
      </c>
      <c r="AC894" s="578" t="str">
        <f t="shared" si="118"/>
        <v>FALSE</v>
      </c>
      <c r="AD894" s="570" t="str">
        <f t="shared" si="119"/>
        <v>II</v>
      </c>
    </row>
    <row r="895" spans="1:30" ht="30" x14ac:dyDescent="0.25">
      <c r="A895" s="564" t="str">
        <f t="shared" si="120"/>
        <v>TRK258-2017-2</v>
      </c>
      <c r="B895" s="565" t="s">
        <v>1172</v>
      </c>
      <c r="C895" s="565">
        <v>2</v>
      </c>
      <c r="D895" s="565" t="s">
        <v>566</v>
      </c>
      <c r="E895" s="565" t="s">
        <v>1099</v>
      </c>
      <c r="F895" s="565" t="s">
        <v>768</v>
      </c>
      <c r="G895" s="565">
        <v>2017</v>
      </c>
      <c r="H895" s="565" t="s">
        <v>1170</v>
      </c>
      <c r="I895" s="565" t="s">
        <v>1016</v>
      </c>
      <c r="J895" s="565" t="s">
        <v>777</v>
      </c>
      <c r="K895" s="565">
        <v>6</v>
      </c>
      <c r="L895" s="565" t="s">
        <v>907</v>
      </c>
      <c r="M895" s="565">
        <v>17360</v>
      </c>
      <c r="N895" s="565" t="s">
        <v>1158</v>
      </c>
      <c r="O895" s="565">
        <v>8</v>
      </c>
      <c r="P895" s="565" t="s">
        <v>1173</v>
      </c>
      <c r="Q895" s="565" t="s">
        <v>1160</v>
      </c>
      <c r="R895" s="565">
        <v>169</v>
      </c>
      <c r="S895" s="565">
        <v>32</v>
      </c>
      <c r="T895" s="566">
        <v>9000</v>
      </c>
      <c r="U895" s="565">
        <v>15</v>
      </c>
      <c r="V895" s="565" t="s">
        <v>122</v>
      </c>
      <c r="W895" s="565" t="s">
        <v>122</v>
      </c>
      <c r="X895" s="567">
        <v>37090</v>
      </c>
      <c r="Y895" s="567">
        <v>25054</v>
      </c>
      <c r="Z895" s="579">
        <v>0.05</v>
      </c>
      <c r="AA895" s="569" t="str">
        <f t="shared" si="116"/>
        <v>TRK258-2</v>
      </c>
      <c r="AB895" s="570" t="str">
        <f t="shared" si="117"/>
        <v>FALSE</v>
      </c>
      <c r="AC895" s="580" t="str">
        <f t="shared" si="118"/>
        <v>FALSE</v>
      </c>
      <c r="AD895" s="569" t="str">
        <f t="shared" si="119"/>
        <v>II</v>
      </c>
    </row>
    <row r="896" spans="1:30" ht="30" x14ac:dyDescent="0.25">
      <c r="A896" s="564" t="str">
        <f t="shared" si="120"/>
        <v>TRK259-2017-2</v>
      </c>
      <c r="B896" s="574" t="s">
        <v>1174</v>
      </c>
      <c r="C896" s="574">
        <v>2</v>
      </c>
      <c r="D896" s="574" t="s">
        <v>566</v>
      </c>
      <c r="E896" s="574" t="s">
        <v>1099</v>
      </c>
      <c r="F896" s="574" t="s">
        <v>768</v>
      </c>
      <c r="G896" s="574">
        <v>2017</v>
      </c>
      <c r="H896" s="574" t="s">
        <v>1170</v>
      </c>
      <c r="I896" s="574" t="s">
        <v>1016</v>
      </c>
      <c r="J896" s="574" t="s">
        <v>777</v>
      </c>
      <c r="K896" s="574">
        <v>6</v>
      </c>
      <c r="L896" s="574" t="s">
        <v>907</v>
      </c>
      <c r="M896" s="574">
        <v>17360</v>
      </c>
      <c r="N896" s="574" t="s">
        <v>1162</v>
      </c>
      <c r="O896" s="574">
        <v>8</v>
      </c>
      <c r="P896" s="574" t="s">
        <v>1173</v>
      </c>
      <c r="Q896" s="574" t="s">
        <v>1163</v>
      </c>
      <c r="R896" s="574">
        <v>169</v>
      </c>
      <c r="S896" s="574">
        <v>32</v>
      </c>
      <c r="T896" s="575">
        <v>10000</v>
      </c>
      <c r="U896" s="574">
        <v>15</v>
      </c>
      <c r="V896" s="574" t="s">
        <v>122</v>
      </c>
      <c r="W896" s="574" t="s">
        <v>122</v>
      </c>
      <c r="X896" s="576">
        <v>37590</v>
      </c>
      <c r="Y896" s="576">
        <v>25481</v>
      </c>
      <c r="Z896" s="577">
        <v>0.05</v>
      </c>
      <c r="AA896" s="570" t="str">
        <f t="shared" si="116"/>
        <v>TRK259-2</v>
      </c>
      <c r="AB896" s="569" t="str">
        <f t="shared" si="117"/>
        <v>FALSE</v>
      </c>
      <c r="AC896" s="578" t="str">
        <f t="shared" si="118"/>
        <v>FALSE</v>
      </c>
      <c r="AD896" s="570" t="str">
        <f t="shared" si="119"/>
        <v>II</v>
      </c>
    </row>
    <row r="897" spans="1:30" ht="45" x14ac:dyDescent="0.25">
      <c r="A897" s="564" t="str">
        <f t="shared" si="120"/>
        <v>TRK260-2017-2</v>
      </c>
      <c r="B897" s="565" t="s">
        <v>1175</v>
      </c>
      <c r="C897" s="565">
        <v>2</v>
      </c>
      <c r="D897" s="565" t="s">
        <v>566</v>
      </c>
      <c r="E897" s="565" t="s">
        <v>1099</v>
      </c>
      <c r="F897" s="565" t="s">
        <v>768</v>
      </c>
      <c r="G897" s="565">
        <v>2017</v>
      </c>
      <c r="H897" s="565" t="s">
        <v>1170</v>
      </c>
      <c r="I897" s="565" t="s">
        <v>1016</v>
      </c>
      <c r="J897" s="565" t="s">
        <v>777</v>
      </c>
      <c r="K897" s="565">
        <v>6</v>
      </c>
      <c r="L897" s="565" t="s">
        <v>907</v>
      </c>
      <c r="M897" s="565">
        <v>17360</v>
      </c>
      <c r="N897" s="565" t="s">
        <v>1165</v>
      </c>
      <c r="O897" s="565">
        <v>8</v>
      </c>
      <c r="P897" s="565" t="s">
        <v>1173</v>
      </c>
      <c r="Q897" s="565" t="s">
        <v>1166</v>
      </c>
      <c r="R897" s="565">
        <v>169</v>
      </c>
      <c r="S897" s="565">
        <v>32</v>
      </c>
      <c r="T897" s="566">
        <v>10000</v>
      </c>
      <c r="U897" s="565">
        <v>15</v>
      </c>
      <c r="V897" s="565" t="s">
        <v>1107</v>
      </c>
      <c r="W897" s="565" t="s">
        <v>1107</v>
      </c>
      <c r="X897" s="567">
        <v>46190</v>
      </c>
      <c r="Y897" s="567">
        <v>32944</v>
      </c>
      <c r="Z897" s="579">
        <v>0.05</v>
      </c>
      <c r="AA897" s="569" t="str">
        <f t="shared" si="116"/>
        <v>TRK260-2</v>
      </c>
      <c r="AB897" s="570" t="str">
        <f t="shared" si="117"/>
        <v>FALSE</v>
      </c>
      <c r="AC897" s="580" t="str">
        <f t="shared" si="118"/>
        <v>FALSE</v>
      </c>
      <c r="AD897" s="569" t="str">
        <f t="shared" si="119"/>
        <v>II</v>
      </c>
    </row>
    <row r="898" spans="1:30" ht="30" x14ac:dyDescent="0.25">
      <c r="A898" s="564" t="str">
        <f t="shared" si="120"/>
        <v>TRK261-2017-2</v>
      </c>
      <c r="B898" s="574" t="s">
        <v>1176</v>
      </c>
      <c r="C898" s="574">
        <v>2</v>
      </c>
      <c r="D898" s="574" t="s">
        <v>566</v>
      </c>
      <c r="E898" s="574" t="s">
        <v>1099</v>
      </c>
      <c r="F898" s="574" t="s">
        <v>768</v>
      </c>
      <c r="G898" s="574">
        <v>2017</v>
      </c>
      <c r="H898" s="574" t="s">
        <v>1156</v>
      </c>
      <c r="I898" s="574" t="s">
        <v>1157</v>
      </c>
      <c r="J898" s="574" t="s">
        <v>559</v>
      </c>
      <c r="K898" s="574">
        <v>3</v>
      </c>
      <c r="L898" s="574" t="s">
        <v>907</v>
      </c>
      <c r="M898" s="574">
        <v>17550</v>
      </c>
      <c r="N898" s="574" t="s">
        <v>1158</v>
      </c>
      <c r="O898" s="574">
        <v>8</v>
      </c>
      <c r="P898" s="574" t="s">
        <v>1177</v>
      </c>
      <c r="Q898" s="574" t="s">
        <v>1160</v>
      </c>
      <c r="R898" s="574">
        <v>140</v>
      </c>
      <c r="S898" s="574">
        <v>32</v>
      </c>
      <c r="T898" s="575">
        <v>9000</v>
      </c>
      <c r="U898" s="574">
        <v>14</v>
      </c>
      <c r="V898" s="574" t="s">
        <v>122</v>
      </c>
      <c r="W898" s="574" t="s">
        <v>122</v>
      </c>
      <c r="X898" s="576">
        <v>36090</v>
      </c>
      <c r="Y898" s="576">
        <v>24580</v>
      </c>
      <c r="Z898" s="577">
        <v>0.05</v>
      </c>
      <c r="AA898" s="570" t="str">
        <f t="shared" si="116"/>
        <v>TRK261-2</v>
      </c>
      <c r="AB898" s="569" t="str">
        <f t="shared" si="117"/>
        <v>FALSE</v>
      </c>
      <c r="AC898" s="578" t="str">
        <f t="shared" si="118"/>
        <v>FALSE</v>
      </c>
      <c r="AD898" s="570" t="str">
        <f t="shared" si="119"/>
        <v>II</v>
      </c>
    </row>
    <row r="899" spans="1:30" ht="30" x14ac:dyDescent="0.25">
      <c r="A899" s="564" t="str">
        <f t="shared" si="120"/>
        <v>TRK262-2017-2</v>
      </c>
      <c r="B899" s="565" t="s">
        <v>1178</v>
      </c>
      <c r="C899" s="565">
        <v>2</v>
      </c>
      <c r="D899" s="565" t="s">
        <v>566</v>
      </c>
      <c r="E899" s="565" t="s">
        <v>1099</v>
      </c>
      <c r="F899" s="565" t="s">
        <v>768</v>
      </c>
      <c r="G899" s="565">
        <v>2017</v>
      </c>
      <c r="H899" s="565" t="s">
        <v>1156</v>
      </c>
      <c r="I899" s="565" t="s">
        <v>1157</v>
      </c>
      <c r="J899" s="565" t="s">
        <v>559</v>
      </c>
      <c r="K899" s="565">
        <v>3</v>
      </c>
      <c r="L899" s="565" t="s">
        <v>907</v>
      </c>
      <c r="M899" s="565">
        <v>17550</v>
      </c>
      <c r="N899" s="565" t="s">
        <v>1162</v>
      </c>
      <c r="O899" s="565">
        <v>8</v>
      </c>
      <c r="P899" s="565" t="s">
        <v>1177</v>
      </c>
      <c r="Q899" s="565" t="s">
        <v>1163</v>
      </c>
      <c r="R899" s="565">
        <v>140</v>
      </c>
      <c r="S899" s="565">
        <v>32</v>
      </c>
      <c r="T899" s="566">
        <v>10000</v>
      </c>
      <c r="U899" s="565">
        <v>14</v>
      </c>
      <c r="V899" s="565" t="s">
        <v>122</v>
      </c>
      <c r="W899" s="565" t="s">
        <v>122</v>
      </c>
      <c r="X899" s="567">
        <v>36590</v>
      </c>
      <c r="Y899" s="567">
        <v>25007</v>
      </c>
      <c r="Z899" s="579">
        <v>0.05</v>
      </c>
      <c r="AA899" s="569" t="str">
        <f t="shared" si="116"/>
        <v>TRK262-2</v>
      </c>
      <c r="AB899" s="570" t="str">
        <f t="shared" si="117"/>
        <v>FALSE</v>
      </c>
      <c r="AC899" s="580" t="str">
        <f t="shared" si="118"/>
        <v>FALSE</v>
      </c>
      <c r="AD899" s="569" t="str">
        <f t="shared" si="119"/>
        <v>II</v>
      </c>
    </row>
    <row r="900" spans="1:30" ht="45" x14ac:dyDescent="0.25">
      <c r="A900" s="564" t="str">
        <f t="shared" si="120"/>
        <v>TRK263-2017-2</v>
      </c>
      <c r="B900" s="574" t="s">
        <v>1179</v>
      </c>
      <c r="C900" s="574">
        <v>2</v>
      </c>
      <c r="D900" s="574" t="s">
        <v>566</v>
      </c>
      <c r="E900" s="574" t="s">
        <v>1099</v>
      </c>
      <c r="F900" s="574" t="s">
        <v>768</v>
      </c>
      <c r="G900" s="574">
        <v>2017</v>
      </c>
      <c r="H900" s="574" t="s">
        <v>1156</v>
      </c>
      <c r="I900" s="574" t="s">
        <v>1157</v>
      </c>
      <c r="J900" s="574" t="s">
        <v>559</v>
      </c>
      <c r="K900" s="574">
        <v>3</v>
      </c>
      <c r="L900" s="574" t="s">
        <v>907</v>
      </c>
      <c r="M900" s="574">
        <v>17550</v>
      </c>
      <c r="N900" s="574" t="s">
        <v>1165</v>
      </c>
      <c r="O900" s="574">
        <v>8</v>
      </c>
      <c r="P900" s="574" t="s">
        <v>1177</v>
      </c>
      <c r="Q900" s="574" t="s">
        <v>1166</v>
      </c>
      <c r="R900" s="574">
        <v>140</v>
      </c>
      <c r="S900" s="574">
        <v>32</v>
      </c>
      <c r="T900" s="575">
        <v>10000</v>
      </c>
      <c r="U900" s="574">
        <v>14</v>
      </c>
      <c r="V900" s="574" t="s">
        <v>1107</v>
      </c>
      <c r="W900" s="574" t="s">
        <v>1107</v>
      </c>
      <c r="X900" s="576">
        <v>45190</v>
      </c>
      <c r="Y900" s="576">
        <v>32261</v>
      </c>
      <c r="Z900" s="577">
        <v>0.05</v>
      </c>
      <c r="AA900" s="570" t="str">
        <f t="shared" si="116"/>
        <v>TRK263-2</v>
      </c>
      <c r="AB900" s="569" t="str">
        <f t="shared" si="117"/>
        <v>FALSE</v>
      </c>
      <c r="AC900" s="578" t="str">
        <f t="shared" si="118"/>
        <v>FALSE</v>
      </c>
      <c r="AD900" s="570" t="str">
        <f t="shared" si="119"/>
        <v>II</v>
      </c>
    </row>
    <row r="901" spans="1:30" ht="30" x14ac:dyDescent="0.25">
      <c r="A901" s="564" t="str">
        <f t="shared" si="120"/>
        <v>TRK264-2017-2</v>
      </c>
      <c r="B901" s="565" t="s">
        <v>1180</v>
      </c>
      <c r="C901" s="565">
        <v>2</v>
      </c>
      <c r="D901" s="565" t="s">
        <v>566</v>
      </c>
      <c r="E901" s="565" t="s">
        <v>1099</v>
      </c>
      <c r="F901" s="565" t="s">
        <v>768</v>
      </c>
      <c r="G901" s="565">
        <v>2017</v>
      </c>
      <c r="H901" s="565" t="s">
        <v>1156</v>
      </c>
      <c r="I901" s="565" t="s">
        <v>1016</v>
      </c>
      <c r="J901" s="565" t="s">
        <v>559</v>
      </c>
      <c r="K901" s="565">
        <v>6</v>
      </c>
      <c r="L901" s="565" t="s">
        <v>995</v>
      </c>
      <c r="M901" s="565">
        <v>17170</v>
      </c>
      <c r="N901" s="565" t="s">
        <v>1158</v>
      </c>
      <c r="O901" s="565">
        <v>8</v>
      </c>
      <c r="P901" s="565" t="s">
        <v>1181</v>
      </c>
      <c r="Q901" s="565" t="s">
        <v>1160</v>
      </c>
      <c r="R901" s="565">
        <v>149</v>
      </c>
      <c r="S901" s="565">
        <v>31</v>
      </c>
      <c r="T901" s="566">
        <v>9000</v>
      </c>
      <c r="U901" s="565">
        <v>14</v>
      </c>
      <c r="V901" s="565" t="s">
        <v>122</v>
      </c>
      <c r="W901" s="565" t="s">
        <v>122</v>
      </c>
      <c r="X901" s="567">
        <v>39690</v>
      </c>
      <c r="Y901" s="567">
        <v>27161</v>
      </c>
      <c r="Z901" s="579">
        <v>0.05</v>
      </c>
      <c r="AA901" s="569" t="str">
        <f t="shared" si="116"/>
        <v>TRK264-2</v>
      </c>
      <c r="AB901" s="570" t="str">
        <f t="shared" si="117"/>
        <v>FALSE</v>
      </c>
      <c r="AC901" s="580" t="str">
        <f t="shared" si="118"/>
        <v>FALSE</v>
      </c>
      <c r="AD901" s="569" t="str">
        <f t="shared" si="119"/>
        <v>II</v>
      </c>
    </row>
    <row r="902" spans="1:30" ht="30" x14ac:dyDescent="0.25">
      <c r="A902" s="564" t="str">
        <f t="shared" si="120"/>
        <v>TRK265-2017-2</v>
      </c>
      <c r="B902" s="574" t="s">
        <v>1182</v>
      </c>
      <c r="C902" s="574">
        <v>2</v>
      </c>
      <c r="D902" s="574" t="s">
        <v>566</v>
      </c>
      <c r="E902" s="574" t="s">
        <v>1099</v>
      </c>
      <c r="F902" s="574" t="s">
        <v>768</v>
      </c>
      <c r="G902" s="574">
        <v>2017</v>
      </c>
      <c r="H902" s="574" t="s">
        <v>1170</v>
      </c>
      <c r="I902" s="574" t="s">
        <v>1016</v>
      </c>
      <c r="J902" s="574" t="s">
        <v>559</v>
      </c>
      <c r="K902" s="574">
        <v>6</v>
      </c>
      <c r="L902" s="574" t="s">
        <v>995</v>
      </c>
      <c r="M902" s="574">
        <v>17170</v>
      </c>
      <c r="N902" s="574" t="s">
        <v>1162</v>
      </c>
      <c r="O902" s="574">
        <v>8</v>
      </c>
      <c r="P902" s="574" t="s">
        <v>1181</v>
      </c>
      <c r="Q902" s="574" t="s">
        <v>1163</v>
      </c>
      <c r="R902" s="574">
        <v>149</v>
      </c>
      <c r="S902" s="574">
        <v>31</v>
      </c>
      <c r="T902" s="575">
        <v>10000</v>
      </c>
      <c r="U902" s="574">
        <v>14</v>
      </c>
      <c r="V902" s="574" t="s">
        <v>122</v>
      </c>
      <c r="W902" s="574" t="s">
        <v>122</v>
      </c>
      <c r="X902" s="576">
        <v>40190</v>
      </c>
      <c r="Y902" s="576">
        <v>27589</v>
      </c>
      <c r="Z902" s="577">
        <v>0.05</v>
      </c>
      <c r="AA902" s="570" t="str">
        <f t="shared" si="116"/>
        <v>TRK265-2</v>
      </c>
      <c r="AB902" s="569" t="str">
        <f t="shared" si="117"/>
        <v>FALSE</v>
      </c>
      <c r="AC902" s="578" t="str">
        <f t="shared" si="118"/>
        <v>FALSE</v>
      </c>
      <c r="AD902" s="570" t="str">
        <f t="shared" si="119"/>
        <v>II</v>
      </c>
    </row>
    <row r="903" spans="1:30" ht="45" x14ac:dyDescent="0.25">
      <c r="A903" s="564" t="str">
        <f t="shared" si="120"/>
        <v>TRK266-2017-2</v>
      </c>
      <c r="B903" s="565" t="s">
        <v>1183</v>
      </c>
      <c r="C903" s="565">
        <v>2</v>
      </c>
      <c r="D903" s="565" t="s">
        <v>566</v>
      </c>
      <c r="E903" s="565" t="s">
        <v>1099</v>
      </c>
      <c r="F903" s="565" t="s">
        <v>768</v>
      </c>
      <c r="G903" s="565">
        <v>2017</v>
      </c>
      <c r="H903" s="565" t="s">
        <v>1170</v>
      </c>
      <c r="I903" s="565" t="s">
        <v>1016</v>
      </c>
      <c r="J903" s="565" t="s">
        <v>559</v>
      </c>
      <c r="K903" s="565">
        <v>6</v>
      </c>
      <c r="L903" s="565" t="s">
        <v>995</v>
      </c>
      <c r="M903" s="565">
        <v>17170</v>
      </c>
      <c r="N903" s="565" t="s">
        <v>1165</v>
      </c>
      <c r="O903" s="565">
        <v>8</v>
      </c>
      <c r="P903" s="565" t="s">
        <v>1181</v>
      </c>
      <c r="Q903" s="565" t="s">
        <v>1166</v>
      </c>
      <c r="R903" s="565">
        <v>149</v>
      </c>
      <c r="S903" s="565">
        <v>31</v>
      </c>
      <c r="T903" s="566">
        <v>10000</v>
      </c>
      <c r="U903" s="565">
        <v>14</v>
      </c>
      <c r="V903" s="565" t="s">
        <v>1107</v>
      </c>
      <c r="W903" s="565" t="s">
        <v>1107</v>
      </c>
      <c r="X903" s="567">
        <v>48790</v>
      </c>
      <c r="Y903" s="567">
        <v>35317</v>
      </c>
      <c r="Z903" s="579">
        <v>0.05</v>
      </c>
      <c r="AA903" s="569" t="str">
        <f t="shared" ref="AA903:AA966" si="121">CONCATENATE(B903, "-", C903)</f>
        <v>TRK266-2</v>
      </c>
      <c r="AB903" s="570" t="str">
        <f t="shared" ref="AB903:AB966" si="122">IF(AND($U903&gt;=32, (LEFT($B903, 3)="PAC"), C903=1), "TRUE", "FALSE")</f>
        <v>FALSE</v>
      </c>
      <c r="AC903" s="580" t="str">
        <f t="shared" ref="AC903:AC966" si="123">IF(AND($U903&gt;=22,(LEFT($B903,3)&lt;&gt;"PAC"),C903=1, ISNUMBER($U903)),"TRUE","FALSE")</f>
        <v>FALSE</v>
      </c>
      <c r="AD903" s="569" t="str">
        <f t="shared" ref="AD903:AD966" si="124">IF((LEFT($B903, 3)="PAC"), "I", "II")</f>
        <v>II</v>
      </c>
    </row>
    <row r="904" spans="1:30" ht="30" x14ac:dyDescent="0.25">
      <c r="A904" s="564" t="str">
        <f t="shared" si="120"/>
        <v>TRK267-2017-2</v>
      </c>
      <c r="B904" s="574" t="s">
        <v>1184</v>
      </c>
      <c r="C904" s="574">
        <v>2</v>
      </c>
      <c r="D904" s="574" t="s">
        <v>566</v>
      </c>
      <c r="E904" s="574" t="s">
        <v>1099</v>
      </c>
      <c r="F904" s="574" t="s">
        <v>768</v>
      </c>
      <c r="G904" s="574">
        <v>2017</v>
      </c>
      <c r="H904" s="574" t="s">
        <v>1170</v>
      </c>
      <c r="I904" s="574" t="s">
        <v>1016</v>
      </c>
      <c r="J904" s="574" t="s">
        <v>559</v>
      </c>
      <c r="K904" s="574">
        <v>6</v>
      </c>
      <c r="L904" s="574" t="s">
        <v>907</v>
      </c>
      <c r="M904" s="574">
        <v>17010</v>
      </c>
      <c r="N904" s="574" t="s">
        <v>1158</v>
      </c>
      <c r="O904" s="574">
        <v>8</v>
      </c>
      <c r="P904" s="574" t="s">
        <v>1185</v>
      </c>
      <c r="Q904" s="574" t="s">
        <v>1160</v>
      </c>
      <c r="R904" s="574">
        <v>169</v>
      </c>
      <c r="S904" s="574">
        <v>32</v>
      </c>
      <c r="T904" s="575">
        <v>9000</v>
      </c>
      <c r="U904" s="574">
        <v>14</v>
      </c>
      <c r="V904" s="574" t="s">
        <v>122</v>
      </c>
      <c r="W904" s="574" t="s">
        <v>122</v>
      </c>
      <c r="X904" s="576">
        <v>39890</v>
      </c>
      <c r="Y904" s="576">
        <v>27340</v>
      </c>
      <c r="Z904" s="577">
        <v>0.05</v>
      </c>
      <c r="AA904" s="570" t="str">
        <f t="shared" si="121"/>
        <v>TRK267-2</v>
      </c>
      <c r="AB904" s="569" t="str">
        <f t="shared" si="122"/>
        <v>FALSE</v>
      </c>
      <c r="AC904" s="578" t="str">
        <f t="shared" si="123"/>
        <v>FALSE</v>
      </c>
      <c r="AD904" s="570" t="str">
        <f t="shared" si="124"/>
        <v>II</v>
      </c>
    </row>
    <row r="905" spans="1:30" ht="30" x14ac:dyDescent="0.25">
      <c r="A905" s="564" t="str">
        <f t="shared" si="120"/>
        <v>TRK268-2017-2</v>
      </c>
      <c r="B905" s="565" t="s">
        <v>1186</v>
      </c>
      <c r="C905" s="565">
        <v>2</v>
      </c>
      <c r="D905" s="565" t="s">
        <v>566</v>
      </c>
      <c r="E905" s="565" t="s">
        <v>1099</v>
      </c>
      <c r="F905" s="565" t="s">
        <v>768</v>
      </c>
      <c r="G905" s="565">
        <v>2017</v>
      </c>
      <c r="H905" s="565" t="s">
        <v>1170</v>
      </c>
      <c r="I905" s="565" t="s">
        <v>1016</v>
      </c>
      <c r="J905" s="565" t="s">
        <v>559</v>
      </c>
      <c r="K905" s="565">
        <v>6</v>
      </c>
      <c r="L905" s="565" t="s">
        <v>907</v>
      </c>
      <c r="M905" s="565">
        <v>17010</v>
      </c>
      <c r="N905" s="565" t="s">
        <v>1162</v>
      </c>
      <c r="O905" s="565">
        <v>8</v>
      </c>
      <c r="P905" s="565" t="s">
        <v>1185</v>
      </c>
      <c r="Q905" s="565" t="s">
        <v>1163</v>
      </c>
      <c r="R905" s="565">
        <v>169</v>
      </c>
      <c r="S905" s="565">
        <v>32</v>
      </c>
      <c r="T905" s="566">
        <v>10000</v>
      </c>
      <c r="U905" s="565">
        <v>14</v>
      </c>
      <c r="V905" s="565" t="s">
        <v>122</v>
      </c>
      <c r="W905" s="565" t="s">
        <v>122</v>
      </c>
      <c r="X905" s="567">
        <v>40390</v>
      </c>
      <c r="Y905" s="567">
        <v>27767</v>
      </c>
      <c r="Z905" s="579">
        <v>0.05</v>
      </c>
      <c r="AA905" s="569" t="str">
        <f t="shared" si="121"/>
        <v>TRK268-2</v>
      </c>
      <c r="AB905" s="570" t="str">
        <f t="shared" si="122"/>
        <v>FALSE</v>
      </c>
      <c r="AC905" s="580" t="str">
        <f t="shared" si="123"/>
        <v>FALSE</v>
      </c>
      <c r="AD905" s="569" t="str">
        <f t="shared" si="124"/>
        <v>II</v>
      </c>
    </row>
    <row r="906" spans="1:30" ht="45" x14ac:dyDescent="0.25">
      <c r="A906" s="564" t="str">
        <f t="shared" si="120"/>
        <v>TRK269-2017-2</v>
      </c>
      <c r="B906" s="574" t="s">
        <v>1187</v>
      </c>
      <c r="C906" s="574">
        <v>2</v>
      </c>
      <c r="D906" s="574" t="s">
        <v>566</v>
      </c>
      <c r="E906" s="574" t="s">
        <v>1099</v>
      </c>
      <c r="F906" s="574" t="s">
        <v>768</v>
      </c>
      <c r="G906" s="574">
        <v>2017</v>
      </c>
      <c r="H906" s="574" t="s">
        <v>1170</v>
      </c>
      <c r="I906" s="574" t="s">
        <v>1016</v>
      </c>
      <c r="J906" s="574" t="s">
        <v>559</v>
      </c>
      <c r="K906" s="574">
        <v>6</v>
      </c>
      <c r="L906" s="574" t="s">
        <v>907</v>
      </c>
      <c r="M906" s="574">
        <v>17010</v>
      </c>
      <c r="N906" s="574" t="s">
        <v>1165</v>
      </c>
      <c r="O906" s="574">
        <v>8</v>
      </c>
      <c r="P906" s="574" t="s">
        <v>1185</v>
      </c>
      <c r="Q906" s="574" t="s">
        <v>1166</v>
      </c>
      <c r="R906" s="574">
        <v>169</v>
      </c>
      <c r="S906" s="574">
        <v>32</v>
      </c>
      <c r="T906" s="575">
        <v>10000</v>
      </c>
      <c r="U906" s="574">
        <v>14</v>
      </c>
      <c r="V906" s="574" t="s">
        <v>1107</v>
      </c>
      <c r="W906" s="574" t="s">
        <v>1107</v>
      </c>
      <c r="X906" s="576">
        <v>48990</v>
      </c>
      <c r="Y906" s="576">
        <v>35507</v>
      </c>
      <c r="Z906" s="577">
        <v>0.05</v>
      </c>
      <c r="AA906" s="570" t="str">
        <f t="shared" si="121"/>
        <v>TRK269-2</v>
      </c>
      <c r="AB906" s="569" t="str">
        <f t="shared" si="122"/>
        <v>FALSE</v>
      </c>
      <c r="AC906" s="578" t="str">
        <f t="shared" si="123"/>
        <v>FALSE</v>
      </c>
      <c r="AD906" s="570" t="str">
        <f t="shared" si="124"/>
        <v>II</v>
      </c>
    </row>
    <row r="907" spans="1:30" ht="45" x14ac:dyDescent="0.25">
      <c r="A907" s="564" t="str">
        <f t="shared" si="120"/>
        <v>TRK270-2017-2</v>
      </c>
      <c r="B907" s="565" t="s">
        <v>1188</v>
      </c>
      <c r="C907" s="565">
        <v>2</v>
      </c>
      <c r="D907" s="565" t="s">
        <v>566</v>
      </c>
      <c r="E907" s="565" t="s">
        <v>1099</v>
      </c>
      <c r="F907" s="565" t="s">
        <v>768</v>
      </c>
      <c r="G907" s="565">
        <v>2017</v>
      </c>
      <c r="H907" s="565" t="s">
        <v>1170</v>
      </c>
      <c r="I907" s="565" t="s">
        <v>1016</v>
      </c>
      <c r="J907" s="565" t="s">
        <v>559</v>
      </c>
      <c r="K907" s="565">
        <v>6</v>
      </c>
      <c r="L907" s="565" t="s">
        <v>907</v>
      </c>
      <c r="M907" s="565">
        <v>17010</v>
      </c>
      <c r="N907" s="565" t="s">
        <v>1189</v>
      </c>
      <c r="O907" s="565">
        <v>8</v>
      </c>
      <c r="P907" s="565" t="s">
        <v>1185</v>
      </c>
      <c r="Q907" s="565" t="s">
        <v>1190</v>
      </c>
      <c r="R907" s="565">
        <v>169</v>
      </c>
      <c r="S907" s="565">
        <v>32</v>
      </c>
      <c r="T907" s="566">
        <v>9000</v>
      </c>
      <c r="U907" s="565">
        <v>14</v>
      </c>
      <c r="V907" s="565" t="s">
        <v>254</v>
      </c>
      <c r="W907" s="565" t="s">
        <v>371</v>
      </c>
      <c r="X907" s="567">
        <v>50890</v>
      </c>
      <c r="Y907" s="567">
        <v>33617</v>
      </c>
      <c r="Z907" s="579">
        <v>0.05</v>
      </c>
      <c r="AA907" s="569" t="str">
        <f t="shared" si="121"/>
        <v>TRK270-2</v>
      </c>
      <c r="AB907" s="570" t="str">
        <f t="shared" si="122"/>
        <v>FALSE</v>
      </c>
      <c r="AC907" s="580" t="str">
        <f t="shared" si="123"/>
        <v>FALSE</v>
      </c>
      <c r="AD907" s="569" t="str">
        <f t="shared" si="124"/>
        <v>II</v>
      </c>
    </row>
    <row r="908" spans="1:30" ht="30" x14ac:dyDescent="0.25">
      <c r="A908" s="564" t="str">
        <f t="shared" si="120"/>
        <v>TRK271-2017-2</v>
      </c>
      <c r="B908" s="574" t="s">
        <v>1191</v>
      </c>
      <c r="C908" s="574">
        <v>2</v>
      </c>
      <c r="D908" s="574" t="s">
        <v>566</v>
      </c>
      <c r="E908" s="574" t="s">
        <v>1099</v>
      </c>
      <c r="F908" s="574" t="s">
        <v>768</v>
      </c>
      <c r="G908" s="574">
        <v>2017</v>
      </c>
      <c r="H908" s="574" t="s">
        <v>1170</v>
      </c>
      <c r="I908" s="574" t="s">
        <v>1058</v>
      </c>
      <c r="J908" s="574" t="s">
        <v>777</v>
      </c>
      <c r="K908" s="574">
        <v>3</v>
      </c>
      <c r="L908" s="574" t="s">
        <v>907</v>
      </c>
      <c r="M908" s="574">
        <v>17810</v>
      </c>
      <c r="N908" s="574" t="s">
        <v>1158</v>
      </c>
      <c r="O908" s="574">
        <v>8</v>
      </c>
      <c r="P908" s="574" t="s">
        <v>1192</v>
      </c>
      <c r="Q908" s="574" t="s">
        <v>1062</v>
      </c>
      <c r="R908" s="574">
        <v>140</v>
      </c>
      <c r="S908" s="574">
        <v>32</v>
      </c>
      <c r="T908" s="575">
        <v>9000</v>
      </c>
      <c r="U908" s="574">
        <v>15</v>
      </c>
      <c r="V908" s="574" t="s">
        <v>122</v>
      </c>
      <c r="W908" s="574" t="s">
        <v>122</v>
      </c>
      <c r="X908" s="576">
        <v>37490</v>
      </c>
      <c r="Y908" s="576">
        <v>26244</v>
      </c>
      <c r="Z908" s="577">
        <v>0.05</v>
      </c>
      <c r="AA908" s="570" t="str">
        <f t="shared" si="121"/>
        <v>TRK271-2</v>
      </c>
      <c r="AB908" s="569" t="str">
        <f t="shared" si="122"/>
        <v>FALSE</v>
      </c>
      <c r="AC908" s="578" t="str">
        <f t="shared" si="123"/>
        <v>FALSE</v>
      </c>
      <c r="AD908" s="570" t="str">
        <f t="shared" si="124"/>
        <v>II</v>
      </c>
    </row>
    <row r="909" spans="1:30" ht="30" x14ac:dyDescent="0.25">
      <c r="A909" s="564" t="str">
        <f t="shared" si="120"/>
        <v>TRK272-2017-2</v>
      </c>
      <c r="B909" s="565" t="s">
        <v>1193</v>
      </c>
      <c r="C909" s="565">
        <v>2</v>
      </c>
      <c r="D909" s="565" t="s">
        <v>566</v>
      </c>
      <c r="E909" s="565" t="s">
        <v>1099</v>
      </c>
      <c r="F909" s="565" t="s">
        <v>768</v>
      </c>
      <c r="G909" s="565">
        <v>2017</v>
      </c>
      <c r="H909" s="565" t="s">
        <v>1170</v>
      </c>
      <c r="I909" s="565" t="s">
        <v>1058</v>
      </c>
      <c r="J909" s="565" t="s">
        <v>777</v>
      </c>
      <c r="K909" s="565">
        <v>3</v>
      </c>
      <c r="L909" s="565" t="s">
        <v>907</v>
      </c>
      <c r="M909" s="565">
        <v>17810</v>
      </c>
      <c r="N909" s="565" t="s">
        <v>1162</v>
      </c>
      <c r="O909" s="565">
        <v>8</v>
      </c>
      <c r="P909" s="565" t="s">
        <v>1192</v>
      </c>
      <c r="Q909" s="565" t="s">
        <v>1060</v>
      </c>
      <c r="R909" s="565">
        <v>140</v>
      </c>
      <c r="S909" s="565">
        <v>32</v>
      </c>
      <c r="T909" s="566">
        <v>10000</v>
      </c>
      <c r="U909" s="565">
        <v>15</v>
      </c>
      <c r="V909" s="565" t="s">
        <v>122</v>
      </c>
      <c r="W909" s="565" t="s">
        <v>122</v>
      </c>
      <c r="X909" s="567">
        <v>37990</v>
      </c>
      <c r="Y909" s="567">
        <v>26671</v>
      </c>
      <c r="Z909" s="579">
        <v>0.05</v>
      </c>
      <c r="AA909" s="569" t="str">
        <f t="shared" si="121"/>
        <v>TRK272-2</v>
      </c>
      <c r="AB909" s="570" t="str">
        <f t="shared" si="122"/>
        <v>FALSE</v>
      </c>
      <c r="AC909" s="580" t="str">
        <f t="shared" si="123"/>
        <v>FALSE</v>
      </c>
      <c r="AD909" s="569" t="str">
        <f t="shared" si="124"/>
        <v>II</v>
      </c>
    </row>
    <row r="910" spans="1:30" ht="45" x14ac:dyDescent="0.25">
      <c r="A910" s="564" t="str">
        <f t="shared" ref="A910:A968" si="125">CONCATENATE(B910, "-", G910, "-", C910)</f>
        <v>TRK273-2017-2</v>
      </c>
      <c r="B910" s="574" t="s">
        <v>1194</v>
      </c>
      <c r="C910" s="574">
        <v>2</v>
      </c>
      <c r="D910" s="574" t="s">
        <v>566</v>
      </c>
      <c r="E910" s="574" t="s">
        <v>1099</v>
      </c>
      <c r="F910" s="574" t="s">
        <v>768</v>
      </c>
      <c r="G910" s="574">
        <v>2017</v>
      </c>
      <c r="H910" s="574" t="s">
        <v>1170</v>
      </c>
      <c r="I910" s="574" t="s">
        <v>1058</v>
      </c>
      <c r="J910" s="574" t="s">
        <v>777</v>
      </c>
      <c r="K910" s="574">
        <v>3</v>
      </c>
      <c r="L910" s="574" t="s">
        <v>907</v>
      </c>
      <c r="M910" s="574">
        <v>17810</v>
      </c>
      <c r="N910" s="574" t="s">
        <v>1165</v>
      </c>
      <c r="O910" s="574">
        <v>8</v>
      </c>
      <c r="P910" s="574" t="s">
        <v>1192</v>
      </c>
      <c r="Q910" s="574" t="s">
        <v>1195</v>
      </c>
      <c r="R910" s="574">
        <v>140</v>
      </c>
      <c r="S910" s="574">
        <v>32</v>
      </c>
      <c r="T910" s="575">
        <v>10000</v>
      </c>
      <c r="U910" s="574">
        <v>15</v>
      </c>
      <c r="V910" s="574" t="s">
        <v>1107</v>
      </c>
      <c r="W910" s="574" t="s">
        <v>1107</v>
      </c>
      <c r="X910" s="576">
        <v>46590</v>
      </c>
      <c r="Y910" s="576">
        <v>37597</v>
      </c>
      <c r="Z910" s="577">
        <v>0.05</v>
      </c>
      <c r="AA910" s="570" t="str">
        <f t="shared" si="121"/>
        <v>TRK273-2</v>
      </c>
      <c r="AB910" s="569" t="str">
        <f t="shared" si="122"/>
        <v>FALSE</v>
      </c>
      <c r="AC910" s="578" t="str">
        <f t="shared" si="123"/>
        <v>FALSE</v>
      </c>
      <c r="AD910" s="570" t="str">
        <f t="shared" si="124"/>
        <v>II</v>
      </c>
    </row>
    <row r="911" spans="1:30" ht="30" x14ac:dyDescent="0.25">
      <c r="A911" s="564" t="str">
        <f t="shared" si="125"/>
        <v>TRK274-2017-2</v>
      </c>
      <c r="B911" s="565" t="s">
        <v>1196</v>
      </c>
      <c r="C911" s="565">
        <v>2</v>
      </c>
      <c r="D911" s="565" t="s">
        <v>566</v>
      </c>
      <c r="E911" s="565" t="s">
        <v>1099</v>
      </c>
      <c r="F911" s="565" t="s">
        <v>768</v>
      </c>
      <c r="G911" s="565">
        <v>2017</v>
      </c>
      <c r="H911" s="565" t="s">
        <v>1170</v>
      </c>
      <c r="I911" s="565" t="s">
        <v>1074</v>
      </c>
      <c r="J911" s="565" t="s">
        <v>777</v>
      </c>
      <c r="K911" s="565">
        <v>6</v>
      </c>
      <c r="L911" s="565" t="s">
        <v>995</v>
      </c>
      <c r="M911" s="565">
        <v>17450</v>
      </c>
      <c r="N911" s="565" t="s">
        <v>1158</v>
      </c>
      <c r="O911" s="565">
        <v>8</v>
      </c>
      <c r="P911" s="565" t="s">
        <v>1197</v>
      </c>
      <c r="Q911" s="565" t="s">
        <v>1062</v>
      </c>
      <c r="R911" s="565">
        <v>149</v>
      </c>
      <c r="S911" s="565">
        <v>31</v>
      </c>
      <c r="T911" s="566">
        <v>9000</v>
      </c>
      <c r="U911" s="565">
        <v>15</v>
      </c>
      <c r="V911" s="565" t="s">
        <v>122</v>
      </c>
      <c r="W911" s="565" t="s">
        <v>122</v>
      </c>
      <c r="X911" s="567">
        <v>41990</v>
      </c>
      <c r="Y911" s="567">
        <v>29940</v>
      </c>
      <c r="Z911" s="579">
        <v>0.05</v>
      </c>
      <c r="AA911" s="569" t="str">
        <f t="shared" si="121"/>
        <v>TRK274-2</v>
      </c>
      <c r="AB911" s="570" t="str">
        <f t="shared" si="122"/>
        <v>FALSE</v>
      </c>
      <c r="AC911" s="580" t="str">
        <f t="shared" si="123"/>
        <v>FALSE</v>
      </c>
      <c r="AD911" s="569" t="str">
        <f t="shared" si="124"/>
        <v>II</v>
      </c>
    </row>
    <row r="912" spans="1:30" ht="30" x14ac:dyDescent="0.25">
      <c r="A912" s="564" t="str">
        <f t="shared" si="125"/>
        <v>TRK275-2017-1</v>
      </c>
      <c r="B912" s="574" t="s">
        <v>1198</v>
      </c>
      <c r="C912" s="574">
        <v>1</v>
      </c>
      <c r="D912" s="574" t="s">
        <v>566</v>
      </c>
      <c r="E912" s="574" t="s">
        <v>1099</v>
      </c>
      <c r="F912" s="574" t="s">
        <v>768</v>
      </c>
      <c r="G912" s="574">
        <v>2017</v>
      </c>
      <c r="H912" s="574" t="s">
        <v>1170</v>
      </c>
      <c r="I912" s="574" t="s">
        <v>1074</v>
      </c>
      <c r="J912" s="574" t="s">
        <v>777</v>
      </c>
      <c r="K912" s="574">
        <v>6</v>
      </c>
      <c r="L912" s="574" t="s">
        <v>995</v>
      </c>
      <c r="M912" s="574">
        <v>17450</v>
      </c>
      <c r="N912" s="574" t="s">
        <v>1162</v>
      </c>
      <c r="O912" s="574">
        <v>8</v>
      </c>
      <c r="P912" s="574" t="s">
        <v>1197</v>
      </c>
      <c r="Q912" s="574" t="s">
        <v>1060</v>
      </c>
      <c r="R912" s="574">
        <v>149</v>
      </c>
      <c r="S912" s="574">
        <v>31</v>
      </c>
      <c r="T912" s="575">
        <v>10000</v>
      </c>
      <c r="U912" s="574">
        <v>15</v>
      </c>
      <c r="V912" s="574" t="s">
        <v>122</v>
      </c>
      <c r="W912" s="574" t="s">
        <v>122</v>
      </c>
      <c r="X912" s="576">
        <v>42490</v>
      </c>
      <c r="Y912" s="576">
        <v>30367</v>
      </c>
      <c r="Z912" s="577">
        <v>0.05</v>
      </c>
      <c r="AA912" s="570" t="str">
        <f t="shared" si="121"/>
        <v>TRK275-1</v>
      </c>
      <c r="AB912" s="569" t="str">
        <f t="shared" si="122"/>
        <v>FALSE</v>
      </c>
      <c r="AC912" s="578" t="str">
        <f t="shared" si="123"/>
        <v>FALSE</v>
      </c>
      <c r="AD912" s="570" t="str">
        <f t="shared" si="124"/>
        <v>II</v>
      </c>
    </row>
    <row r="913" spans="1:30" ht="45" x14ac:dyDescent="0.25">
      <c r="A913" s="564" t="str">
        <f t="shared" si="125"/>
        <v>TRK276-2017-1</v>
      </c>
      <c r="B913" s="565" t="s">
        <v>1199</v>
      </c>
      <c r="C913" s="565">
        <v>1</v>
      </c>
      <c r="D913" s="565" t="s">
        <v>566</v>
      </c>
      <c r="E913" s="565" t="s">
        <v>1099</v>
      </c>
      <c r="F913" s="565" t="s">
        <v>768</v>
      </c>
      <c r="G913" s="565">
        <v>2017</v>
      </c>
      <c r="H913" s="565" t="s">
        <v>1170</v>
      </c>
      <c r="I913" s="565" t="s">
        <v>1074</v>
      </c>
      <c r="J913" s="565" t="s">
        <v>777</v>
      </c>
      <c r="K913" s="565">
        <v>6</v>
      </c>
      <c r="L913" s="565" t="s">
        <v>995</v>
      </c>
      <c r="M913" s="565">
        <v>17450</v>
      </c>
      <c r="N913" s="565" t="s">
        <v>1165</v>
      </c>
      <c r="O913" s="565">
        <v>8</v>
      </c>
      <c r="P913" s="565" t="s">
        <v>1197</v>
      </c>
      <c r="Q913" s="565" t="s">
        <v>1195</v>
      </c>
      <c r="R913" s="565">
        <v>149</v>
      </c>
      <c r="S913" s="565">
        <v>31</v>
      </c>
      <c r="T913" s="566">
        <v>10000</v>
      </c>
      <c r="U913" s="565">
        <v>15</v>
      </c>
      <c r="V913" s="565" t="s">
        <v>1107</v>
      </c>
      <c r="W913" s="565" t="s">
        <v>1107</v>
      </c>
      <c r="X913" s="567">
        <v>51090</v>
      </c>
      <c r="Y913" s="567">
        <v>37607</v>
      </c>
      <c r="Z913" s="579">
        <v>0.05</v>
      </c>
      <c r="AA913" s="569" t="str">
        <f t="shared" si="121"/>
        <v>TRK276-1</v>
      </c>
      <c r="AB913" s="570" t="str">
        <f t="shared" si="122"/>
        <v>FALSE</v>
      </c>
      <c r="AC913" s="580" t="str">
        <f t="shared" si="123"/>
        <v>FALSE</v>
      </c>
      <c r="AD913" s="569" t="str">
        <f t="shared" si="124"/>
        <v>II</v>
      </c>
    </row>
    <row r="914" spans="1:30" ht="30" x14ac:dyDescent="0.25">
      <c r="A914" s="564" t="str">
        <f t="shared" si="125"/>
        <v>TRK277-2017-1</v>
      </c>
      <c r="B914" s="574" t="s">
        <v>1200</v>
      </c>
      <c r="C914" s="574">
        <v>1</v>
      </c>
      <c r="D914" s="574" t="s">
        <v>566</v>
      </c>
      <c r="E914" s="574" t="s">
        <v>1099</v>
      </c>
      <c r="F914" s="574" t="s">
        <v>768</v>
      </c>
      <c r="G914" s="574">
        <v>2017</v>
      </c>
      <c r="H914" s="574" t="s">
        <v>1170</v>
      </c>
      <c r="I914" s="574" t="s">
        <v>1074</v>
      </c>
      <c r="J914" s="574" t="s">
        <v>777</v>
      </c>
      <c r="K914" s="574">
        <v>6</v>
      </c>
      <c r="L914" s="574" t="s">
        <v>907</v>
      </c>
      <c r="M914" s="574">
        <v>17320</v>
      </c>
      <c r="N914" s="574" t="s">
        <v>1158</v>
      </c>
      <c r="O914" s="574">
        <v>8</v>
      </c>
      <c r="P914" s="574" t="s">
        <v>1201</v>
      </c>
      <c r="Q914" s="574" t="s">
        <v>1062</v>
      </c>
      <c r="R914" s="574">
        <v>169</v>
      </c>
      <c r="S914" s="574">
        <v>32</v>
      </c>
      <c r="T914" s="575">
        <v>9000</v>
      </c>
      <c r="U914" s="574">
        <v>15</v>
      </c>
      <c r="V914" s="574" t="s">
        <v>122</v>
      </c>
      <c r="W914" s="574" t="s">
        <v>122</v>
      </c>
      <c r="X914" s="576">
        <v>42190</v>
      </c>
      <c r="Y914" s="576">
        <v>30118</v>
      </c>
      <c r="Z914" s="577">
        <v>0.05</v>
      </c>
      <c r="AA914" s="570" t="str">
        <f t="shared" si="121"/>
        <v>TRK277-1</v>
      </c>
      <c r="AB914" s="569" t="str">
        <f t="shared" si="122"/>
        <v>FALSE</v>
      </c>
      <c r="AC914" s="578" t="str">
        <f t="shared" si="123"/>
        <v>FALSE</v>
      </c>
      <c r="AD914" s="570" t="str">
        <f t="shared" si="124"/>
        <v>II</v>
      </c>
    </row>
    <row r="915" spans="1:30" ht="30" x14ac:dyDescent="0.25">
      <c r="A915" s="564" t="str">
        <f t="shared" si="125"/>
        <v>TRK278-2017-1</v>
      </c>
      <c r="B915" s="565" t="s">
        <v>1202</v>
      </c>
      <c r="C915" s="565">
        <v>1</v>
      </c>
      <c r="D915" s="565" t="s">
        <v>566</v>
      </c>
      <c r="E915" s="565" t="s">
        <v>1099</v>
      </c>
      <c r="F915" s="565" t="s">
        <v>768</v>
      </c>
      <c r="G915" s="565">
        <v>2017</v>
      </c>
      <c r="H915" s="565" t="s">
        <v>1170</v>
      </c>
      <c r="I915" s="565" t="s">
        <v>1074</v>
      </c>
      <c r="J915" s="565" t="s">
        <v>777</v>
      </c>
      <c r="K915" s="565">
        <v>6</v>
      </c>
      <c r="L915" s="565" t="s">
        <v>907</v>
      </c>
      <c r="M915" s="565">
        <v>17320</v>
      </c>
      <c r="N915" s="565" t="s">
        <v>1162</v>
      </c>
      <c r="O915" s="565">
        <v>8</v>
      </c>
      <c r="P915" s="565" t="s">
        <v>1201</v>
      </c>
      <c r="Q915" s="565" t="s">
        <v>1060</v>
      </c>
      <c r="R915" s="565">
        <v>169</v>
      </c>
      <c r="S915" s="565">
        <v>32</v>
      </c>
      <c r="T915" s="566">
        <v>10000</v>
      </c>
      <c r="U915" s="565">
        <v>15</v>
      </c>
      <c r="V915" s="565" t="s">
        <v>122</v>
      </c>
      <c r="W915" s="565" t="s">
        <v>122</v>
      </c>
      <c r="X915" s="567">
        <v>42690</v>
      </c>
      <c r="Y915" s="567">
        <v>30545</v>
      </c>
      <c r="Z915" s="579">
        <v>0.05</v>
      </c>
      <c r="AA915" s="569" t="str">
        <f t="shared" si="121"/>
        <v>TRK278-1</v>
      </c>
      <c r="AB915" s="570" t="str">
        <f t="shared" si="122"/>
        <v>FALSE</v>
      </c>
      <c r="AC915" s="580" t="str">
        <f t="shared" si="123"/>
        <v>FALSE</v>
      </c>
      <c r="AD915" s="569" t="str">
        <f t="shared" si="124"/>
        <v>II</v>
      </c>
    </row>
    <row r="916" spans="1:30" ht="45" x14ac:dyDescent="0.25">
      <c r="A916" s="564" t="str">
        <f t="shared" si="125"/>
        <v>TRK279-2017-1</v>
      </c>
      <c r="B916" s="574" t="s">
        <v>1203</v>
      </c>
      <c r="C916" s="574">
        <v>1</v>
      </c>
      <c r="D916" s="574" t="s">
        <v>566</v>
      </c>
      <c r="E916" s="574" t="s">
        <v>1099</v>
      </c>
      <c r="F916" s="574" t="s">
        <v>768</v>
      </c>
      <c r="G916" s="574">
        <v>2017</v>
      </c>
      <c r="H916" s="574" t="s">
        <v>1170</v>
      </c>
      <c r="I916" s="574" t="s">
        <v>1074</v>
      </c>
      <c r="J916" s="574" t="s">
        <v>777</v>
      </c>
      <c r="K916" s="574">
        <v>6</v>
      </c>
      <c r="L916" s="574" t="s">
        <v>907</v>
      </c>
      <c r="M916" s="574">
        <v>17320</v>
      </c>
      <c r="N916" s="574" t="s">
        <v>1165</v>
      </c>
      <c r="O916" s="574">
        <v>8</v>
      </c>
      <c r="P916" s="574" t="s">
        <v>1201</v>
      </c>
      <c r="Q916" s="574" t="s">
        <v>1195</v>
      </c>
      <c r="R916" s="574">
        <v>169</v>
      </c>
      <c r="S916" s="574">
        <v>32</v>
      </c>
      <c r="T916" s="575">
        <v>10000</v>
      </c>
      <c r="U916" s="574">
        <v>15</v>
      </c>
      <c r="V916" s="574" t="s">
        <v>1107</v>
      </c>
      <c r="W916" s="574" t="s">
        <v>1107</v>
      </c>
      <c r="X916" s="576">
        <v>51290</v>
      </c>
      <c r="Y916" s="576">
        <v>37807</v>
      </c>
      <c r="Z916" s="577">
        <v>0.05</v>
      </c>
      <c r="AA916" s="570" t="str">
        <f t="shared" si="121"/>
        <v>TRK279-1</v>
      </c>
      <c r="AB916" s="569" t="str">
        <f t="shared" si="122"/>
        <v>FALSE</v>
      </c>
      <c r="AC916" s="578" t="str">
        <f t="shared" si="123"/>
        <v>FALSE</v>
      </c>
      <c r="AD916" s="570" t="str">
        <f t="shared" si="124"/>
        <v>II</v>
      </c>
    </row>
    <row r="917" spans="1:30" ht="30" x14ac:dyDescent="0.25">
      <c r="A917" s="564" t="str">
        <f t="shared" si="125"/>
        <v>TRK280-2017-2</v>
      </c>
      <c r="B917" s="565" t="s">
        <v>1204</v>
      </c>
      <c r="C917" s="565">
        <v>2</v>
      </c>
      <c r="D917" s="565" t="s">
        <v>566</v>
      </c>
      <c r="E917" s="565" t="s">
        <v>1099</v>
      </c>
      <c r="F917" s="565" t="s">
        <v>768</v>
      </c>
      <c r="G917" s="565">
        <v>2017</v>
      </c>
      <c r="H917" s="565" t="s">
        <v>1170</v>
      </c>
      <c r="I917" s="565" t="s">
        <v>1205</v>
      </c>
      <c r="J917" s="565" t="s">
        <v>777</v>
      </c>
      <c r="K917" s="565">
        <v>6</v>
      </c>
      <c r="L917" s="565" t="s">
        <v>995</v>
      </c>
      <c r="M917" s="565">
        <v>17150</v>
      </c>
      <c r="N917" s="565" t="s">
        <v>1158</v>
      </c>
      <c r="O917" s="565">
        <v>8</v>
      </c>
      <c r="P917" s="565" t="s">
        <v>1206</v>
      </c>
      <c r="Q917" s="565" t="s">
        <v>1062</v>
      </c>
      <c r="R917" s="565">
        <v>160</v>
      </c>
      <c r="S917" s="565">
        <v>31</v>
      </c>
      <c r="T917" s="566">
        <v>9000</v>
      </c>
      <c r="U917" s="565">
        <v>15</v>
      </c>
      <c r="V917" s="565" t="s">
        <v>122</v>
      </c>
      <c r="W917" s="565" t="s">
        <v>122</v>
      </c>
      <c r="X917" s="567">
        <v>43490</v>
      </c>
      <c r="Y917" s="567">
        <v>33677</v>
      </c>
      <c r="Z917" s="579">
        <v>0.05</v>
      </c>
      <c r="AA917" s="569" t="str">
        <f t="shared" si="121"/>
        <v>TRK280-2</v>
      </c>
      <c r="AB917" s="570" t="str">
        <f t="shared" si="122"/>
        <v>FALSE</v>
      </c>
      <c r="AC917" s="580" t="str">
        <f t="shared" si="123"/>
        <v>FALSE</v>
      </c>
      <c r="AD917" s="569" t="str">
        <f t="shared" si="124"/>
        <v>II</v>
      </c>
    </row>
    <row r="918" spans="1:30" ht="30" x14ac:dyDescent="0.25">
      <c r="A918" s="564" t="str">
        <f t="shared" si="125"/>
        <v>TRK281-2017-2</v>
      </c>
      <c r="B918" s="574" t="s">
        <v>1207</v>
      </c>
      <c r="C918" s="574">
        <v>2</v>
      </c>
      <c r="D918" s="574" t="s">
        <v>566</v>
      </c>
      <c r="E918" s="574" t="s">
        <v>1099</v>
      </c>
      <c r="F918" s="574" t="s">
        <v>768</v>
      </c>
      <c r="G918" s="574">
        <v>2017</v>
      </c>
      <c r="H918" s="574" t="s">
        <v>1170</v>
      </c>
      <c r="I918" s="574" t="s">
        <v>1205</v>
      </c>
      <c r="J918" s="574" t="s">
        <v>777</v>
      </c>
      <c r="K918" s="574">
        <v>6</v>
      </c>
      <c r="L918" s="574" t="s">
        <v>995</v>
      </c>
      <c r="M918" s="574">
        <v>17150</v>
      </c>
      <c r="N918" s="574" t="s">
        <v>1162</v>
      </c>
      <c r="O918" s="574">
        <v>8</v>
      </c>
      <c r="P918" s="574" t="s">
        <v>1206</v>
      </c>
      <c r="Q918" s="574" t="s">
        <v>1060</v>
      </c>
      <c r="R918" s="574">
        <v>160</v>
      </c>
      <c r="S918" s="574">
        <v>31</v>
      </c>
      <c r="T918" s="575">
        <v>10000</v>
      </c>
      <c r="U918" s="574">
        <v>15</v>
      </c>
      <c r="V918" s="574" t="s">
        <v>122</v>
      </c>
      <c r="W918" s="574" t="s">
        <v>122</v>
      </c>
      <c r="X918" s="576">
        <v>43990</v>
      </c>
      <c r="Y918" s="576">
        <v>34117</v>
      </c>
      <c r="Z918" s="577">
        <v>0.05</v>
      </c>
      <c r="AA918" s="570" t="str">
        <f t="shared" si="121"/>
        <v>TRK281-2</v>
      </c>
      <c r="AB918" s="569" t="str">
        <f t="shared" si="122"/>
        <v>FALSE</v>
      </c>
      <c r="AC918" s="578" t="str">
        <f t="shared" si="123"/>
        <v>FALSE</v>
      </c>
      <c r="AD918" s="570" t="str">
        <f t="shared" si="124"/>
        <v>II</v>
      </c>
    </row>
    <row r="919" spans="1:30" ht="45" x14ac:dyDescent="0.25">
      <c r="A919" s="564" t="str">
        <f t="shared" si="125"/>
        <v>TRK282-2017-2</v>
      </c>
      <c r="B919" s="565" t="s">
        <v>1208</v>
      </c>
      <c r="C919" s="565">
        <v>2</v>
      </c>
      <c r="D919" s="565" t="s">
        <v>566</v>
      </c>
      <c r="E919" s="565" t="s">
        <v>1099</v>
      </c>
      <c r="F919" s="565" t="s">
        <v>768</v>
      </c>
      <c r="G919" s="565">
        <v>2017</v>
      </c>
      <c r="H919" s="565" t="s">
        <v>1170</v>
      </c>
      <c r="I919" s="565" t="s">
        <v>1205</v>
      </c>
      <c r="J919" s="565" t="s">
        <v>777</v>
      </c>
      <c r="K919" s="565">
        <v>6</v>
      </c>
      <c r="L919" s="565" t="s">
        <v>995</v>
      </c>
      <c r="M919" s="565">
        <v>17150</v>
      </c>
      <c r="N919" s="565" t="s">
        <v>1165</v>
      </c>
      <c r="O919" s="565">
        <v>8</v>
      </c>
      <c r="P919" s="565" t="s">
        <v>1206</v>
      </c>
      <c r="Q919" s="565" t="s">
        <v>1195</v>
      </c>
      <c r="R919" s="565">
        <v>160</v>
      </c>
      <c r="S919" s="565">
        <v>31</v>
      </c>
      <c r="T919" s="566">
        <v>10000</v>
      </c>
      <c r="U919" s="565">
        <v>15</v>
      </c>
      <c r="V919" s="565" t="s">
        <v>1107</v>
      </c>
      <c r="W919" s="565" t="s">
        <v>1107</v>
      </c>
      <c r="X919" s="567">
        <v>52590</v>
      </c>
      <c r="Y919" s="567">
        <v>42567</v>
      </c>
      <c r="Z919" s="579">
        <v>0.05</v>
      </c>
      <c r="AA919" s="569" t="str">
        <f t="shared" si="121"/>
        <v>TRK282-2</v>
      </c>
      <c r="AB919" s="570" t="str">
        <f t="shared" si="122"/>
        <v>FALSE</v>
      </c>
      <c r="AC919" s="580" t="str">
        <f t="shared" si="123"/>
        <v>FALSE</v>
      </c>
      <c r="AD919" s="569" t="str">
        <f t="shared" si="124"/>
        <v>II</v>
      </c>
    </row>
    <row r="920" spans="1:30" ht="30" x14ac:dyDescent="0.25">
      <c r="A920" s="564" t="str">
        <f t="shared" si="125"/>
        <v>TRK283-2017-2</v>
      </c>
      <c r="B920" s="574" t="s">
        <v>1209</v>
      </c>
      <c r="C920" s="574">
        <v>2</v>
      </c>
      <c r="D920" s="574" t="s">
        <v>566</v>
      </c>
      <c r="E920" s="574" t="s">
        <v>1099</v>
      </c>
      <c r="F920" s="574" t="s">
        <v>768</v>
      </c>
      <c r="G920" s="574">
        <v>2017</v>
      </c>
      <c r="H920" s="574" t="s">
        <v>1170</v>
      </c>
      <c r="I920" s="574" t="s">
        <v>1058</v>
      </c>
      <c r="J920" s="574" t="s">
        <v>559</v>
      </c>
      <c r="K920" s="574">
        <v>3</v>
      </c>
      <c r="L920" s="574" t="s">
        <v>907</v>
      </c>
      <c r="M920" s="574">
        <v>17440</v>
      </c>
      <c r="N920" s="574" t="s">
        <v>1158</v>
      </c>
      <c r="O920" s="574">
        <v>8</v>
      </c>
      <c r="P920" s="574" t="s">
        <v>1210</v>
      </c>
      <c r="Q920" s="574" t="s">
        <v>1062</v>
      </c>
      <c r="R920" s="574">
        <v>140</v>
      </c>
      <c r="S920" s="574">
        <v>32</v>
      </c>
      <c r="T920" s="575">
        <v>9000</v>
      </c>
      <c r="U920" s="574">
        <v>14</v>
      </c>
      <c r="V920" s="574" t="s">
        <v>122</v>
      </c>
      <c r="W920" s="574" t="s">
        <v>122</v>
      </c>
      <c r="X920" s="576">
        <v>40290</v>
      </c>
      <c r="Y920" s="576">
        <v>28321</v>
      </c>
      <c r="Z920" s="577">
        <v>0.05</v>
      </c>
      <c r="AA920" s="570" t="str">
        <f t="shared" si="121"/>
        <v>TRK283-2</v>
      </c>
      <c r="AB920" s="569" t="str">
        <f t="shared" si="122"/>
        <v>FALSE</v>
      </c>
      <c r="AC920" s="578" t="str">
        <f t="shared" si="123"/>
        <v>FALSE</v>
      </c>
      <c r="AD920" s="570" t="str">
        <f t="shared" si="124"/>
        <v>II</v>
      </c>
    </row>
    <row r="921" spans="1:30" ht="30" x14ac:dyDescent="0.25">
      <c r="A921" s="564" t="str">
        <f t="shared" si="125"/>
        <v>TRK284-2017-2</v>
      </c>
      <c r="B921" s="565" t="s">
        <v>1211</v>
      </c>
      <c r="C921" s="565">
        <v>2</v>
      </c>
      <c r="D921" s="565" t="s">
        <v>566</v>
      </c>
      <c r="E921" s="565" t="s">
        <v>1099</v>
      </c>
      <c r="F921" s="565" t="s">
        <v>768</v>
      </c>
      <c r="G921" s="565">
        <v>2017</v>
      </c>
      <c r="H921" s="565" t="s">
        <v>1170</v>
      </c>
      <c r="I921" s="565" t="s">
        <v>1058</v>
      </c>
      <c r="J921" s="565" t="s">
        <v>559</v>
      </c>
      <c r="K921" s="565">
        <v>3</v>
      </c>
      <c r="L921" s="565" t="s">
        <v>907</v>
      </c>
      <c r="M921" s="565">
        <v>17440</v>
      </c>
      <c r="N921" s="565" t="s">
        <v>1162</v>
      </c>
      <c r="O921" s="565">
        <v>8</v>
      </c>
      <c r="P921" s="565" t="s">
        <v>1210</v>
      </c>
      <c r="Q921" s="565" t="s">
        <v>1060</v>
      </c>
      <c r="R921" s="565">
        <v>140</v>
      </c>
      <c r="S921" s="565">
        <v>32</v>
      </c>
      <c r="T921" s="566">
        <v>10000</v>
      </c>
      <c r="U921" s="565">
        <v>14</v>
      </c>
      <c r="V921" s="565" t="s">
        <v>122</v>
      </c>
      <c r="W921" s="565" t="s">
        <v>122</v>
      </c>
      <c r="X921" s="567">
        <v>40790</v>
      </c>
      <c r="Y921" s="567">
        <v>28748</v>
      </c>
      <c r="Z921" s="579">
        <v>0.05</v>
      </c>
      <c r="AA921" s="569" t="str">
        <f t="shared" si="121"/>
        <v>TRK284-2</v>
      </c>
      <c r="AB921" s="570" t="str">
        <f t="shared" si="122"/>
        <v>FALSE</v>
      </c>
      <c r="AC921" s="580" t="str">
        <f t="shared" si="123"/>
        <v>FALSE</v>
      </c>
      <c r="AD921" s="569" t="str">
        <f t="shared" si="124"/>
        <v>II</v>
      </c>
    </row>
    <row r="922" spans="1:30" ht="45" x14ac:dyDescent="0.25">
      <c r="A922" s="564" t="str">
        <f t="shared" si="125"/>
        <v>TRK285-2017-2</v>
      </c>
      <c r="B922" s="574" t="s">
        <v>1212</v>
      </c>
      <c r="C922" s="574">
        <v>2</v>
      </c>
      <c r="D922" s="574" t="s">
        <v>566</v>
      </c>
      <c r="E922" s="574" t="s">
        <v>1099</v>
      </c>
      <c r="F922" s="574" t="s">
        <v>768</v>
      </c>
      <c r="G922" s="574">
        <v>2017</v>
      </c>
      <c r="H922" s="574" t="s">
        <v>1170</v>
      </c>
      <c r="I922" s="574" t="s">
        <v>1058</v>
      </c>
      <c r="J922" s="574" t="s">
        <v>559</v>
      </c>
      <c r="K922" s="574">
        <v>3</v>
      </c>
      <c r="L922" s="574" t="s">
        <v>907</v>
      </c>
      <c r="M922" s="574">
        <v>17440</v>
      </c>
      <c r="N922" s="574" t="s">
        <v>1165</v>
      </c>
      <c r="O922" s="574">
        <v>8</v>
      </c>
      <c r="P922" s="574" t="s">
        <v>1210</v>
      </c>
      <c r="Q922" s="574" t="s">
        <v>1195</v>
      </c>
      <c r="R922" s="574">
        <v>140</v>
      </c>
      <c r="S922" s="574">
        <v>32</v>
      </c>
      <c r="T922" s="575">
        <v>10000</v>
      </c>
      <c r="U922" s="574">
        <v>14</v>
      </c>
      <c r="V922" s="574" t="s">
        <v>1107</v>
      </c>
      <c r="W922" s="574" t="s">
        <v>1107</v>
      </c>
      <c r="X922" s="576">
        <v>49390</v>
      </c>
      <c r="Y922" s="576">
        <v>35947</v>
      </c>
      <c r="Z922" s="577">
        <v>0.05</v>
      </c>
      <c r="AA922" s="570" t="str">
        <f t="shared" si="121"/>
        <v>TRK285-2</v>
      </c>
      <c r="AB922" s="569" t="str">
        <f t="shared" si="122"/>
        <v>FALSE</v>
      </c>
      <c r="AC922" s="578" t="str">
        <f t="shared" si="123"/>
        <v>FALSE</v>
      </c>
      <c r="AD922" s="570" t="str">
        <f t="shared" si="124"/>
        <v>II</v>
      </c>
    </row>
    <row r="923" spans="1:30" ht="30" x14ac:dyDescent="0.25">
      <c r="A923" s="564" t="str">
        <f t="shared" si="125"/>
        <v>TRK286-2017-2</v>
      </c>
      <c r="B923" s="565" t="s">
        <v>1213</v>
      </c>
      <c r="C923" s="565">
        <v>2</v>
      </c>
      <c r="D923" s="565" t="s">
        <v>566</v>
      </c>
      <c r="E923" s="565" t="s">
        <v>1099</v>
      </c>
      <c r="F923" s="565" t="s">
        <v>768</v>
      </c>
      <c r="G923" s="565">
        <v>2017</v>
      </c>
      <c r="H923" s="565" t="s">
        <v>1170</v>
      </c>
      <c r="I923" s="565" t="s">
        <v>1074</v>
      </c>
      <c r="J923" s="565" t="s">
        <v>559</v>
      </c>
      <c r="K923" s="565">
        <v>6</v>
      </c>
      <c r="L923" s="565" t="s">
        <v>995</v>
      </c>
      <c r="M923" s="565">
        <v>17120</v>
      </c>
      <c r="N923" s="565" t="s">
        <v>1158</v>
      </c>
      <c r="O923" s="565">
        <v>8</v>
      </c>
      <c r="P923" s="565" t="s">
        <v>1214</v>
      </c>
      <c r="Q923" s="565" t="s">
        <v>1062</v>
      </c>
      <c r="R923" s="565">
        <v>149</v>
      </c>
      <c r="S923" s="565">
        <v>31</v>
      </c>
      <c r="T923" s="566">
        <v>9000</v>
      </c>
      <c r="U923" s="565">
        <v>14</v>
      </c>
      <c r="V923" s="565" t="s">
        <v>122</v>
      </c>
      <c r="W923" s="565" t="s">
        <v>122</v>
      </c>
      <c r="X923" s="567">
        <v>44790</v>
      </c>
      <c r="Y923" s="567">
        <v>32329</v>
      </c>
      <c r="Z923" s="579">
        <v>0.05</v>
      </c>
      <c r="AA923" s="569" t="str">
        <f t="shared" si="121"/>
        <v>TRK286-2</v>
      </c>
      <c r="AB923" s="570" t="str">
        <f t="shared" si="122"/>
        <v>FALSE</v>
      </c>
      <c r="AC923" s="580" t="str">
        <f t="shared" si="123"/>
        <v>FALSE</v>
      </c>
      <c r="AD923" s="569" t="str">
        <f t="shared" si="124"/>
        <v>II</v>
      </c>
    </row>
    <row r="924" spans="1:30" ht="30" x14ac:dyDescent="0.25">
      <c r="A924" s="564" t="str">
        <f t="shared" si="125"/>
        <v>TRK287-2017-2</v>
      </c>
      <c r="B924" s="574" t="s">
        <v>1215</v>
      </c>
      <c r="C924" s="574">
        <v>2</v>
      </c>
      <c r="D924" s="574" t="s">
        <v>566</v>
      </c>
      <c r="E924" s="574" t="s">
        <v>1099</v>
      </c>
      <c r="F924" s="574" t="s">
        <v>768</v>
      </c>
      <c r="G924" s="574">
        <v>2017</v>
      </c>
      <c r="H924" s="574" t="s">
        <v>1170</v>
      </c>
      <c r="I924" s="574" t="s">
        <v>1074</v>
      </c>
      <c r="J924" s="574" t="s">
        <v>559</v>
      </c>
      <c r="K924" s="574">
        <v>6</v>
      </c>
      <c r="L924" s="574" t="s">
        <v>995</v>
      </c>
      <c r="M924" s="574">
        <v>17120</v>
      </c>
      <c r="N924" s="574" t="s">
        <v>1162</v>
      </c>
      <c r="O924" s="574">
        <v>8</v>
      </c>
      <c r="P924" s="574" t="s">
        <v>1214</v>
      </c>
      <c r="Q924" s="574" t="s">
        <v>1060</v>
      </c>
      <c r="R924" s="574">
        <v>149</v>
      </c>
      <c r="S924" s="574">
        <v>31</v>
      </c>
      <c r="T924" s="575">
        <v>10000</v>
      </c>
      <c r="U924" s="574">
        <v>14</v>
      </c>
      <c r="V924" s="574" t="s">
        <v>122</v>
      </c>
      <c r="W924" s="574" t="s">
        <v>122</v>
      </c>
      <c r="X924" s="576">
        <v>45290</v>
      </c>
      <c r="Y924" s="576">
        <v>32756</v>
      </c>
      <c r="Z924" s="577">
        <v>0.05</v>
      </c>
      <c r="AA924" s="570" t="str">
        <f t="shared" si="121"/>
        <v>TRK287-2</v>
      </c>
      <c r="AB924" s="569" t="str">
        <f t="shared" si="122"/>
        <v>FALSE</v>
      </c>
      <c r="AC924" s="578" t="str">
        <f t="shared" si="123"/>
        <v>FALSE</v>
      </c>
      <c r="AD924" s="570" t="str">
        <f t="shared" si="124"/>
        <v>II</v>
      </c>
    </row>
    <row r="925" spans="1:30" ht="45" x14ac:dyDescent="0.25">
      <c r="A925" s="564" t="str">
        <f t="shared" si="125"/>
        <v>TRK288-2017-2</v>
      </c>
      <c r="B925" s="565" t="s">
        <v>1216</v>
      </c>
      <c r="C925" s="565">
        <v>2</v>
      </c>
      <c r="D925" s="565" t="s">
        <v>566</v>
      </c>
      <c r="E925" s="565" t="s">
        <v>1099</v>
      </c>
      <c r="F925" s="565" t="s">
        <v>768</v>
      </c>
      <c r="G925" s="565">
        <v>2017</v>
      </c>
      <c r="H925" s="565" t="s">
        <v>1170</v>
      </c>
      <c r="I925" s="565" t="s">
        <v>1074</v>
      </c>
      <c r="J925" s="565" t="s">
        <v>559</v>
      </c>
      <c r="K925" s="565">
        <v>6</v>
      </c>
      <c r="L925" s="565" t="s">
        <v>995</v>
      </c>
      <c r="M925" s="565">
        <v>17120</v>
      </c>
      <c r="N925" s="565" t="s">
        <v>1165</v>
      </c>
      <c r="O925" s="565">
        <v>8</v>
      </c>
      <c r="P925" s="565" t="s">
        <v>1214</v>
      </c>
      <c r="Q925" s="565" t="s">
        <v>1195</v>
      </c>
      <c r="R925" s="565">
        <v>149</v>
      </c>
      <c r="S925" s="565">
        <v>31</v>
      </c>
      <c r="T925" s="566">
        <v>10000</v>
      </c>
      <c r="U925" s="565">
        <v>14</v>
      </c>
      <c r="V925" s="565" t="s">
        <v>1107</v>
      </c>
      <c r="W925" s="565" t="s">
        <v>1107</v>
      </c>
      <c r="X925" s="567">
        <v>53890</v>
      </c>
      <c r="Y925" s="567">
        <v>39827</v>
      </c>
      <c r="Z925" s="579">
        <v>0.05</v>
      </c>
      <c r="AA925" s="569" t="str">
        <f t="shared" si="121"/>
        <v>TRK288-2</v>
      </c>
      <c r="AB925" s="570" t="str">
        <f t="shared" si="122"/>
        <v>FALSE</v>
      </c>
      <c r="AC925" s="580" t="str">
        <f t="shared" si="123"/>
        <v>FALSE</v>
      </c>
      <c r="AD925" s="569" t="str">
        <f t="shared" si="124"/>
        <v>II</v>
      </c>
    </row>
    <row r="926" spans="1:30" ht="30" x14ac:dyDescent="0.25">
      <c r="A926" s="564" t="str">
        <f t="shared" si="125"/>
        <v>TRK289-2017-2</v>
      </c>
      <c r="B926" s="574" t="s">
        <v>1217</v>
      </c>
      <c r="C926" s="574">
        <v>2</v>
      </c>
      <c r="D926" s="574" t="s">
        <v>566</v>
      </c>
      <c r="E926" s="574" t="s">
        <v>1099</v>
      </c>
      <c r="F926" s="574" t="s">
        <v>768</v>
      </c>
      <c r="G926" s="574">
        <v>2017</v>
      </c>
      <c r="H926" s="574" t="s">
        <v>1170</v>
      </c>
      <c r="I926" s="574" t="s">
        <v>1074</v>
      </c>
      <c r="J926" s="574" t="s">
        <v>559</v>
      </c>
      <c r="K926" s="574">
        <v>6</v>
      </c>
      <c r="L926" s="574" t="s">
        <v>907</v>
      </c>
      <c r="M926" s="574">
        <v>17120</v>
      </c>
      <c r="N926" s="574" t="s">
        <v>1158</v>
      </c>
      <c r="O926" s="574">
        <v>8</v>
      </c>
      <c r="P926" s="574" t="s">
        <v>1218</v>
      </c>
      <c r="Q926" s="574" t="s">
        <v>1062</v>
      </c>
      <c r="R926" s="574">
        <v>169</v>
      </c>
      <c r="S926" s="574">
        <v>32</v>
      </c>
      <c r="T926" s="575">
        <v>9000</v>
      </c>
      <c r="U926" s="574">
        <v>14</v>
      </c>
      <c r="V926" s="574" t="s">
        <v>122</v>
      </c>
      <c r="W926" s="574" t="s">
        <v>122</v>
      </c>
      <c r="X926" s="576">
        <v>44990</v>
      </c>
      <c r="Y926" s="576">
        <v>32507</v>
      </c>
      <c r="Z926" s="577">
        <v>0.05</v>
      </c>
      <c r="AA926" s="570" t="str">
        <f t="shared" si="121"/>
        <v>TRK289-2</v>
      </c>
      <c r="AB926" s="569" t="str">
        <f t="shared" si="122"/>
        <v>FALSE</v>
      </c>
      <c r="AC926" s="578" t="str">
        <f t="shared" si="123"/>
        <v>FALSE</v>
      </c>
      <c r="AD926" s="570" t="str">
        <f t="shared" si="124"/>
        <v>II</v>
      </c>
    </row>
    <row r="927" spans="1:30" ht="30" x14ac:dyDescent="0.25">
      <c r="A927" s="564" t="str">
        <f t="shared" si="125"/>
        <v>TRK290-2017-2</v>
      </c>
      <c r="B927" s="565" t="s">
        <v>1219</v>
      </c>
      <c r="C927" s="565">
        <v>2</v>
      </c>
      <c r="D927" s="565" t="s">
        <v>566</v>
      </c>
      <c r="E927" s="565" t="s">
        <v>1099</v>
      </c>
      <c r="F927" s="565" t="s">
        <v>768</v>
      </c>
      <c r="G927" s="565">
        <v>2017</v>
      </c>
      <c r="H927" s="565" t="s">
        <v>1170</v>
      </c>
      <c r="I927" s="565" t="s">
        <v>1074</v>
      </c>
      <c r="J927" s="565" t="s">
        <v>559</v>
      </c>
      <c r="K927" s="565">
        <v>6</v>
      </c>
      <c r="L927" s="565" t="s">
        <v>907</v>
      </c>
      <c r="M927" s="565">
        <v>17120</v>
      </c>
      <c r="N927" s="565" t="s">
        <v>1162</v>
      </c>
      <c r="O927" s="565">
        <v>8</v>
      </c>
      <c r="P927" s="565" t="s">
        <v>1218</v>
      </c>
      <c r="Q927" s="565" t="s">
        <v>1060</v>
      </c>
      <c r="R927" s="565">
        <v>169</v>
      </c>
      <c r="S927" s="565">
        <v>32</v>
      </c>
      <c r="T927" s="566">
        <v>10000</v>
      </c>
      <c r="U927" s="565">
        <v>14</v>
      </c>
      <c r="V927" s="565" t="s">
        <v>122</v>
      </c>
      <c r="W927" s="565" t="s">
        <v>122</v>
      </c>
      <c r="X927" s="567">
        <v>45490</v>
      </c>
      <c r="Y927" s="567">
        <v>32934</v>
      </c>
      <c r="Z927" s="579">
        <v>0.05</v>
      </c>
      <c r="AA927" s="569" t="str">
        <f t="shared" si="121"/>
        <v>TRK290-2</v>
      </c>
      <c r="AB927" s="570" t="str">
        <f t="shared" si="122"/>
        <v>FALSE</v>
      </c>
      <c r="AC927" s="580" t="str">
        <f t="shared" si="123"/>
        <v>FALSE</v>
      </c>
      <c r="AD927" s="569" t="str">
        <f t="shared" si="124"/>
        <v>II</v>
      </c>
    </row>
    <row r="928" spans="1:30" ht="45" x14ac:dyDescent="0.25">
      <c r="A928" s="564" t="str">
        <f t="shared" si="125"/>
        <v>TRK291-2017-2</v>
      </c>
      <c r="B928" s="574" t="s">
        <v>1220</v>
      </c>
      <c r="C928" s="574">
        <v>2</v>
      </c>
      <c r="D928" s="574" t="s">
        <v>566</v>
      </c>
      <c r="E928" s="574" t="s">
        <v>1099</v>
      </c>
      <c r="F928" s="574" t="s">
        <v>768</v>
      </c>
      <c r="G928" s="574">
        <v>2017</v>
      </c>
      <c r="H928" s="574" t="s">
        <v>1170</v>
      </c>
      <c r="I928" s="574" t="s">
        <v>1074</v>
      </c>
      <c r="J928" s="574" t="s">
        <v>559</v>
      </c>
      <c r="K928" s="574">
        <v>6</v>
      </c>
      <c r="L928" s="574" t="s">
        <v>907</v>
      </c>
      <c r="M928" s="574">
        <v>17120</v>
      </c>
      <c r="N928" s="574" t="s">
        <v>1165</v>
      </c>
      <c r="O928" s="574">
        <v>8</v>
      </c>
      <c r="P928" s="574" t="s">
        <v>1218</v>
      </c>
      <c r="Q928" s="574" t="s">
        <v>1195</v>
      </c>
      <c r="R928" s="574">
        <v>169</v>
      </c>
      <c r="S928" s="574">
        <v>32</v>
      </c>
      <c r="T928" s="575">
        <v>10000</v>
      </c>
      <c r="U928" s="574">
        <v>14</v>
      </c>
      <c r="V928" s="574" t="s">
        <v>1107</v>
      </c>
      <c r="W928" s="574" t="s">
        <v>1107</v>
      </c>
      <c r="X928" s="576">
        <v>54090</v>
      </c>
      <c r="Y928" s="576">
        <v>39997</v>
      </c>
      <c r="Z928" s="577">
        <v>0.05</v>
      </c>
      <c r="AA928" s="570" t="str">
        <f t="shared" si="121"/>
        <v>TRK291-2</v>
      </c>
      <c r="AB928" s="569" t="str">
        <f t="shared" si="122"/>
        <v>FALSE</v>
      </c>
      <c r="AC928" s="578" t="str">
        <f t="shared" si="123"/>
        <v>FALSE</v>
      </c>
      <c r="AD928" s="570" t="str">
        <f t="shared" si="124"/>
        <v>II</v>
      </c>
    </row>
    <row r="929" spans="1:30" ht="45" x14ac:dyDescent="0.25">
      <c r="A929" s="564" t="str">
        <f t="shared" si="125"/>
        <v>TRK292-2017-2</v>
      </c>
      <c r="B929" s="565" t="s">
        <v>1221</v>
      </c>
      <c r="C929" s="565">
        <v>2</v>
      </c>
      <c r="D929" s="565" t="s">
        <v>566</v>
      </c>
      <c r="E929" s="565" t="s">
        <v>1099</v>
      </c>
      <c r="F929" s="565" t="s">
        <v>768</v>
      </c>
      <c r="G929" s="565">
        <v>2017</v>
      </c>
      <c r="H929" s="565" t="s">
        <v>1170</v>
      </c>
      <c r="I929" s="565" t="s">
        <v>1074</v>
      </c>
      <c r="J929" s="565" t="s">
        <v>559</v>
      </c>
      <c r="K929" s="565">
        <v>6</v>
      </c>
      <c r="L929" s="565" t="s">
        <v>907</v>
      </c>
      <c r="M929" s="565">
        <v>17120</v>
      </c>
      <c r="N929" s="565" t="s">
        <v>1189</v>
      </c>
      <c r="O929" s="565">
        <v>8</v>
      </c>
      <c r="P929" s="565" t="s">
        <v>1218</v>
      </c>
      <c r="Q929" s="565" t="s">
        <v>1072</v>
      </c>
      <c r="R929" s="565">
        <v>169</v>
      </c>
      <c r="S929" s="565">
        <v>32</v>
      </c>
      <c r="T929" s="566">
        <v>9000</v>
      </c>
      <c r="U929" s="565">
        <v>14</v>
      </c>
      <c r="V929" s="565" t="s">
        <v>254</v>
      </c>
      <c r="W929" s="565" t="s">
        <v>371</v>
      </c>
      <c r="X929" s="567">
        <v>55990</v>
      </c>
      <c r="Y929" s="567">
        <v>38017</v>
      </c>
      <c r="Z929" s="579">
        <v>0.05</v>
      </c>
      <c r="AA929" s="569" t="str">
        <f t="shared" si="121"/>
        <v>TRK292-2</v>
      </c>
      <c r="AB929" s="570" t="str">
        <f t="shared" si="122"/>
        <v>FALSE</v>
      </c>
      <c r="AC929" s="580" t="str">
        <f t="shared" si="123"/>
        <v>FALSE</v>
      </c>
      <c r="AD929" s="569" t="str">
        <f t="shared" si="124"/>
        <v>II</v>
      </c>
    </row>
    <row r="930" spans="1:30" ht="30" x14ac:dyDescent="0.25">
      <c r="A930" s="564" t="str">
        <f t="shared" si="125"/>
        <v>TRK293-2017-2</v>
      </c>
      <c r="B930" s="574" t="s">
        <v>1222</v>
      </c>
      <c r="C930" s="574">
        <v>2</v>
      </c>
      <c r="D930" s="574" t="s">
        <v>566</v>
      </c>
      <c r="E930" s="574" t="s">
        <v>1099</v>
      </c>
      <c r="F930" s="574" t="s">
        <v>768</v>
      </c>
      <c r="G930" s="574">
        <v>2017</v>
      </c>
      <c r="H930" s="574" t="s">
        <v>1170</v>
      </c>
      <c r="I930" s="574" t="s">
        <v>1205</v>
      </c>
      <c r="J930" s="574" t="s">
        <v>559</v>
      </c>
      <c r="K930" s="574">
        <v>6</v>
      </c>
      <c r="L930" s="574" t="s">
        <v>995</v>
      </c>
      <c r="M930" s="574">
        <v>16790</v>
      </c>
      <c r="N930" s="574" t="s">
        <v>1158</v>
      </c>
      <c r="O930" s="574">
        <v>8</v>
      </c>
      <c r="P930" s="574" t="s">
        <v>1223</v>
      </c>
      <c r="Q930" s="574" t="s">
        <v>1062</v>
      </c>
      <c r="R930" s="574">
        <v>160</v>
      </c>
      <c r="S930" s="574">
        <v>31</v>
      </c>
      <c r="T930" s="575">
        <v>9000</v>
      </c>
      <c r="U930" s="574">
        <v>14</v>
      </c>
      <c r="V930" s="574" t="s">
        <v>122</v>
      </c>
      <c r="W930" s="574" t="s">
        <v>122</v>
      </c>
      <c r="X930" s="576">
        <v>46290</v>
      </c>
      <c r="Y930" s="576">
        <v>33527</v>
      </c>
      <c r="Z930" s="577">
        <v>0.05</v>
      </c>
      <c r="AA930" s="570" t="str">
        <f t="shared" si="121"/>
        <v>TRK293-2</v>
      </c>
      <c r="AB930" s="569" t="str">
        <f t="shared" si="122"/>
        <v>FALSE</v>
      </c>
      <c r="AC930" s="578" t="str">
        <f t="shared" si="123"/>
        <v>FALSE</v>
      </c>
      <c r="AD930" s="570" t="str">
        <f t="shared" si="124"/>
        <v>II</v>
      </c>
    </row>
    <row r="931" spans="1:30" ht="30" x14ac:dyDescent="0.25">
      <c r="A931" s="564" t="str">
        <f t="shared" si="125"/>
        <v>TRK294-2017-2</v>
      </c>
      <c r="B931" s="565" t="s">
        <v>1224</v>
      </c>
      <c r="C931" s="565">
        <v>2</v>
      </c>
      <c r="D931" s="565" t="s">
        <v>566</v>
      </c>
      <c r="E931" s="565" t="s">
        <v>1099</v>
      </c>
      <c r="F931" s="565" t="s">
        <v>768</v>
      </c>
      <c r="G931" s="565">
        <v>2017</v>
      </c>
      <c r="H931" s="565" t="s">
        <v>1170</v>
      </c>
      <c r="I931" s="565" t="s">
        <v>1205</v>
      </c>
      <c r="J931" s="565" t="s">
        <v>559</v>
      </c>
      <c r="K931" s="565">
        <v>6</v>
      </c>
      <c r="L931" s="565" t="s">
        <v>995</v>
      </c>
      <c r="M931" s="565">
        <v>16790</v>
      </c>
      <c r="N931" s="565" t="s">
        <v>1162</v>
      </c>
      <c r="O931" s="565">
        <v>8</v>
      </c>
      <c r="P931" s="565" t="s">
        <v>1223</v>
      </c>
      <c r="Q931" s="565" t="s">
        <v>1060</v>
      </c>
      <c r="R931" s="565">
        <v>160</v>
      </c>
      <c r="S931" s="565">
        <v>31</v>
      </c>
      <c r="T931" s="566">
        <v>10000</v>
      </c>
      <c r="U931" s="565">
        <v>14</v>
      </c>
      <c r="V931" s="565" t="s">
        <v>122</v>
      </c>
      <c r="W931" s="565" t="s">
        <v>122</v>
      </c>
      <c r="X931" s="567">
        <v>46790</v>
      </c>
      <c r="Y931" s="567">
        <v>33937</v>
      </c>
      <c r="Z931" s="579">
        <v>0.05</v>
      </c>
      <c r="AA931" s="569" t="str">
        <f t="shared" si="121"/>
        <v>TRK294-2</v>
      </c>
      <c r="AB931" s="570" t="str">
        <f t="shared" si="122"/>
        <v>FALSE</v>
      </c>
      <c r="AC931" s="580" t="str">
        <f t="shared" si="123"/>
        <v>FALSE</v>
      </c>
      <c r="AD931" s="569" t="str">
        <f t="shared" si="124"/>
        <v>II</v>
      </c>
    </row>
    <row r="932" spans="1:30" ht="45" x14ac:dyDescent="0.25">
      <c r="A932" s="564" t="str">
        <f t="shared" si="125"/>
        <v>TRK295-2017-2</v>
      </c>
      <c r="B932" s="574" t="s">
        <v>1225</v>
      </c>
      <c r="C932" s="574">
        <v>2</v>
      </c>
      <c r="D932" s="574" t="s">
        <v>566</v>
      </c>
      <c r="E932" s="574" t="s">
        <v>1099</v>
      </c>
      <c r="F932" s="574" t="s">
        <v>768</v>
      </c>
      <c r="G932" s="574">
        <v>2017</v>
      </c>
      <c r="H932" s="574" t="s">
        <v>1170</v>
      </c>
      <c r="I932" s="574" t="s">
        <v>1205</v>
      </c>
      <c r="J932" s="574" t="s">
        <v>559</v>
      </c>
      <c r="K932" s="574">
        <v>6</v>
      </c>
      <c r="L932" s="574" t="s">
        <v>995</v>
      </c>
      <c r="M932" s="574">
        <v>16790</v>
      </c>
      <c r="N932" s="574" t="s">
        <v>1165</v>
      </c>
      <c r="O932" s="574">
        <v>8</v>
      </c>
      <c r="P932" s="574" t="s">
        <v>1223</v>
      </c>
      <c r="Q932" s="574" t="s">
        <v>1195</v>
      </c>
      <c r="R932" s="574">
        <v>160.5</v>
      </c>
      <c r="S932" s="574">
        <v>31</v>
      </c>
      <c r="T932" s="575">
        <v>10000</v>
      </c>
      <c r="U932" s="574">
        <v>14</v>
      </c>
      <c r="V932" s="574" t="s">
        <v>1107</v>
      </c>
      <c r="W932" s="574" t="s">
        <v>1107</v>
      </c>
      <c r="X932" s="576">
        <v>55390</v>
      </c>
      <c r="Y932" s="576">
        <v>40347</v>
      </c>
      <c r="Z932" s="577">
        <v>0.05</v>
      </c>
      <c r="AA932" s="570" t="str">
        <f t="shared" si="121"/>
        <v>TRK295-2</v>
      </c>
      <c r="AB932" s="569" t="str">
        <f t="shared" si="122"/>
        <v>FALSE</v>
      </c>
      <c r="AC932" s="578" t="str">
        <f t="shared" si="123"/>
        <v>FALSE</v>
      </c>
      <c r="AD932" s="570" t="str">
        <f t="shared" si="124"/>
        <v>II</v>
      </c>
    </row>
    <row r="933" spans="1:30" x14ac:dyDescent="0.25">
      <c r="A933" s="564" t="str">
        <f t="shared" si="125"/>
        <v>TRK296-2017-1</v>
      </c>
      <c r="B933" s="565" t="s">
        <v>1226</v>
      </c>
      <c r="C933" s="565">
        <v>1</v>
      </c>
      <c r="D933" s="565" t="s">
        <v>1370</v>
      </c>
      <c r="E933" s="565" t="s">
        <v>1099</v>
      </c>
      <c r="F933" s="565" t="s">
        <v>68</v>
      </c>
      <c r="G933" s="565">
        <v>2017</v>
      </c>
      <c r="H933" s="565" t="s">
        <v>188</v>
      </c>
      <c r="I933" s="565" t="s">
        <v>1100</v>
      </c>
      <c r="J933" s="565" t="s">
        <v>777</v>
      </c>
      <c r="K933" s="565">
        <v>3</v>
      </c>
      <c r="L933" s="565" t="s">
        <v>907</v>
      </c>
      <c r="M933" s="565">
        <v>12500</v>
      </c>
      <c r="N933" s="565" t="s">
        <v>1228</v>
      </c>
      <c r="O933" s="565">
        <v>8</v>
      </c>
      <c r="P933" s="565" t="s">
        <v>1103</v>
      </c>
      <c r="Q933" s="565" t="s">
        <v>1104</v>
      </c>
      <c r="R933" s="565">
        <v>142</v>
      </c>
      <c r="S933" s="565">
        <v>34</v>
      </c>
      <c r="T933" s="566">
        <v>9950</v>
      </c>
      <c r="U933" s="565">
        <v>15</v>
      </c>
      <c r="V933" s="565" t="s">
        <v>125</v>
      </c>
      <c r="W933" s="565" t="s">
        <v>122</v>
      </c>
      <c r="X933" s="567">
        <v>33730</v>
      </c>
      <c r="Y933" s="567">
        <v>22726</v>
      </c>
      <c r="Z933" s="579">
        <v>0.01</v>
      </c>
      <c r="AA933" s="569" t="str">
        <f t="shared" si="121"/>
        <v>TRK296-1</v>
      </c>
      <c r="AB933" s="570" t="str">
        <f t="shared" si="122"/>
        <v>FALSE</v>
      </c>
      <c r="AC933" s="580" t="str">
        <f t="shared" si="123"/>
        <v>FALSE</v>
      </c>
      <c r="AD933" s="569" t="str">
        <f t="shared" si="124"/>
        <v>II</v>
      </c>
    </row>
    <row r="934" spans="1:30" x14ac:dyDescent="0.25">
      <c r="A934" s="564" t="str">
        <f t="shared" si="125"/>
        <v>TRK297-2017-2</v>
      </c>
      <c r="B934" s="574" t="s">
        <v>1229</v>
      </c>
      <c r="C934" s="574">
        <v>2</v>
      </c>
      <c r="D934" s="574" t="s">
        <v>1370</v>
      </c>
      <c r="E934" s="574" t="s">
        <v>1099</v>
      </c>
      <c r="F934" s="574" t="s">
        <v>68</v>
      </c>
      <c r="G934" s="574">
        <v>2017</v>
      </c>
      <c r="H934" s="574" t="s">
        <v>188</v>
      </c>
      <c r="I934" s="574" t="s">
        <v>1112</v>
      </c>
      <c r="J934" s="574" t="s">
        <v>777</v>
      </c>
      <c r="K934" s="574">
        <v>3</v>
      </c>
      <c r="L934" s="574" t="s">
        <v>907</v>
      </c>
      <c r="M934" s="574">
        <v>12500</v>
      </c>
      <c r="N934" s="574" t="s">
        <v>1228</v>
      </c>
      <c r="O934" s="574">
        <v>8</v>
      </c>
      <c r="P934" s="574" t="s">
        <v>1103</v>
      </c>
      <c r="Q934" s="574" t="s">
        <v>1113</v>
      </c>
      <c r="R934" s="574">
        <v>142</v>
      </c>
      <c r="S934" s="574">
        <v>34</v>
      </c>
      <c r="T934" s="575">
        <v>9950</v>
      </c>
      <c r="U934" s="574">
        <v>15</v>
      </c>
      <c r="V934" s="574" t="s">
        <v>125</v>
      </c>
      <c r="W934" s="574" t="s">
        <v>122</v>
      </c>
      <c r="X934" s="576">
        <v>37935</v>
      </c>
      <c r="Y934" s="576">
        <v>26456</v>
      </c>
      <c r="Z934" s="577">
        <v>0.01</v>
      </c>
      <c r="AA934" s="570" t="str">
        <f t="shared" si="121"/>
        <v>TRK297-2</v>
      </c>
      <c r="AB934" s="569" t="str">
        <f t="shared" si="122"/>
        <v>FALSE</v>
      </c>
      <c r="AC934" s="578" t="str">
        <f t="shared" si="123"/>
        <v>FALSE</v>
      </c>
      <c r="AD934" s="570" t="str">
        <f t="shared" si="124"/>
        <v>II</v>
      </c>
    </row>
    <row r="935" spans="1:30" ht="30" x14ac:dyDescent="0.25">
      <c r="A935" s="564" t="str">
        <f t="shared" si="125"/>
        <v>TRK298-2017-1</v>
      </c>
      <c r="B935" s="565" t="s">
        <v>1230</v>
      </c>
      <c r="C935" s="565">
        <v>1</v>
      </c>
      <c r="D935" s="565" t="s">
        <v>458</v>
      </c>
      <c r="E935" s="565" t="s">
        <v>1099</v>
      </c>
      <c r="F935" s="565" t="s">
        <v>68</v>
      </c>
      <c r="G935" s="565">
        <v>2017</v>
      </c>
      <c r="H935" s="565" t="s">
        <v>188</v>
      </c>
      <c r="I935" s="565" t="s">
        <v>1231</v>
      </c>
      <c r="J935" s="565" t="s">
        <v>777</v>
      </c>
      <c r="K935" s="565">
        <v>6</v>
      </c>
      <c r="L935" s="565" t="s">
        <v>1667</v>
      </c>
      <c r="M935" s="565">
        <v>12500</v>
      </c>
      <c r="N935" s="565" t="s">
        <v>1228</v>
      </c>
      <c r="O935" s="565">
        <v>8</v>
      </c>
      <c r="P935" s="565" t="s">
        <v>1232</v>
      </c>
      <c r="Q935" s="565" t="s">
        <v>1104</v>
      </c>
      <c r="R935" s="565">
        <v>148</v>
      </c>
      <c r="S935" s="565">
        <v>34</v>
      </c>
      <c r="T935" s="566">
        <v>10000</v>
      </c>
      <c r="U935" s="565">
        <v>15</v>
      </c>
      <c r="V935" s="565" t="s">
        <v>125</v>
      </c>
      <c r="W935" s="565" t="s">
        <v>122</v>
      </c>
      <c r="X935" s="567">
        <v>36065</v>
      </c>
      <c r="Y935" s="567">
        <v>25223</v>
      </c>
      <c r="Z935" s="579">
        <v>0.05</v>
      </c>
      <c r="AA935" s="569" t="str">
        <f t="shared" si="121"/>
        <v>TRK298-1</v>
      </c>
      <c r="AB935" s="570" t="str">
        <f t="shared" si="122"/>
        <v>FALSE</v>
      </c>
      <c r="AC935" s="580" t="str">
        <f t="shared" si="123"/>
        <v>FALSE</v>
      </c>
      <c r="AD935" s="569" t="str">
        <f t="shared" si="124"/>
        <v>II</v>
      </c>
    </row>
    <row r="936" spans="1:30" x14ac:dyDescent="0.25">
      <c r="A936" s="564" t="str">
        <f t="shared" si="125"/>
        <v>TRK298-2017-2</v>
      </c>
      <c r="B936" s="574" t="s">
        <v>1230</v>
      </c>
      <c r="C936" s="574">
        <v>2</v>
      </c>
      <c r="D936" s="574" t="s">
        <v>1370</v>
      </c>
      <c r="E936" s="574" t="s">
        <v>1099</v>
      </c>
      <c r="F936" s="574" t="s">
        <v>68</v>
      </c>
      <c r="G936" s="574">
        <v>2017</v>
      </c>
      <c r="H936" s="574" t="s">
        <v>188</v>
      </c>
      <c r="I936" s="574" t="s">
        <v>1231</v>
      </c>
      <c r="J936" s="574" t="s">
        <v>777</v>
      </c>
      <c r="K936" s="574">
        <v>6</v>
      </c>
      <c r="L936" s="574" t="s">
        <v>1432</v>
      </c>
      <c r="M936" s="574">
        <v>12500</v>
      </c>
      <c r="N936" s="574" t="s">
        <v>1228</v>
      </c>
      <c r="O936" s="574">
        <v>8</v>
      </c>
      <c r="P936" s="574" t="s">
        <v>1232</v>
      </c>
      <c r="Q936" s="574" t="s">
        <v>1104</v>
      </c>
      <c r="R936" s="574">
        <v>148</v>
      </c>
      <c r="S936" s="574">
        <v>34</v>
      </c>
      <c r="T936" s="575">
        <v>10000</v>
      </c>
      <c r="U936" s="574">
        <v>15</v>
      </c>
      <c r="V936" s="574" t="s">
        <v>125</v>
      </c>
      <c r="W936" s="574" t="s">
        <v>122</v>
      </c>
      <c r="X936" s="576">
        <v>36065</v>
      </c>
      <c r="Y936" s="576">
        <v>24797</v>
      </c>
      <c r="Z936" s="577">
        <v>0.01</v>
      </c>
      <c r="AA936" s="570" t="str">
        <f t="shared" si="121"/>
        <v>TRK298-2</v>
      </c>
      <c r="AB936" s="569" t="str">
        <f t="shared" si="122"/>
        <v>FALSE</v>
      </c>
      <c r="AC936" s="578" t="str">
        <f t="shared" si="123"/>
        <v>FALSE</v>
      </c>
      <c r="AD936" s="570" t="str">
        <f t="shared" si="124"/>
        <v>II</v>
      </c>
    </row>
    <row r="937" spans="1:30" ht="30" x14ac:dyDescent="0.25">
      <c r="A937" s="564" t="str">
        <f t="shared" si="125"/>
        <v>TRK299-2017-1</v>
      </c>
      <c r="B937" s="565" t="s">
        <v>1233</v>
      </c>
      <c r="C937" s="565">
        <v>1</v>
      </c>
      <c r="D937" s="565" t="s">
        <v>458</v>
      </c>
      <c r="E937" s="565" t="s">
        <v>1099</v>
      </c>
      <c r="F937" s="565" t="s">
        <v>68</v>
      </c>
      <c r="G937" s="565">
        <v>2017</v>
      </c>
      <c r="H937" s="565" t="s">
        <v>188</v>
      </c>
      <c r="I937" s="565" t="s">
        <v>1234</v>
      </c>
      <c r="J937" s="565" t="s">
        <v>777</v>
      </c>
      <c r="K937" s="565">
        <v>6</v>
      </c>
      <c r="L937" s="565" t="s">
        <v>1667</v>
      </c>
      <c r="M937" s="565">
        <v>12500</v>
      </c>
      <c r="N937" s="565" t="s">
        <v>1228</v>
      </c>
      <c r="O937" s="565">
        <v>8</v>
      </c>
      <c r="P937" s="565" t="s">
        <v>1232</v>
      </c>
      <c r="Q937" s="565" t="s">
        <v>1113</v>
      </c>
      <c r="R937" s="565">
        <v>148</v>
      </c>
      <c r="S937" s="565">
        <v>34</v>
      </c>
      <c r="T937" s="566">
        <v>10000</v>
      </c>
      <c r="U937" s="565">
        <v>15</v>
      </c>
      <c r="V937" s="565" t="s">
        <v>125</v>
      </c>
      <c r="W937" s="565" t="s">
        <v>122</v>
      </c>
      <c r="X937" s="567">
        <v>40595</v>
      </c>
      <c r="Y937" s="567">
        <v>29364</v>
      </c>
      <c r="Z937" s="579">
        <v>0.05</v>
      </c>
      <c r="AA937" s="569" t="str">
        <f t="shared" si="121"/>
        <v>TRK299-1</v>
      </c>
      <c r="AB937" s="570" t="str">
        <f t="shared" si="122"/>
        <v>FALSE</v>
      </c>
      <c r="AC937" s="580" t="str">
        <f t="shared" si="123"/>
        <v>FALSE</v>
      </c>
      <c r="AD937" s="569" t="str">
        <f t="shared" si="124"/>
        <v>II</v>
      </c>
    </row>
    <row r="938" spans="1:30" x14ac:dyDescent="0.25">
      <c r="A938" s="564" t="str">
        <f t="shared" si="125"/>
        <v>TRK299-2017-2</v>
      </c>
      <c r="B938" s="574" t="s">
        <v>1233</v>
      </c>
      <c r="C938" s="574">
        <v>2</v>
      </c>
      <c r="D938" s="574" t="s">
        <v>1370</v>
      </c>
      <c r="E938" s="574" t="s">
        <v>1099</v>
      </c>
      <c r="F938" s="574" t="s">
        <v>68</v>
      </c>
      <c r="G938" s="574">
        <v>2017</v>
      </c>
      <c r="H938" s="574" t="s">
        <v>188</v>
      </c>
      <c r="I938" s="574" t="s">
        <v>1234</v>
      </c>
      <c r="J938" s="574" t="s">
        <v>777</v>
      </c>
      <c r="K938" s="574">
        <v>6</v>
      </c>
      <c r="L938" s="574" t="s">
        <v>1432</v>
      </c>
      <c r="M938" s="574">
        <v>12500</v>
      </c>
      <c r="N938" s="574" t="s">
        <v>1228</v>
      </c>
      <c r="O938" s="574">
        <v>8</v>
      </c>
      <c r="P938" s="574" t="s">
        <v>1232</v>
      </c>
      <c r="Q938" s="574" t="s">
        <v>1113</v>
      </c>
      <c r="R938" s="574">
        <v>148</v>
      </c>
      <c r="S938" s="574">
        <v>34</v>
      </c>
      <c r="T938" s="575">
        <v>10000</v>
      </c>
      <c r="U938" s="574">
        <v>15</v>
      </c>
      <c r="V938" s="574" t="s">
        <v>125</v>
      </c>
      <c r="W938" s="574" t="s">
        <v>122</v>
      </c>
      <c r="X938" s="576">
        <v>40595</v>
      </c>
      <c r="Y938" s="576">
        <v>28812</v>
      </c>
      <c r="Z938" s="577">
        <v>0.01</v>
      </c>
      <c r="AA938" s="570" t="str">
        <f t="shared" si="121"/>
        <v>TRK299-2</v>
      </c>
      <c r="AB938" s="569" t="str">
        <f t="shared" si="122"/>
        <v>FALSE</v>
      </c>
      <c r="AC938" s="578" t="str">
        <f t="shared" si="123"/>
        <v>FALSE</v>
      </c>
      <c r="AD938" s="570" t="str">
        <f t="shared" si="124"/>
        <v>II</v>
      </c>
    </row>
    <row r="939" spans="1:30" ht="30" x14ac:dyDescent="0.25">
      <c r="A939" s="564" t="str">
        <f t="shared" si="125"/>
        <v>TRK300-2017-1</v>
      </c>
      <c r="B939" s="565" t="s">
        <v>1235</v>
      </c>
      <c r="C939" s="565">
        <v>1</v>
      </c>
      <c r="D939" s="565" t="s">
        <v>458</v>
      </c>
      <c r="E939" s="565" t="s">
        <v>1099</v>
      </c>
      <c r="F939" s="565" t="s">
        <v>68</v>
      </c>
      <c r="G939" s="565">
        <v>2017</v>
      </c>
      <c r="H939" s="565" t="s">
        <v>188</v>
      </c>
      <c r="I939" s="565" t="s">
        <v>1231</v>
      </c>
      <c r="J939" s="565" t="s">
        <v>777</v>
      </c>
      <c r="K939" s="565">
        <v>6</v>
      </c>
      <c r="L939" s="565" t="s">
        <v>1668</v>
      </c>
      <c r="M939" s="565">
        <v>12500</v>
      </c>
      <c r="N939" s="565" t="s">
        <v>1228</v>
      </c>
      <c r="O939" s="565">
        <v>8</v>
      </c>
      <c r="P939" s="565" t="s">
        <v>1232</v>
      </c>
      <c r="Q939" s="565" t="s">
        <v>1104</v>
      </c>
      <c r="R939" s="565">
        <v>164</v>
      </c>
      <c r="S939" s="565">
        <v>34</v>
      </c>
      <c r="T939" s="566">
        <v>10000</v>
      </c>
      <c r="U939" s="565">
        <v>15</v>
      </c>
      <c r="V939" s="565" t="s">
        <v>125</v>
      </c>
      <c r="W939" s="565" t="s">
        <v>122</v>
      </c>
      <c r="X939" s="567">
        <v>36265</v>
      </c>
      <c r="Y939" s="567">
        <v>25406</v>
      </c>
      <c r="Z939" s="579">
        <v>0.05</v>
      </c>
      <c r="AA939" s="569" t="str">
        <f t="shared" si="121"/>
        <v>TRK300-1</v>
      </c>
      <c r="AB939" s="570" t="str">
        <f t="shared" si="122"/>
        <v>FALSE</v>
      </c>
      <c r="AC939" s="580" t="str">
        <f t="shared" si="123"/>
        <v>FALSE</v>
      </c>
      <c r="AD939" s="569" t="str">
        <f t="shared" si="124"/>
        <v>II</v>
      </c>
    </row>
    <row r="940" spans="1:30" x14ac:dyDescent="0.25">
      <c r="A940" s="564" t="str">
        <f t="shared" si="125"/>
        <v>TRK300-2017-2</v>
      </c>
      <c r="B940" s="574" t="s">
        <v>1235</v>
      </c>
      <c r="C940" s="574">
        <v>2</v>
      </c>
      <c r="D940" s="574" t="s">
        <v>1370</v>
      </c>
      <c r="E940" s="574" t="s">
        <v>1099</v>
      </c>
      <c r="F940" s="574" t="s">
        <v>68</v>
      </c>
      <c r="G940" s="574">
        <v>2017</v>
      </c>
      <c r="H940" s="574" t="s">
        <v>188</v>
      </c>
      <c r="I940" s="574" t="s">
        <v>1231</v>
      </c>
      <c r="J940" s="574" t="s">
        <v>777</v>
      </c>
      <c r="K940" s="574">
        <v>6</v>
      </c>
      <c r="L940" s="574" t="s">
        <v>907</v>
      </c>
      <c r="M940" s="574">
        <v>12500</v>
      </c>
      <c r="N940" s="574" t="s">
        <v>1228</v>
      </c>
      <c r="O940" s="574">
        <v>8</v>
      </c>
      <c r="P940" s="574" t="s">
        <v>1232</v>
      </c>
      <c r="Q940" s="574" t="s">
        <v>1104</v>
      </c>
      <c r="R940" s="574">
        <v>164</v>
      </c>
      <c r="S940" s="574">
        <v>34</v>
      </c>
      <c r="T940" s="575">
        <v>10000</v>
      </c>
      <c r="U940" s="574">
        <v>15</v>
      </c>
      <c r="V940" s="574" t="s">
        <v>125</v>
      </c>
      <c r="W940" s="574" t="s">
        <v>122</v>
      </c>
      <c r="X940" s="576">
        <v>36265</v>
      </c>
      <c r="Y940" s="576">
        <v>24975</v>
      </c>
      <c r="Z940" s="577">
        <v>0.01</v>
      </c>
      <c r="AA940" s="570" t="str">
        <f t="shared" si="121"/>
        <v>TRK300-2</v>
      </c>
      <c r="AB940" s="569" t="str">
        <f t="shared" si="122"/>
        <v>FALSE</v>
      </c>
      <c r="AC940" s="578" t="str">
        <f t="shared" si="123"/>
        <v>FALSE</v>
      </c>
      <c r="AD940" s="570" t="str">
        <f t="shared" si="124"/>
        <v>II</v>
      </c>
    </row>
    <row r="941" spans="1:30" ht="30" x14ac:dyDescent="0.25">
      <c r="A941" s="564" t="str">
        <f t="shared" si="125"/>
        <v>TRK301-2017-1</v>
      </c>
      <c r="B941" s="565" t="s">
        <v>1236</v>
      </c>
      <c r="C941" s="565">
        <v>1</v>
      </c>
      <c r="D941" s="565" t="s">
        <v>458</v>
      </c>
      <c r="E941" s="565" t="s">
        <v>1099</v>
      </c>
      <c r="F941" s="565" t="s">
        <v>68</v>
      </c>
      <c r="G941" s="565">
        <v>2017</v>
      </c>
      <c r="H941" s="565" t="s">
        <v>188</v>
      </c>
      <c r="I941" s="565" t="s">
        <v>1234</v>
      </c>
      <c r="J941" s="565" t="s">
        <v>777</v>
      </c>
      <c r="K941" s="565">
        <v>6</v>
      </c>
      <c r="L941" s="565" t="s">
        <v>907</v>
      </c>
      <c r="M941" s="565">
        <v>12500</v>
      </c>
      <c r="N941" s="565" t="s">
        <v>1228</v>
      </c>
      <c r="O941" s="565">
        <v>8</v>
      </c>
      <c r="P941" s="565" t="s">
        <v>1232</v>
      </c>
      <c r="Q941" s="565" t="s">
        <v>1113</v>
      </c>
      <c r="R941" s="565">
        <v>164</v>
      </c>
      <c r="S941" s="565">
        <v>34</v>
      </c>
      <c r="T941" s="566">
        <v>10000</v>
      </c>
      <c r="U941" s="565">
        <v>15</v>
      </c>
      <c r="V941" s="565" t="s">
        <v>125</v>
      </c>
      <c r="W941" s="565" t="s">
        <v>122</v>
      </c>
      <c r="X941" s="567">
        <v>40795</v>
      </c>
      <c r="Y941" s="567">
        <v>29547</v>
      </c>
      <c r="Z941" s="579">
        <v>0.05</v>
      </c>
      <c r="AA941" s="569" t="str">
        <f t="shared" si="121"/>
        <v>TRK301-1</v>
      </c>
      <c r="AB941" s="570" t="str">
        <f t="shared" si="122"/>
        <v>FALSE</v>
      </c>
      <c r="AC941" s="580" t="str">
        <f t="shared" si="123"/>
        <v>FALSE</v>
      </c>
      <c r="AD941" s="569" t="str">
        <f t="shared" si="124"/>
        <v>II</v>
      </c>
    </row>
    <row r="942" spans="1:30" x14ac:dyDescent="0.25">
      <c r="A942" s="564" t="str">
        <f t="shared" si="125"/>
        <v>TRK301-2017-2</v>
      </c>
      <c r="B942" s="574" t="s">
        <v>1236</v>
      </c>
      <c r="C942" s="574">
        <v>2</v>
      </c>
      <c r="D942" s="574" t="s">
        <v>1370</v>
      </c>
      <c r="E942" s="574" t="s">
        <v>1099</v>
      </c>
      <c r="F942" s="574" t="s">
        <v>68</v>
      </c>
      <c r="G942" s="574">
        <v>2017</v>
      </c>
      <c r="H942" s="574" t="s">
        <v>188</v>
      </c>
      <c r="I942" s="574" t="s">
        <v>1234</v>
      </c>
      <c r="J942" s="574" t="s">
        <v>777</v>
      </c>
      <c r="K942" s="574">
        <v>6</v>
      </c>
      <c r="L942" s="574" t="s">
        <v>907</v>
      </c>
      <c r="M942" s="574">
        <v>12500</v>
      </c>
      <c r="N942" s="574" t="s">
        <v>1228</v>
      </c>
      <c r="O942" s="574">
        <v>8</v>
      </c>
      <c r="P942" s="574" t="s">
        <v>1232</v>
      </c>
      <c r="Q942" s="574" t="s">
        <v>1113</v>
      </c>
      <c r="R942" s="574">
        <v>164</v>
      </c>
      <c r="S942" s="574">
        <v>34</v>
      </c>
      <c r="T942" s="575">
        <v>10000</v>
      </c>
      <c r="U942" s="574">
        <v>15</v>
      </c>
      <c r="V942" s="574" t="s">
        <v>125</v>
      </c>
      <c r="W942" s="574" t="s">
        <v>122</v>
      </c>
      <c r="X942" s="576">
        <v>40795</v>
      </c>
      <c r="Y942" s="576">
        <v>28989</v>
      </c>
      <c r="Z942" s="577">
        <v>0.01</v>
      </c>
      <c r="AA942" s="570" t="str">
        <f t="shared" si="121"/>
        <v>TRK301-2</v>
      </c>
      <c r="AB942" s="569" t="str">
        <f t="shared" si="122"/>
        <v>FALSE</v>
      </c>
      <c r="AC942" s="578" t="str">
        <f t="shared" si="123"/>
        <v>FALSE</v>
      </c>
      <c r="AD942" s="570" t="str">
        <f t="shared" si="124"/>
        <v>II</v>
      </c>
    </row>
    <row r="943" spans="1:30" ht="30" x14ac:dyDescent="0.25">
      <c r="A943" s="564" t="str">
        <f t="shared" si="125"/>
        <v>TRK302-2017-1</v>
      </c>
      <c r="B943" s="565" t="s">
        <v>1237</v>
      </c>
      <c r="C943" s="565">
        <v>1</v>
      </c>
      <c r="D943" s="565" t="s">
        <v>458</v>
      </c>
      <c r="E943" s="565" t="s">
        <v>1099</v>
      </c>
      <c r="F943" s="565" t="s">
        <v>68</v>
      </c>
      <c r="G943" s="565">
        <v>2017</v>
      </c>
      <c r="H943" s="565" t="s">
        <v>188</v>
      </c>
      <c r="I943" s="565" t="s">
        <v>1238</v>
      </c>
      <c r="J943" s="565" t="s">
        <v>777</v>
      </c>
      <c r="K943" s="565">
        <v>6</v>
      </c>
      <c r="L943" s="565" t="s">
        <v>1669</v>
      </c>
      <c r="M943" s="565">
        <v>12500</v>
      </c>
      <c r="N943" s="565" t="s">
        <v>1228</v>
      </c>
      <c r="O943" s="565">
        <v>8</v>
      </c>
      <c r="P943" s="565" t="s">
        <v>1239</v>
      </c>
      <c r="Q943" s="565" t="s">
        <v>1104</v>
      </c>
      <c r="R943" s="565">
        <v>160</v>
      </c>
      <c r="S943" s="565">
        <v>34</v>
      </c>
      <c r="T943" s="566">
        <v>10000</v>
      </c>
      <c r="U943" s="565">
        <v>15</v>
      </c>
      <c r="V943" s="565" t="s">
        <v>125</v>
      </c>
      <c r="W943" s="565" t="s">
        <v>122</v>
      </c>
      <c r="X943" s="567">
        <v>37325</v>
      </c>
      <c r="Y943" s="567">
        <v>25542</v>
      </c>
      <c r="Z943" s="579">
        <v>0.05</v>
      </c>
      <c r="AA943" s="569" t="str">
        <f t="shared" si="121"/>
        <v>TRK302-1</v>
      </c>
      <c r="AB943" s="570" t="str">
        <f t="shared" si="122"/>
        <v>FALSE</v>
      </c>
      <c r="AC943" s="580" t="str">
        <f t="shared" si="123"/>
        <v>FALSE</v>
      </c>
      <c r="AD943" s="569" t="str">
        <f t="shared" si="124"/>
        <v>II</v>
      </c>
    </row>
    <row r="944" spans="1:30" x14ac:dyDescent="0.25">
      <c r="A944" s="564" t="str">
        <f t="shared" si="125"/>
        <v>TRK302-2017-2</v>
      </c>
      <c r="B944" s="574" t="s">
        <v>1237</v>
      </c>
      <c r="C944" s="574">
        <v>2</v>
      </c>
      <c r="D944" s="574" t="s">
        <v>1370</v>
      </c>
      <c r="E944" s="574" t="s">
        <v>1099</v>
      </c>
      <c r="F944" s="574" t="s">
        <v>68</v>
      </c>
      <c r="G944" s="574">
        <v>2017</v>
      </c>
      <c r="H944" s="574" t="s">
        <v>188</v>
      </c>
      <c r="I944" s="574" t="s">
        <v>1238</v>
      </c>
      <c r="J944" s="574" t="s">
        <v>777</v>
      </c>
      <c r="K944" s="574">
        <v>6</v>
      </c>
      <c r="L944" s="574" t="s">
        <v>1432</v>
      </c>
      <c r="M944" s="574">
        <v>12500</v>
      </c>
      <c r="N944" s="574" t="s">
        <v>1228</v>
      </c>
      <c r="O944" s="574">
        <v>8</v>
      </c>
      <c r="P944" s="574" t="s">
        <v>1239</v>
      </c>
      <c r="Q944" s="574" t="s">
        <v>1104</v>
      </c>
      <c r="R944" s="574">
        <v>160</v>
      </c>
      <c r="S944" s="574">
        <v>34</v>
      </c>
      <c r="T944" s="575">
        <v>10000</v>
      </c>
      <c r="U944" s="574">
        <v>15</v>
      </c>
      <c r="V944" s="574" t="s">
        <v>125</v>
      </c>
      <c r="W944" s="574" t="s">
        <v>122</v>
      </c>
      <c r="X944" s="576">
        <v>37325</v>
      </c>
      <c r="Y944" s="576">
        <v>25106</v>
      </c>
      <c r="Z944" s="577">
        <v>0.01</v>
      </c>
      <c r="AA944" s="570" t="str">
        <f t="shared" si="121"/>
        <v>TRK302-2</v>
      </c>
      <c r="AB944" s="569" t="str">
        <f t="shared" si="122"/>
        <v>FALSE</v>
      </c>
      <c r="AC944" s="578" t="str">
        <f t="shared" si="123"/>
        <v>FALSE</v>
      </c>
      <c r="AD944" s="570" t="str">
        <f t="shared" si="124"/>
        <v>II</v>
      </c>
    </row>
    <row r="945" spans="1:30" ht="30" x14ac:dyDescent="0.25">
      <c r="A945" s="564" t="str">
        <f t="shared" si="125"/>
        <v>TRK303-2017-1</v>
      </c>
      <c r="B945" s="565" t="s">
        <v>1240</v>
      </c>
      <c r="C945" s="565">
        <v>1</v>
      </c>
      <c r="D945" s="565" t="s">
        <v>458</v>
      </c>
      <c r="E945" s="565" t="s">
        <v>1099</v>
      </c>
      <c r="F945" s="565" t="s">
        <v>68</v>
      </c>
      <c r="G945" s="565">
        <v>2017</v>
      </c>
      <c r="H945" s="565" t="s">
        <v>188</v>
      </c>
      <c r="I945" s="565" t="s">
        <v>1241</v>
      </c>
      <c r="J945" s="565" t="s">
        <v>777</v>
      </c>
      <c r="K945" s="565">
        <v>6</v>
      </c>
      <c r="L945" s="565" t="s">
        <v>1432</v>
      </c>
      <c r="M945" s="565">
        <v>12500</v>
      </c>
      <c r="N945" s="565" t="s">
        <v>1228</v>
      </c>
      <c r="O945" s="565">
        <v>8</v>
      </c>
      <c r="P945" s="565" t="s">
        <v>1239</v>
      </c>
      <c r="Q945" s="565" t="s">
        <v>1113</v>
      </c>
      <c r="R945" s="565">
        <v>160</v>
      </c>
      <c r="S945" s="565">
        <v>34</v>
      </c>
      <c r="T945" s="566">
        <v>10000</v>
      </c>
      <c r="U945" s="565">
        <v>15</v>
      </c>
      <c r="V945" s="565" t="s">
        <v>125</v>
      </c>
      <c r="W945" s="565" t="s">
        <v>122</v>
      </c>
      <c r="X945" s="567">
        <v>42430</v>
      </c>
      <c r="Y945" s="567">
        <v>30209</v>
      </c>
      <c r="Z945" s="579">
        <v>0.05</v>
      </c>
      <c r="AA945" s="569" t="str">
        <f t="shared" si="121"/>
        <v>TRK303-1</v>
      </c>
      <c r="AB945" s="570" t="str">
        <f t="shared" si="122"/>
        <v>FALSE</v>
      </c>
      <c r="AC945" s="580" t="str">
        <f t="shared" si="123"/>
        <v>FALSE</v>
      </c>
      <c r="AD945" s="569" t="str">
        <f t="shared" si="124"/>
        <v>II</v>
      </c>
    </row>
    <row r="946" spans="1:30" x14ac:dyDescent="0.25">
      <c r="A946" s="564" t="str">
        <f t="shared" si="125"/>
        <v>TRK303-2017-2</v>
      </c>
      <c r="B946" s="574" t="s">
        <v>1240</v>
      </c>
      <c r="C946" s="574">
        <v>2</v>
      </c>
      <c r="D946" s="574" t="s">
        <v>1370</v>
      </c>
      <c r="E946" s="574" t="s">
        <v>1099</v>
      </c>
      <c r="F946" s="574" t="s">
        <v>68</v>
      </c>
      <c r="G946" s="574">
        <v>2017</v>
      </c>
      <c r="H946" s="574" t="s">
        <v>188</v>
      </c>
      <c r="I946" s="574" t="s">
        <v>1241</v>
      </c>
      <c r="J946" s="574" t="s">
        <v>777</v>
      </c>
      <c r="K946" s="574">
        <v>6</v>
      </c>
      <c r="L946" s="574" t="s">
        <v>1432</v>
      </c>
      <c r="M946" s="574">
        <v>12500</v>
      </c>
      <c r="N946" s="574" t="s">
        <v>1228</v>
      </c>
      <c r="O946" s="574">
        <v>8</v>
      </c>
      <c r="P946" s="574" t="s">
        <v>1239</v>
      </c>
      <c r="Q946" s="574" t="s">
        <v>1113</v>
      </c>
      <c r="R946" s="574">
        <v>160</v>
      </c>
      <c r="S946" s="574">
        <v>34</v>
      </c>
      <c r="T946" s="575">
        <v>10000</v>
      </c>
      <c r="U946" s="574">
        <v>15</v>
      </c>
      <c r="V946" s="574" t="s">
        <v>125</v>
      </c>
      <c r="W946" s="574" t="s">
        <v>122</v>
      </c>
      <c r="X946" s="576">
        <v>42430</v>
      </c>
      <c r="Y946" s="576">
        <v>29631</v>
      </c>
      <c r="Z946" s="577">
        <v>0.01</v>
      </c>
      <c r="AA946" s="570" t="str">
        <f t="shared" si="121"/>
        <v>TRK303-2</v>
      </c>
      <c r="AB946" s="569" t="str">
        <f t="shared" si="122"/>
        <v>FALSE</v>
      </c>
      <c r="AC946" s="578" t="str">
        <f t="shared" si="123"/>
        <v>FALSE</v>
      </c>
      <c r="AD946" s="570" t="str">
        <f t="shared" si="124"/>
        <v>II</v>
      </c>
    </row>
    <row r="947" spans="1:30" ht="30" x14ac:dyDescent="0.25">
      <c r="A947" s="564" t="str">
        <f t="shared" si="125"/>
        <v>TRK304-2017-1</v>
      </c>
      <c r="B947" s="565" t="s">
        <v>1242</v>
      </c>
      <c r="C947" s="565">
        <v>1</v>
      </c>
      <c r="D947" s="565" t="s">
        <v>458</v>
      </c>
      <c r="E947" s="565" t="s">
        <v>1099</v>
      </c>
      <c r="F947" s="565" t="s">
        <v>68</v>
      </c>
      <c r="G947" s="565">
        <v>2017</v>
      </c>
      <c r="H947" s="565" t="s">
        <v>188</v>
      </c>
      <c r="I947" s="565" t="s">
        <v>1238</v>
      </c>
      <c r="J947" s="565" t="s">
        <v>777</v>
      </c>
      <c r="K947" s="565">
        <v>6</v>
      </c>
      <c r="L947" s="565" t="s">
        <v>907</v>
      </c>
      <c r="M947" s="565">
        <v>12500</v>
      </c>
      <c r="N947" s="565" t="s">
        <v>1228</v>
      </c>
      <c r="O947" s="565">
        <v>8</v>
      </c>
      <c r="P947" s="565" t="s">
        <v>1239</v>
      </c>
      <c r="Q947" s="565" t="s">
        <v>1104</v>
      </c>
      <c r="R947" s="565">
        <v>176</v>
      </c>
      <c r="S947" s="565">
        <v>48</v>
      </c>
      <c r="T947" s="566">
        <v>10000</v>
      </c>
      <c r="U947" s="565">
        <v>15</v>
      </c>
      <c r="V947" s="565" t="s">
        <v>125</v>
      </c>
      <c r="W947" s="565" t="s">
        <v>122</v>
      </c>
      <c r="X947" s="567">
        <v>37525</v>
      </c>
      <c r="Y947" s="567">
        <v>25730</v>
      </c>
      <c r="Z947" s="579">
        <v>0.05</v>
      </c>
      <c r="AA947" s="569" t="str">
        <f t="shared" si="121"/>
        <v>TRK304-1</v>
      </c>
      <c r="AB947" s="570" t="str">
        <f t="shared" si="122"/>
        <v>FALSE</v>
      </c>
      <c r="AC947" s="580" t="str">
        <f t="shared" si="123"/>
        <v>FALSE</v>
      </c>
      <c r="AD947" s="569" t="str">
        <f t="shared" si="124"/>
        <v>II</v>
      </c>
    </row>
    <row r="948" spans="1:30" x14ac:dyDescent="0.25">
      <c r="A948" s="564" t="str">
        <f t="shared" si="125"/>
        <v>TRK304-2017-2</v>
      </c>
      <c r="B948" s="574" t="s">
        <v>1242</v>
      </c>
      <c r="C948" s="574">
        <v>2</v>
      </c>
      <c r="D948" s="574" t="s">
        <v>1370</v>
      </c>
      <c r="E948" s="574" t="s">
        <v>1099</v>
      </c>
      <c r="F948" s="574" t="s">
        <v>68</v>
      </c>
      <c r="G948" s="574">
        <v>2017</v>
      </c>
      <c r="H948" s="574" t="s">
        <v>188</v>
      </c>
      <c r="I948" s="574" t="s">
        <v>1238</v>
      </c>
      <c r="J948" s="574" t="s">
        <v>777</v>
      </c>
      <c r="K948" s="574">
        <v>6</v>
      </c>
      <c r="L948" s="574" t="s">
        <v>907</v>
      </c>
      <c r="M948" s="574">
        <v>12500</v>
      </c>
      <c r="N948" s="574" t="s">
        <v>1228</v>
      </c>
      <c r="O948" s="574">
        <v>8</v>
      </c>
      <c r="P948" s="574" t="s">
        <v>1239</v>
      </c>
      <c r="Q948" s="574" t="s">
        <v>1104</v>
      </c>
      <c r="R948" s="574">
        <v>176</v>
      </c>
      <c r="S948" s="574">
        <v>48</v>
      </c>
      <c r="T948" s="575">
        <v>10000</v>
      </c>
      <c r="U948" s="574">
        <v>15</v>
      </c>
      <c r="V948" s="574" t="s">
        <v>125</v>
      </c>
      <c r="W948" s="574" t="s">
        <v>122</v>
      </c>
      <c r="X948" s="576">
        <v>37525</v>
      </c>
      <c r="Y948" s="576">
        <v>25288</v>
      </c>
      <c r="Z948" s="577">
        <v>0.01</v>
      </c>
      <c r="AA948" s="570" t="str">
        <f t="shared" si="121"/>
        <v>TRK304-2</v>
      </c>
      <c r="AB948" s="569" t="str">
        <f t="shared" si="122"/>
        <v>FALSE</v>
      </c>
      <c r="AC948" s="578" t="str">
        <f t="shared" si="123"/>
        <v>FALSE</v>
      </c>
      <c r="AD948" s="570" t="str">
        <f t="shared" si="124"/>
        <v>II</v>
      </c>
    </row>
    <row r="949" spans="1:30" ht="30" x14ac:dyDescent="0.25">
      <c r="A949" s="564" t="str">
        <f t="shared" si="125"/>
        <v>TRK305-2017-1</v>
      </c>
      <c r="B949" s="565" t="s">
        <v>1243</v>
      </c>
      <c r="C949" s="565">
        <v>1</v>
      </c>
      <c r="D949" s="565" t="s">
        <v>458</v>
      </c>
      <c r="E949" s="565" t="s">
        <v>1099</v>
      </c>
      <c r="F949" s="565" t="s">
        <v>68</v>
      </c>
      <c r="G949" s="565">
        <v>2017</v>
      </c>
      <c r="H949" s="565" t="s">
        <v>188</v>
      </c>
      <c r="I949" s="565" t="s">
        <v>1241</v>
      </c>
      <c r="J949" s="565" t="s">
        <v>777</v>
      </c>
      <c r="K949" s="565">
        <v>6</v>
      </c>
      <c r="L949" s="565" t="s">
        <v>907</v>
      </c>
      <c r="M949" s="565">
        <v>12500</v>
      </c>
      <c r="N949" s="565" t="s">
        <v>1228</v>
      </c>
      <c r="O949" s="565">
        <v>8</v>
      </c>
      <c r="P949" s="565" t="s">
        <v>1239</v>
      </c>
      <c r="Q949" s="565" t="s">
        <v>1113</v>
      </c>
      <c r="R949" s="565">
        <v>176</v>
      </c>
      <c r="S949" s="565">
        <v>48</v>
      </c>
      <c r="T949" s="566">
        <v>10000</v>
      </c>
      <c r="U949" s="565">
        <v>15</v>
      </c>
      <c r="V949" s="565" t="s">
        <v>125</v>
      </c>
      <c r="W949" s="565" t="s">
        <v>122</v>
      </c>
      <c r="X949" s="567">
        <v>42625</v>
      </c>
      <c r="Y949" s="567">
        <v>30392</v>
      </c>
      <c r="Z949" s="579">
        <v>0.05</v>
      </c>
      <c r="AA949" s="569" t="str">
        <f t="shared" si="121"/>
        <v>TRK305-1</v>
      </c>
      <c r="AB949" s="570" t="str">
        <f t="shared" si="122"/>
        <v>FALSE</v>
      </c>
      <c r="AC949" s="580" t="str">
        <f t="shared" si="123"/>
        <v>FALSE</v>
      </c>
      <c r="AD949" s="569" t="str">
        <f t="shared" si="124"/>
        <v>II</v>
      </c>
    </row>
    <row r="950" spans="1:30" x14ac:dyDescent="0.25">
      <c r="A950" s="564" t="str">
        <f t="shared" si="125"/>
        <v>TRK305-2017-2</v>
      </c>
      <c r="B950" s="574" t="s">
        <v>1243</v>
      </c>
      <c r="C950" s="574">
        <v>2</v>
      </c>
      <c r="D950" s="574" t="s">
        <v>1370</v>
      </c>
      <c r="E950" s="574" t="s">
        <v>1099</v>
      </c>
      <c r="F950" s="574" t="s">
        <v>68</v>
      </c>
      <c r="G950" s="574">
        <v>2017</v>
      </c>
      <c r="H950" s="574" t="s">
        <v>188</v>
      </c>
      <c r="I950" s="574" t="s">
        <v>1241</v>
      </c>
      <c r="J950" s="574" t="s">
        <v>777</v>
      </c>
      <c r="K950" s="574">
        <v>6</v>
      </c>
      <c r="L950" s="574" t="s">
        <v>907</v>
      </c>
      <c r="M950" s="574">
        <v>12500</v>
      </c>
      <c r="N950" s="574" t="s">
        <v>1228</v>
      </c>
      <c r="O950" s="574">
        <v>8</v>
      </c>
      <c r="P950" s="574" t="s">
        <v>1239</v>
      </c>
      <c r="Q950" s="574" t="s">
        <v>1113</v>
      </c>
      <c r="R950" s="574">
        <v>176</v>
      </c>
      <c r="S950" s="574">
        <v>48</v>
      </c>
      <c r="T950" s="575">
        <v>10000</v>
      </c>
      <c r="U950" s="574">
        <v>15</v>
      </c>
      <c r="V950" s="574" t="s">
        <v>125</v>
      </c>
      <c r="W950" s="574" t="s">
        <v>122</v>
      </c>
      <c r="X950" s="576">
        <v>42625</v>
      </c>
      <c r="Y950" s="576">
        <v>29808</v>
      </c>
      <c r="Z950" s="577">
        <v>0.01</v>
      </c>
      <c r="AA950" s="570" t="str">
        <f t="shared" si="121"/>
        <v>TRK305-2</v>
      </c>
      <c r="AB950" s="569" t="str">
        <f t="shared" si="122"/>
        <v>FALSE</v>
      </c>
      <c r="AC950" s="578" t="str">
        <f t="shared" si="123"/>
        <v>FALSE</v>
      </c>
      <c r="AD950" s="570" t="str">
        <f t="shared" si="124"/>
        <v>II</v>
      </c>
    </row>
    <row r="951" spans="1:30" x14ac:dyDescent="0.25">
      <c r="A951" s="564" t="str">
        <f t="shared" si="125"/>
        <v>TRK306-2017-1</v>
      </c>
      <c r="B951" s="565" t="s">
        <v>1244</v>
      </c>
      <c r="C951" s="565">
        <v>1</v>
      </c>
      <c r="D951" s="565" t="s">
        <v>1370</v>
      </c>
      <c r="E951" s="565" t="s">
        <v>1099</v>
      </c>
      <c r="F951" s="565" t="s">
        <v>68</v>
      </c>
      <c r="G951" s="565">
        <v>2017</v>
      </c>
      <c r="H951" s="565" t="s">
        <v>188</v>
      </c>
      <c r="I951" s="565" t="s">
        <v>1100</v>
      </c>
      <c r="J951" s="565" t="s">
        <v>559</v>
      </c>
      <c r="K951" s="565">
        <v>3</v>
      </c>
      <c r="L951" s="565" t="s">
        <v>907</v>
      </c>
      <c r="M951" s="565">
        <v>12500</v>
      </c>
      <c r="N951" s="565" t="s">
        <v>1228</v>
      </c>
      <c r="O951" s="565">
        <v>8</v>
      </c>
      <c r="P951" s="565" t="s">
        <v>1109</v>
      </c>
      <c r="Q951" s="565" t="s">
        <v>1104</v>
      </c>
      <c r="R951" s="565">
        <v>142</v>
      </c>
      <c r="S951" s="565">
        <v>34</v>
      </c>
      <c r="T951" s="566">
        <v>10000</v>
      </c>
      <c r="U951" s="565">
        <v>14</v>
      </c>
      <c r="V951" s="565" t="s">
        <v>125</v>
      </c>
      <c r="W951" s="565" t="s">
        <v>122</v>
      </c>
      <c r="X951" s="567">
        <v>36525</v>
      </c>
      <c r="Y951" s="567">
        <v>24801</v>
      </c>
      <c r="Z951" s="579">
        <v>0.01</v>
      </c>
      <c r="AA951" s="569" t="str">
        <f t="shared" si="121"/>
        <v>TRK306-1</v>
      </c>
      <c r="AB951" s="570" t="str">
        <f t="shared" si="122"/>
        <v>FALSE</v>
      </c>
      <c r="AC951" s="580" t="str">
        <f t="shared" si="123"/>
        <v>FALSE</v>
      </c>
      <c r="AD951" s="569" t="str">
        <f t="shared" si="124"/>
        <v>II</v>
      </c>
    </row>
    <row r="952" spans="1:30" x14ac:dyDescent="0.25">
      <c r="A952" s="564" t="str">
        <f t="shared" si="125"/>
        <v>TRK307-2017-1</v>
      </c>
      <c r="B952" s="574" t="s">
        <v>1245</v>
      </c>
      <c r="C952" s="574">
        <v>1</v>
      </c>
      <c r="D952" s="574" t="s">
        <v>1370</v>
      </c>
      <c r="E952" s="574" t="s">
        <v>1099</v>
      </c>
      <c r="F952" s="574" t="s">
        <v>68</v>
      </c>
      <c r="G952" s="574">
        <v>2017</v>
      </c>
      <c r="H952" s="574" t="s">
        <v>188</v>
      </c>
      <c r="I952" s="574" t="s">
        <v>1112</v>
      </c>
      <c r="J952" s="574" t="s">
        <v>559</v>
      </c>
      <c r="K952" s="574">
        <v>3</v>
      </c>
      <c r="L952" s="574" t="s">
        <v>907</v>
      </c>
      <c r="M952" s="574">
        <v>12500</v>
      </c>
      <c r="N952" s="574" t="s">
        <v>1228</v>
      </c>
      <c r="O952" s="574">
        <v>8</v>
      </c>
      <c r="P952" s="574" t="s">
        <v>1109</v>
      </c>
      <c r="Q952" s="574" t="s">
        <v>1113</v>
      </c>
      <c r="R952" s="574">
        <v>142</v>
      </c>
      <c r="S952" s="574">
        <v>34</v>
      </c>
      <c r="T952" s="575">
        <v>10000</v>
      </c>
      <c r="U952" s="574">
        <v>14</v>
      </c>
      <c r="V952" s="574" t="s">
        <v>125</v>
      </c>
      <c r="W952" s="574" t="s">
        <v>122</v>
      </c>
      <c r="X952" s="576">
        <v>40735</v>
      </c>
      <c r="Y952" s="576">
        <v>28533</v>
      </c>
      <c r="Z952" s="577">
        <v>0.01</v>
      </c>
      <c r="AA952" s="570" t="str">
        <f t="shared" si="121"/>
        <v>TRK307-1</v>
      </c>
      <c r="AB952" s="569" t="str">
        <f t="shared" si="122"/>
        <v>FALSE</v>
      </c>
      <c r="AC952" s="578" t="str">
        <f t="shared" si="123"/>
        <v>FALSE</v>
      </c>
      <c r="AD952" s="570" t="str">
        <f t="shared" si="124"/>
        <v>II</v>
      </c>
    </row>
    <row r="953" spans="1:30" ht="30" x14ac:dyDescent="0.25">
      <c r="A953" s="564" t="str">
        <f t="shared" si="125"/>
        <v>TRK308-2017-1</v>
      </c>
      <c r="B953" s="565" t="s">
        <v>1246</v>
      </c>
      <c r="C953" s="565">
        <v>1</v>
      </c>
      <c r="D953" s="565" t="s">
        <v>458</v>
      </c>
      <c r="E953" s="565" t="s">
        <v>1099</v>
      </c>
      <c r="F953" s="565" t="s">
        <v>68</v>
      </c>
      <c r="G953" s="565">
        <v>2017</v>
      </c>
      <c r="H953" s="565" t="s">
        <v>188</v>
      </c>
      <c r="I953" s="565" t="s">
        <v>1231</v>
      </c>
      <c r="J953" s="565" t="s">
        <v>559</v>
      </c>
      <c r="K953" s="565">
        <v>6</v>
      </c>
      <c r="L953" s="565" t="s">
        <v>1432</v>
      </c>
      <c r="M953" s="565">
        <v>12400</v>
      </c>
      <c r="N953" s="565" t="s">
        <v>1228</v>
      </c>
      <c r="O953" s="565">
        <v>8</v>
      </c>
      <c r="P953" s="565" t="s">
        <v>1247</v>
      </c>
      <c r="Q953" s="565" t="s">
        <v>1104</v>
      </c>
      <c r="R953" s="565">
        <v>148</v>
      </c>
      <c r="S953" s="565">
        <v>34</v>
      </c>
      <c r="T953" s="566">
        <v>10000</v>
      </c>
      <c r="U953" s="565">
        <v>14</v>
      </c>
      <c r="V953" s="565" t="s">
        <v>125</v>
      </c>
      <c r="W953" s="565" t="s">
        <v>122</v>
      </c>
      <c r="X953" s="567">
        <v>38865</v>
      </c>
      <c r="Y953" s="567">
        <v>27366</v>
      </c>
      <c r="Z953" s="579">
        <v>0.05</v>
      </c>
      <c r="AA953" s="569" t="str">
        <f t="shared" si="121"/>
        <v>TRK308-1</v>
      </c>
      <c r="AB953" s="570" t="str">
        <f t="shared" si="122"/>
        <v>FALSE</v>
      </c>
      <c r="AC953" s="580" t="str">
        <f t="shared" si="123"/>
        <v>FALSE</v>
      </c>
      <c r="AD953" s="569" t="str">
        <f t="shared" si="124"/>
        <v>II</v>
      </c>
    </row>
    <row r="954" spans="1:30" x14ac:dyDescent="0.25">
      <c r="A954" s="564" t="str">
        <f t="shared" si="125"/>
        <v>TRK308-2017-2</v>
      </c>
      <c r="B954" s="574" t="s">
        <v>1246</v>
      </c>
      <c r="C954" s="574">
        <v>2</v>
      </c>
      <c r="D954" s="574" t="s">
        <v>1370</v>
      </c>
      <c r="E954" s="574" t="s">
        <v>1099</v>
      </c>
      <c r="F954" s="574" t="s">
        <v>68</v>
      </c>
      <c r="G954" s="574">
        <v>2017</v>
      </c>
      <c r="H954" s="574" t="s">
        <v>188</v>
      </c>
      <c r="I954" s="574" t="s">
        <v>1231</v>
      </c>
      <c r="J954" s="574" t="s">
        <v>559</v>
      </c>
      <c r="K954" s="574">
        <v>6</v>
      </c>
      <c r="L954" s="574" t="s">
        <v>1432</v>
      </c>
      <c r="M954" s="574">
        <v>12500</v>
      </c>
      <c r="N954" s="574" t="s">
        <v>1228</v>
      </c>
      <c r="O954" s="574">
        <v>8</v>
      </c>
      <c r="P954" s="574" t="s">
        <v>1247</v>
      </c>
      <c r="Q954" s="574" t="s">
        <v>1104</v>
      </c>
      <c r="R954" s="574">
        <v>148</v>
      </c>
      <c r="S954" s="574">
        <v>34</v>
      </c>
      <c r="T954" s="575">
        <v>10000</v>
      </c>
      <c r="U954" s="574">
        <v>14</v>
      </c>
      <c r="V954" s="574" t="s">
        <v>125</v>
      </c>
      <c r="W954" s="574" t="s">
        <v>122</v>
      </c>
      <c r="X954" s="576">
        <v>38865</v>
      </c>
      <c r="Y954" s="576">
        <v>26874</v>
      </c>
      <c r="Z954" s="577">
        <v>0.01</v>
      </c>
      <c r="AA954" s="570" t="str">
        <f t="shared" si="121"/>
        <v>TRK308-2</v>
      </c>
      <c r="AB954" s="569" t="str">
        <f t="shared" si="122"/>
        <v>FALSE</v>
      </c>
      <c r="AC954" s="578" t="str">
        <f t="shared" si="123"/>
        <v>FALSE</v>
      </c>
      <c r="AD954" s="570" t="str">
        <f t="shared" si="124"/>
        <v>II</v>
      </c>
    </row>
    <row r="955" spans="1:30" ht="30" x14ac:dyDescent="0.25">
      <c r="A955" s="564" t="str">
        <f t="shared" si="125"/>
        <v>TRK309-2017-1</v>
      </c>
      <c r="B955" s="565" t="s">
        <v>1248</v>
      </c>
      <c r="C955" s="565">
        <v>1</v>
      </c>
      <c r="D955" s="565" t="s">
        <v>458</v>
      </c>
      <c r="E955" s="565" t="s">
        <v>1099</v>
      </c>
      <c r="F955" s="565" t="s">
        <v>68</v>
      </c>
      <c r="G955" s="565">
        <v>2017</v>
      </c>
      <c r="H955" s="565" t="s">
        <v>188</v>
      </c>
      <c r="I955" s="565" t="s">
        <v>1234</v>
      </c>
      <c r="J955" s="565" t="s">
        <v>559</v>
      </c>
      <c r="K955" s="565">
        <v>6</v>
      </c>
      <c r="L955" s="565" t="s">
        <v>1432</v>
      </c>
      <c r="M955" s="565">
        <v>12400</v>
      </c>
      <c r="N955" s="565" t="s">
        <v>1228</v>
      </c>
      <c r="O955" s="565">
        <v>8</v>
      </c>
      <c r="P955" s="565" t="s">
        <v>1247</v>
      </c>
      <c r="Q955" s="565" t="s">
        <v>1113</v>
      </c>
      <c r="R955" s="565">
        <v>148</v>
      </c>
      <c r="S955" s="565">
        <v>34</v>
      </c>
      <c r="T955" s="566">
        <v>10000</v>
      </c>
      <c r="U955" s="565">
        <v>14</v>
      </c>
      <c r="V955" s="565" t="s">
        <v>125</v>
      </c>
      <c r="W955" s="565" t="s">
        <v>122</v>
      </c>
      <c r="X955" s="567">
        <v>43400</v>
      </c>
      <c r="Y955" s="567">
        <v>31512</v>
      </c>
      <c r="Z955" s="579">
        <v>0.05</v>
      </c>
      <c r="AA955" s="569" t="str">
        <f t="shared" si="121"/>
        <v>TRK309-1</v>
      </c>
      <c r="AB955" s="570" t="str">
        <f t="shared" si="122"/>
        <v>FALSE</v>
      </c>
      <c r="AC955" s="580" t="str">
        <f t="shared" si="123"/>
        <v>FALSE</v>
      </c>
      <c r="AD955" s="569" t="str">
        <f t="shared" si="124"/>
        <v>II</v>
      </c>
    </row>
    <row r="956" spans="1:30" x14ac:dyDescent="0.25">
      <c r="A956" s="564" t="str">
        <f t="shared" si="125"/>
        <v>TRK309-2017-2</v>
      </c>
      <c r="B956" s="574" t="s">
        <v>1248</v>
      </c>
      <c r="C956" s="574">
        <v>2</v>
      </c>
      <c r="D956" s="574" t="s">
        <v>1370</v>
      </c>
      <c r="E956" s="574" t="s">
        <v>1099</v>
      </c>
      <c r="F956" s="574" t="s">
        <v>68</v>
      </c>
      <c r="G956" s="574">
        <v>2017</v>
      </c>
      <c r="H956" s="574" t="s">
        <v>188</v>
      </c>
      <c r="I956" s="574" t="s">
        <v>1234</v>
      </c>
      <c r="J956" s="574" t="s">
        <v>559</v>
      </c>
      <c r="K956" s="574">
        <v>6</v>
      </c>
      <c r="L956" s="574" t="s">
        <v>1432</v>
      </c>
      <c r="M956" s="574">
        <v>12500</v>
      </c>
      <c r="N956" s="574" t="s">
        <v>1228</v>
      </c>
      <c r="O956" s="574">
        <v>8</v>
      </c>
      <c r="P956" s="574" t="s">
        <v>1247</v>
      </c>
      <c r="Q956" s="574" t="s">
        <v>1113</v>
      </c>
      <c r="R956" s="574">
        <v>148</v>
      </c>
      <c r="S956" s="574">
        <v>34</v>
      </c>
      <c r="T956" s="575">
        <v>10000</v>
      </c>
      <c r="U956" s="574">
        <v>14</v>
      </c>
      <c r="V956" s="574" t="s">
        <v>125</v>
      </c>
      <c r="W956" s="574" t="s">
        <v>122</v>
      </c>
      <c r="X956" s="576">
        <v>43400</v>
      </c>
      <c r="Y956" s="576">
        <v>30894</v>
      </c>
      <c r="Z956" s="577">
        <v>0.01</v>
      </c>
      <c r="AA956" s="570" t="str">
        <f t="shared" si="121"/>
        <v>TRK309-2</v>
      </c>
      <c r="AB956" s="569" t="str">
        <f t="shared" si="122"/>
        <v>FALSE</v>
      </c>
      <c r="AC956" s="578" t="str">
        <f t="shared" si="123"/>
        <v>FALSE</v>
      </c>
      <c r="AD956" s="570" t="str">
        <f t="shared" si="124"/>
        <v>II</v>
      </c>
    </row>
    <row r="957" spans="1:30" ht="30" x14ac:dyDescent="0.25">
      <c r="A957" s="564" t="str">
        <f t="shared" si="125"/>
        <v>TRK310-2017-1</v>
      </c>
      <c r="B957" s="565" t="s">
        <v>1249</v>
      </c>
      <c r="C957" s="565">
        <v>1</v>
      </c>
      <c r="D957" s="565" t="s">
        <v>458</v>
      </c>
      <c r="E957" s="565" t="s">
        <v>1099</v>
      </c>
      <c r="F957" s="565" t="s">
        <v>68</v>
      </c>
      <c r="G957" s="565">
        <v>2017</v>
      </c>
      <c r="H957" s="565" t="s">
        <v>188</v>
      </c>
      <c r="I957" s="565" t="s">
        <v>1231</v>
      </c>
      <c r="J957" s="565" t="s">
        <v>559</v>
      </c>
      <c r="K957" s="565">
        <v>6</v>
      </c>
      <c r="L957" s="565" t="s">
        <v>907</v>
      </c>
      <c r="M957" s="565">
        <v>12400</v>
      </c>
      <c r="N957" s="565" t="s">
        <v>1228</v>
      </c>
      <c r="O957" s="565">
        <v>8</v>
      </c>
      <c r="P957" s="565" t="s">
        <v>1247</v>
      </c>
      <c r="Q957" s="565" t="s">
        <v>1104</v>
      </c>
      <c r="R957" s="565">
        <v>164</v>
      </c>
      <c r="S957" s="565">
        <v>34</v>
      </c>
      <c r="T957" s="566">
        <v>10000</v>
      </c>
      <c r="U957" s="565">
        <v>14</v>
      </c>
      <c r="V957" s="565" t="s">
        <v>125</v>
      </c>
      <c r="W957" s="565" t="s">
        <v>122</v>
      </c>
      <c r="X957" s="567">
        <v>39070</v>
      </c>
      <c r="Y957" s="567">
        <v>27553</v>
      </c>
      <c r="Z957" s="579">
        <v>0.05</v>
      </c>
      <c r="AA957" s="569" t="str">
        <f t="shared" si="121"/>
        <v>TRK310-1</v>
      </c>
      <c r="AB957" s="570" t="str">
        <f t="shared" si="122"/>
        <v>FALSE</v>
      </c>
      <c r="AC957" s="580" t="str">
        <f t="shared" si="123"/>
        <v>FALSE</v>
      </c>
      <c r="AD957" s="569" t="str">
        <f t="shared" si="124"/>
        <v>II</v>
      </c>
    </row>
    <row r="958" spans="1:30" x14ac:dyDescent="0.25">
      <c r="A958" s="564" t="str">
        <f t="shared" si="125"/>
        <v>TRK310-2017-2</v>
      </c>
      <c r="B958" s="574" t="s">
        <v>1249</v>
      </c>
      <c r="C958" s="574">
        <v>2</v>
      </c>
      <c r="D958" s="574" t="s">
        <v>1370</v>
      </c>
      <c r="E958" s="574" t="s">
        <v>1099</v>
      </c>
      <c r="F958" s="574" t="s">
        <v>68</v>
      </c>
      <c r="G958" s="574">
        <v>2017</v>
      </c>
      <c r="H958" s="574" t="s">
        <v>188</v>
      </c>
      <c r="I958" s="574" t="s">
        <v>1231</v>
      </c>
      <c r="J958" s="574" t="s">
        <v>559</v>
      </c>
      <c r="K958" s="574">
        <v>6</v>
      </c>
      <c r="L958" s="574" t="s">
        <v>907</v>
      </c>
      <c r="M958" s="574">
        <v>12500</v>
      </c>
      <c r="N958" s="574" t="s">
        <v>1228</v>
      </c>
      <c r="O958" s="574">
        <v>8</v>
      </c>
      <c r="P958" s="574" t="s">
        <v>1247</v>
      </c>
      <c r="Q958" s="574" t="s">
        <v>1104</v>
      </c>
      <c r="R958" s="574">
        <v>164</v>
      </c>
      <c r="S958" s="574">
        <v>34</v>
      </c>
      <c r="T958" s="575">
        <v>10000</v>
      </c>
      <c r="U958" s="574">
        <v>14</v>
      </c>
      <c r="V958" s="574" t="s">
        <v>125</v>
      </c>
      <c r="W958" s="574" t="s">
        <v>122</v>
      </c>
      <c r="X958" s="576">
        <v>39070</v>
      </c>
      <c r="Y958" s="576">
        <v>27056</v>
      </c>
      <c r="Z958" s="577">
        <v>0.01</v>
      </c>
      <c r="AA958" s="570" t="str">
        <f t="shared" si="121"/>
        <v>TRK310-2</v>
      </c>
      <c r="AB958" s="569" t="str">
        <f t="shared" si="122"/>
        <v>FALSE</v>
      </c>
      <c r="AC958" s="578" t="str">
        <f t="shared" si="123"/>
        <v>FALSE</v>
      </c>
      <c r="AD958" s="570" t="str">
        <f t="shared" si="124"/>
        <v>II</v>
      </c>
    </row>
    <row r="959" spans="1:30" ht="30" x14ac:dyDescent="0.25">
      <c r="A959" s="564" t="str">
        <f t="shared" si="125"/>
        <v>TRK311-2017-1</v>
      </c>
      <c r="B959" s="565" t="s">
        <v>1250</v>
      </c>
      <c r="C959" s="565">
        <v>1</v>
      </c>
      <c r="D959" s="565" t="s">
        <v>458</v>
      </c>
      <c r="E959" s="565" t="s">
        <v>1099</v>
      </c>
      <c r="F959" s="565" t="s">
        <v>68</v>
      </c>
      <c r="G959" s="565">
        <v>2017</v>
      </c>
      <c r="H959" s="565" t="s">
        <v>188</v>
      </c>
      <c r="I959" s="565" t="s">
        <v>1234</v>
      </c>
      <c r="J959" s="565" t="s">
        <v>559</v>
      </c>
      <c r="K959" s="565">
        <v>6</v>
      </c>
      <c r="L959" s="565" t="s">
        <v>907</v>
      </c>
      <c r="M959" s="565">
        <v>12400</v>
      </c>
      <c r="N959" s="565" t="s">
        <v>1228</v>
      </c>
      <c r="O959" s="565">
        <v>8</v>
      </c>
      <c r="P959" s="565" t="s">
        <v>1247</v>
      </c>
      <c r="Q959" s="565" t="s">
        <v>1113</v>
      </c>
      <c r="R959" s="565">
        <v>164</v>
      </c>
      <c r="S959" s="565">
        <v>34</v>
      </c>
      <c r="T959" s="566">
        <v>10000</v>
      </c>
      <c r="U959" s="565">
        <v>14</v>
      </c>
      <c r="V959" s="565" t="s">
        <v>125</v>
      </c>
      <c r="W959" s="565" t="s">
        <v>122</v>
      </c>
      <c r="X959" s="567">
        <v>43600</v>
      </c>
      <c r="Y959" s="567">
        <v>31695</v>
      </c>
      <c r="Z959" s="579">
        <v>0.05</v>
      </c>
      <c r="AA959" s="569" t="str">
        <f t="shared" si="121"/>
        <v>TRK311-1</v>
      </c>
      <c r="AB959" s="570" t="str">
        <f t="shared" si="122"/>
        <v>FALSE</v>
      </c>
      <c r="AC959" s="580" t="str">
        <f t="shared" si="123"/>
        <v>FALSE</v>
      </c>
      <c r="AD959" s="569" t="str">
        <f t="shared" si="124"/>
        <v>II</v>
      </c>
    </row>
    <row r="960" spans="1:30" x14ac:dyDescent="0.25">
      <c r="A960" s="564" t="str">
        <f t="shared" si="125"/>
        <v>TRK311-2017-2</v>
      </c>
      <c r="B960" s="574" t="s">
        <v>1250</v>
      </c>
      <c r="C960" s="574">
        <v>2</v>
      </c>
      <c r="D960" s="574" t="s">
        <v>1370</v>
      </c>
      <c r="E960" s="574" t="s">
        <v>1099</v>
      </c>
      <c r="F960" s="574" t="s">
        <v>68</v>
      </c>
      <c r="G960" s="574">
        <v>2017</v>
      </c>
      <c r="H960" s="574" t="s">
        <v>188</v>
      </c>
      <c r="I960" s="574" t="s">
        <v>1234</v>
      </c>
      <c r="J960" s="574" t="s">
        <v>559</v>
      </c>
      <c r="K960" s="574">
        <v>6</v>
      </c>
      <c r="L960" s="574" t="s">
        <v>907</v>
      </c>
      <c r="M960" s="574">
        <v>12500</v>
      </c>
      <c r="N960" s="574" t="s">
        <v>1228</v>
      </c>
      <c r="O960" s="574">
        <v>8</v>
      </c>
      <c r="P960" s="574" t="s">
        <v>1247</v>
      </c>
      <c r="Q960" s="574" t="s">
        <v>1113</v>
      </c>
      <c r="R960" s="574">
        <v>164</v>
      </c>
      <c r="S960" s="574">
        <v>34</v>
      </c>
      <c r="T960" s="575">
        <v>10000</v>
      </c>
      <c r="U960" s="574">
        <v>14</v>
      </c>
      <c r="V960" s="574" t="s">
        <v>125</v>
      </c>
      <c r="W960" s="574" t="s">
        <v>122</v>
      </c>
      <c r="X960" s="576">
        <v>43600</v>
      </c>
      <c r="Y960" s="576">
        <v>31072</v>
      </c>
      <c r="Z960" s="577">
        <v>0.01</v>
      </c>
      <c r="AA960" s="570" t="str">
        <f t="shared" si="121"/>
        <v>TRK311-2</v>
      </c>
      <c r="AB960" s="569" t="str">
        <f t="shared" si="122"/>
        <v>FALSE</v>
      </c>
      <c r="AC960" s="578" t="str">
        <f t="shared" si="123"/>
        <v>FALSE</v>
      </c>
      <c r="AD960" s="570" t="str">
        <f t="shared" si="124"/>
        <v>II</v>
      </c>
    </row>
    <row r="961" spans="1:30" ht="30" x14ac:dyDescent="0.25">
      <c r="A961" s="564" t="str">
        <f t="shared" si="125"/>
        <v>TRK312-2017-1</v>
      </c>
      <c r="B961" s="565" t="s">
        <v>1251</v>
      </c>
      <c r="C961" s="565">
        <v>1</v>
      </c>
      <c r="D961" s="565" t="s">
        <v>458</v>
      </c>
      <c r="E961" s="565" t="s">
        <v>1099</v>
      </c>
      <c r="F961" s="565" t="s">
        <v>68</v>
      </c>
      <c r="G961" s="565">
        <v>2017</v>
      </c>
      <c r="H961" s="565" t="s">
        <v>188</v>
      </c>
      <c r="I961" s="565" t="s">
        <v>1238</v>
      </c>
      <c r="J961" s="565" t="s">
        <v>559</v>
      </c>
      <c r="K961" s="565">
        <v>6</v>
      </c>
      <c r="L961" s="565" t="s">
        <v>1432</v>
      </c>
      <c r="M961" s="565">
        <v>12200</v>
      </c>
      <c r="N961" s="565" t="s">
        <v>1228</v>
      </c>
      <c r="O961" s="565">
        <v>8</v>
      </c>
      <c r="P961" s="565" t="s">
        <v>1252</v>
      </c>
      <c r="Q961" s="565" t="s">
        <v>1104</v>
      </c>
      <c r="R961" s="565">
        <v>160</v>
      </c>
      <c r="S961" s="565">
        <v>34</v>
      </c>
      <c r="T961" s="566">
        <v>10000</v>
      </c>
      <c r="U961" s="565">
        <v>14</v>
      </c>
      <c r="V961" s="565" t="s">
        <v>125</v>
      </c>
      <c r="W961" s="565" t="s">
        <v>122</v>
      </c>
      <c r="X961" s="567">
        <v>40125</v>
      </c>
      <c r="Y961" s="567">
        <v>28101</v>
      </c>
      <c r="Z961" s="579">
        <v>0.05</v>
      </c>
      <c r="AA961" s="569" t="str">
        <f t="shared" si="121"/>
        <v>TRK312-1</v>
      </c>
      <c r="AB961" s="570" t="str">
        <f t="shared" si="122"/>
        <v>FALSE</v>
      </c>
      <c r="AC961" s="580" t="str">
        <f t="shared" si="123"/>
        <v>FALSE</v>
      </c>
      <c r="AD961" s="569" t="str">
        <f t="shared" si="124"/>
        <v>II</v>
      </c>
    </row>
    <row r="962" spans="1:30" x14ac:dyDescent="0.25">
      <c r="A962" s="564" t="str">
        <f t="shared" si="125"/>
        <v>TRK312-2017-2</v>
      </c>
      <c r="B962" s="574" t="s">
        <v>1251</v>
      </c>
      <c r="C962" s="574">
        <v>2</v>
      </c>
      <c r="D962" s="574" t="s">
        <v>1370</v>
      </c>
      <c r="E962" s="574" t="s">
        <v>1099</v>
      </c>
      <c r="F962" s="574" t="s">
        <v>68</v>
      </c>
      <c r="G962" s="574">
        <v>2017</v>
      </c>
      <c r="H962" s="574" t="s">
        <v>188</v>
      </c>
      <c r="I962" s="574" t="s">
        <v>1238</v>
      </c>
      <c r="J962" s="574" t="s">
        <v>559</v>
      </c>
      <c r="K962" s="574">
        <v>6</v>
      </c>
      <c r="L962" s="574" t="s">
        <v>1432</v>
      </c>
      <c r="M962" s="574">
        <v>12500</v>
      </c>
      <c r="N962" s="574" t="s">
        <v>1228</v>
      </c>
      <c r="O962" s="574">
        <v>8</v>
      </c>
      <c r="P962" s="574" t="s">
        <v>1252</v>
      </c>
      <c r="Q962" s="574" t="s">
        <v>1104</v>
      </c>
      <c r="R962" s="574">
        <v>160</v>
      </c>
      <c r="S962" s="574">
        <v>34</v>
      </c>
      <c r="T962" s="575">
        <v>10000</v>
      </c>
      <c r="U962" s="574">
        <v>14</v>
      </c>
      <c r="V962" s="574" t="s">
        <v>125</v>
      </c>
      <c r="W962" s="574" t="s">
        <v>122</v>
      </c>
      <c r="X962" s="576">
        <v>40125</v>
      </c>
      <c r="Y962" s="576">
        <v>27588</v>
      </c>
      <c r="Z962" s="577">
        <v>0.01</v>
      </c>
      <c r="AA962" s="570" t="str">
        <f t="shared" si="121"/>
        <v>TRK312-2</v>
      </c>
      <c r="AB962" s="569" t="str">
        <f t="shared" si="122"/>
        <v>FALSE</v>
      </c>
      <c r="AC962" s="578" t="str">
        <f t="shared" si="123"/>
        <v>FALSE</v>
      </c>
      <c r="AD962" s="570" t="str">
        <f t="shared" si="124"/>
        <v>II</v>
      </c>
    </row>
    <row r="963" spans="1:30" ht="30" x14ac:dyDescent="0.25">
      <c r="A963" s="564" t="str">
        <f t="shared" si="125"/>
        <v>TRK313-2017-1</v>
      </c>
      <c r="B963" s="565" t="s">
        <v>1253</v>
      </c>
      <c r="C963" s="565">
        <v>1</v>
      </c>
      <c r="D963" s="565" t="s">
        <v>458</v>
      </c>
      <c r="E963" s="565" t="s">
        <v>1099</v>
      </c>
      <c r="F963" s="565" t="s">
        <v>68</v>
      </c>
      <c r="G963" s="565">
        <v>2017</v>
      </c>
      <c r="H963" s="565" t="s">
        <v>188</v>
      </c>
      <c r="I963" s="565" t="s">
        <v>1241</v>
      </c>
      <c r="J963" s="565" t="s">
        <v>559</v>
      </c>
      <c r="K963" s="565">
        <v>6</v>
      </c>
      <c r="L963" s="565" t="s">
        <v>1432</v>
      </c>
      <c r="M963" s="565">
        <v>12200</v>
      </c>
      <c r="N963" s="565" t="s">
        <v>1228</v>
      </c>
      <c r="O963" s="565">
        <v>8</v>
      </c>
      <c r="P963" s="565" t="s">
        <v>1252</v>
      </c>
      <c r="Q963" s="565" t="s">
        <v>1113</v>
      </c>
      <c r="R963" s="565">
        <v>160</v>
      </c>
      <c r="S963" s="565">
        <v>34</v>
      </c>
      <c r="T963" s="566">
        <v>10000</v>
      </c>
      <c r="U963" s="565">
        <v>14</v>
      </c>
      <c r="V963" s="565" t="s">
        <v>125</v>
      </c>
      <c r="W963" s="565" t="s">
        <v>122</v>
      </c>
      <c r="X963" s="567">
        <v>45225</v>
      </c>
      <c r="Y963" s="567">
        <v>32763</v>
      </c>
      <c r="Z963" s="579">
        <v>0.05</v>
      </c>
      <c r="AA963" s="569" t="str">
        <f t="shared" si="121"/>
        <v>TRK313-1</v>
      </c>
      <c r="AB963" s="570" t="str">
        <f t="shared" si="122"/>
        <v>FALSE</v>
      </c>
      <c r="AC963" s="580" t="str">
        <f t="shared" si="123"/>
        <v>FALSE</v>
      </c>
      <c r="AD963" s="569" t="str">
        <f t="shared" si="124"/>
        <v>II</v>
      </c>
    </row>
    <row r="964" spans="1:30" x14ac:dyDescent="0.25">
      <c r="A964" s="564" t="str">
        <f t="shared" si="125"/>
        <v>TRK313-2017-2</v>
      </c>
      <c r="B964" s="574" t="s">
        <v>1253</v>
      </c>
      <c r="C964" s="574">
        <v>2</v>
      </c>
      <c r="D964" s="574" t="s">
        <v>1370</v>
      </c>
      <c r="E964" s="574" t="s">
        <v>1099</v>
      </c>
      <c r="F964" s="574" t="s">
        <v>68</v>
      </c>
      <c r="G964" s="574">
        <v>2017</v>
      </c>
      <c r="H964" s="574" t="s">
        <v>188</v>
      </c>
      <c r="I964" s="574" t="s">
        <v>1241</v>
      </c>
      <c r="J964" s="574" t="s">
        <v>559</v>
      </c>
      <c r="K964" s="574">
        <v>6</v>
      </c>
      <c r="L964" s="574" t="s">
        <v>1432</v>
      </c>
      <c r="M964" s="574">
        <v>12500</v>
      </c>
      <c r="N964" s="574" t="s">
        <v>1228</v>
      </c>
      <c r="O964" s="574">
        <v>8</v>
      </c>
      <c r="P964" s="574" t="s">
        <v>1252</v>
      </c>
      <c r="Q964" s="574" t="s">
        <v>1113</v>
      </c>
      <c r="R964" s="574">
        <v>160</v>
      </c>
      <c r="S964" s="574">
        <v>34</v>
      </c>
      <c r="T964" s="575">
        <v>10000</v>
      </c>
      <c r="U964" s="574">
        <v>14</v>
      </c>
      <c r="V964" s="574" t="s">
        <v>125</v>
      </c>
      <c r="W964" s="574" t="s">
        <v>122</v>
      </c>
      <c r="X964" s="576">
        <v>45225</v>
      </c>
      <c r="Y964" s="576">
        <v>32108</v>
      </c>
      <c r="Z964" s="577">
        <v>0.01</v>
      </c>
      <c r="AA964" s="570" t="str">
        <f t="shared" si="121"/>
        <v>TRK313-2</v>
      </c>
      <c r="AB964" s="569" t="str">
        <f t="shared" si="122"/>
        <v>FALSE</v>
      </c>
      <c r="AC964" s="578" t="str">
        <f t="shared" si="123"/>
        <v>FALSE</v>
      </c>
      <c r="AD964" s="570" t="str">
        <f t="shared" si="124"/>
        <v>II</v>
      </c>
    </row>
    <row r="965" spans="1:30" ht="30" x14ac:dyDescent="0.25">
      <c r="A965" s="564" t="str">
        <f t="shared" si="125"/>
        <v>TRK314-2017-1</v>
      </c>
      <c r="B965" s="565" t="s">
        <v>1254</v>
      </c>
      <c r="C965" s="565">
        <v>1</v>
      </c>
      <c r="D965" s="565" t="s">
        <v>458</v>
      </c>
      <c r="E965" s="565" t="s">
        <v>1099</v>
      </c>
      <c r="F965" s="565" t="s">
        <v>68</v>
      </c>
      <c r="G965" s="565">
        <v>2017</v>
      </c>
      <c r="H965" s="565" t="s">
        <v>188</v>
      </c>
      <c r="I965" s="565" t="s">
        <v>1238</v>
      </c>
      <c r="J965" s="565" t="s">
        <v>559</v>
      </c>
      <c r="K965" s="565">
        <v>6</v>
      </c>
      <c r="L965" s="565" t="s">
        <v>907</v>
      </c>
      <c r="M965" s="565">
        <v>12200</v>
      </c>
      <c r="N965" s="565" t="s">
        <v>1228</v>
      </c>
      <c r="O965" s="565">
        <v>8</v>
      </c>
      <c r="P965" s="565" t="s">
        <v>1252</v>
      </c>
      <c r="Q965" s="565" t="s">
        <v>1104</v>
      </c>
      <c r="R965" s="565">
        <v>176</v>
      </c>
      <c r="S965" s="565">
        <v>48</v>
      </c>
      <c r="T965" s="566">
        <v>10000</v>
      </c>
      <c r="U965" s="565">
        <v>14</v>
      </c>
      <c r="V965" s="565" t="s">
        <v>125</v>
      </c>
      <c r="W965" s="565" t="s">
        <v>122</v>
      </c>
      <c r="X965" s="567">
        <v>40330</v>
      </c>
      <c r="Y965" s="567">
        <v>28294</v>
      </c>
      <c r="Z965" s="579">
        <v>0.05</v>
      </c>
      <c r="AA965" s="569" t="str">
        <f t="shared" si="121"/>
        <v>TRK314-1</v>
      </c>
      <c r="AB965" s="570" t="str">
        <f t="shared" si="122"/>
        <v>FALSE</v>
      </c>
      <c r="AC965" s="580" t="str">
        <f t="shared" si="123"/>
        <v>FALSE</v>
      </c>
      <c r="AD965" s="569" t="str">
        <f t="shared" si="124"/>
        <v>II</v>
      </c>
    </row>
    <row r="966" spans="1:30" x14ac:dyDescent="0.25">
      <c r="A966" s="564" t="str">
        <f t="shared" si="125"/>
        <v>TRK314-2017-2</v>
      </c>
      <c r="B966" s="574" t="s">
        <v>1254</v>
      </c>
      <c r="C966" s="574">
        <v>2</v>
      </c>
      <c r="D966" s="574" t="s">
        <v>1370</v>
      </c>
      <c r="E966" s="574" t="s">
        <v>1099</v>
      </c>
      <c r="F966" s="574" t="s">
        <v>68</v>
      </c>
      <c r="G966" s="574">
        <v>2017</v>
      </c>
      <c r="H966" s="574" t="s">
        <v>188</v>
      </c>
      <c r="I966" s="574" t="s">
        <v>1238</v>
      </c>
      <c r="J966" s="574" t="s">
        <v>559</v>
      </c>
      <c r="K966" s="574">
        <v>6</v>
      </c>
      <c r="L966" s="574" t="s">
        <v>907</v>
      </c>
      <c r="M966" s="574">
        <v>12500</v>
      </c>
      <c r="N966" s="574" t="s">
        <v>1228</v>
      </c>
      <c r="O966" s="574">
        <v>8</v>
      </c>
      <c r="P966" s="574" t="s">
        <v>1252</v>
      </c>
      <c r="Q966" s="574" t="s">
        <v>1104</v>
      </c>
      <c r="R966" s="574">
        <v>176</v>
      </c>
      <c r="S966" s="574">
        <v>48</v>
      </c>
      <c r="T966" s="575">
        <v>10000</v>
      </c>
      <c r="U966" s="574">
        <v>14</v>
      </c>
      <c r="V966" s="574" t="s">
        <v>125</v>
      </c>
      <c r="W966" s="574" t="s">
        <v>122</v>
      </c>
      <c r="X966" s="576">
        <v>40330</v>
      </c>
      <c r="Y966" s="576">
        <v>27773</v>
      </c>
      <c r="Z966" s="577">
        <v>0.01</v>
      </c>
      <c r="AA966" s="570" t="str">
        <f t="shared" si="121"/>
        <v>TRK314-2</v>
      </c>
      <c r="AB966" s="569" t="str">
        <f t="shared" si="122"/>
        <v>FALSE</v>
      </c>
      <c r="AC966" s="578" t="str">
        <f t="shared" si="123"/>
        <v>FALSE</v>
      </c>
      <c r="AD966" s="570" t="str">
        <f t="shared" si="124"/>
        <v>II</v>
      </c>
    </row>
    <row r="967" spans="1:30" ht="30" x14ac:dyDescent="0.25">
      <c r="A967" s="564" t="str">
        <f t="shared" si="125"/>
        <v>TRK315-2017-1</v>
      </c>
      <c r="B967" s="565" t="s">
        <v>1255</v>
      </c>
      <c r="C967" s="565">
        <v>1</v>
      </c>
      <c r="D967" s="565" t="s">
        <v>458</v>
      </c>
      <c r="E967" s="565" t="s">
        <v>1099</v>
      </c>
      <c r="F967" s="565" t="s">
        <v>68</v>
      </c>
      <c r="G967" s="565">
        <v>2017</v>
      </c>
      <c r="H967" s="565" t="s">
        <v>188</v>
      </c>
      <c r="I967" s="565" t="s">
        <v>1241</v>
      </c>
      <c r="J967" s="565" t="s">
        <v>559</v>
      </c>
      <c r="K967" s="565">
        <v>6</v>
      </c>
      <c r="L967" s="565" t="s">
        <v>907</v>
      </c>
      <c r="M967" s="565">
        <v>12200</v>
      </c>
      <c r="N967" s="565" t="s">
        <v>1228</v>
      </c>
      <c r="O967" s="565">
        <v>8</v>
      </c>
      <c r="P967" s="565" t="s">
        <v>1252</v>
      </c>
      <c r="Q967" s="565" t="s">
        <v>1113</v>
      </c>
      <c r="R967" s="565">
        <v>176</v>
      </c>
      <c r="S967" s="565">
        <v>48</v>
      </c>
      <c r="T967" s="566">
        <v>10000</v>
      </c>
      <c r="U967" s="565">
        <v>14</v>
      </c>
      <c r="V967" s="565" t="s">
        <v>125</v>
      </c>
      <c r="W967" s="565" t="s">
        <v>122</v>
      </c>
      <c r="X967" s="567">
        <v>45425</v>
      </c>
      <c r="Y967" s="567">
        <v>32947</v>
      </c>
      <c r="Z967" s="579">
        <v>0.05</v>
      </c>
      <c r="AA967" s="569" t="str">
        <f t="shared" ref="AA967:AA1029" si="126">CONCATENATE(B967, "-", C967)</f>
        <v>TRK315-1</v>
      </c>
      <c r="AB967" s="570" t="str">
        <f t="shared" ref="AB967:AB1029" si="127">IF(AND($U967&gt;=32, (LEFT($B967, 3)="PAC"), C967=1), "TRUE", "FALSE")</f>
        <v>FALSE</v>
      </c>
      <c r="AC967" s="580" t="str">
        <f t="shared" ref="AC967:AC1029" si="128">IF(AND($U967&gt;=22,(LEFT($B967,3)&lt;&gt;"PAC"),C967=1, ISNUMBER($U967)),"TRUE","FALSE")</f>
        <v>FALSE</v>
      </c>
      <c r="AD967" s="569" t="str">
        <f t="shared" ref="AD967:AD1029" si="129">IF((LEFT($B967, 3)="PAC"), "I", "II")</f>
        <v>II</v>
      </c>
    </row>
    <row r="968" spans="1:30" x14ac:dyDescent="0.25">
      <c r="A968" s="564" t="str">
        <f t="shared" si="125"/>
        <v>TRK315-2017-2</v>
      </c>
      <c r="B968" s="574" t="s">
        <v>1255</v>
      </c>
      <c r="C968" s="574">
        <v>2</v>
      </c>
      <c r="D968" s="574" t="s">
        <v>1370</v>
      </c>
      <c r="E968" s="574" t="s">
        <v>1099</v>
      </c>
      <c r="F968" s="574" t="s">
        <v>68</v>
      </c>
      <c r="G968" s="574">
        <v>2017</v>
      </c>
      <c r="H968" s="574" t="s">
        <v>188</v>
      </c>
      <c r="I968" s="574" t="s">
        <v>1241</v>
      </c>
      <c r="J968" s="574" t="s">
        <v>559</v>
      </c>
      <c r="K968" s="574">
        <v>6</v>
      </c>
      <c r="L968" s="574" t="s">
        <v>907</v>
      </c>
      <c r="M968" s="574">
        <v>12500</v>
      </c>
      <c r="N968" s="574" t="s">
        <v>1228</v>
      </c>
      <c r="O968" s="574">
        <v>8</v>
      </c>
      <c r="P968" s="574" t="s">
        <v>1252</v>
      </c>
      <c r="Q968" s="574" t="s">
        <v>1113</v>
      </c>
      <c r="R968" s="574">
        <v>176</v>
      </c>
      <c r="S968" s="574">
        <v>48</v>
      </c>
      <c r="T968" s="575">
        <v>10000</v>
      </c>
      <c r="U968" s="574">
        <v>14</v>
      </c>
      <c r="V968" s="574" t="s">
        <v>125</v>
      </c>
      <c r="W968" s="574" t="s">
        <v>122</v>
      </c>
      <c r="X968" s="576">
        <v>45425</v>
      </c>
      <c r="Y968" s="576">
        <v>32289</v>
      </c>
      <c r="Z968" s="577">
        <v>0.01</v>
      </c>
      <c r="AA968" s="570" t="str">
        <f t="shared" si="126"/>
        <v>TRK315-2</v>
      </c>
      <c r="AB968" s="569" t="str">
        <f t="shared" si="127"/>
        <v>FALSE</v>
      </c>
      <c r="AC968" s="578" t="str">
        <f t="shared" si="128"/>
        <v>FALSE</v>
      </c>
      <c r="AD968" s="570" t="str">
        <f t="shared" si="129"/>
        <v>II</v>
      </c>
    </row>
    <row r="969" spans="1:30" ht="30" x14ac:dyDescent="0.25">
      <c r="A969" s="564" t="str">
        <f t="shared" ref="A969:A1000" si="130">CONCATENATE(B969, "-", G969, "-", C969)</f>
        <v>TRK123-2016-1</v>
      </c>
      <c r="B969" s="565" t="s">
        <v>979</v>
      </c>
      <c r="C969" s="565">
        <v>1</v>
      </c>
      <c r="D969" s="565" t="s">
        <v>441</v>
      </c>
      <c r="E969" s="565" t="s">
        <v>838</v>
      </c>
      <c r="F969" s="565" t="s">
        <v>90</v>
      </c>
      <c r="G969" s="565">
        <v>2016</v>
      </c>
      <c r="H969" s="565" t="s">
        <v>190</v>
      </c>
      <c r="I969" s="565" t="s">
        <v>820</v>
      </c>
      <c r="J969" s="565" t="s">
        <v>777</v>
      </c>
      <c r="K969" s="565">
        <v>6</v>
      </c>
      <c r="L969" s="565" t="s">
        <v>980</v>
      </c>
      <c r="M969" s="565">
        <v>7400</v>
      </c>
      <c r="N969" s="565" t="s">
        <v>760</v>
      </c>
      <c r="O969" s="565">
        <v>8</v>
      </c>
      <c r="P969" s="565">
        <v>34115</v>
      </c>
      <c r="Q969" s="565" t="s">
        <v>442</v>
      </c>
      <c r="R969" s="565">
        <v>139.80000000000001</v>
      </c>
      <c r="S969" s="565">
        <v>28</v>
      </c>
      <c r="T969" s="566">
        <v>7000</v>
      </c>
      <c r="U969" s="565">
        <v>15</v>
      </c>
      <c r="V969" s="565" t="s">
        <v>122</v>
      </c>
      <c r="W969" s="565" t="s">
        <v>122</v>
      </c>
      <c r="X969" s="567">
        <v>30735</v>
      </c>
      <c r="Y969" s="567">
        <v>25717</v>
      </c>
      <c r="Z969" s="579">
        <v>0.03</v>
      </c>
      <c r="AA969" s="569" t="str">
        <f t="shared" si="126"/>
        <v>TRK123-1</v>
      </c>
      <c r="AB969" s="570" t="str">
        <f t="shared" si="127"/>
        <v>FALSE</v>
      </c>
      <c r="AC969" s="580" t="str">
        <f t="shared" si="128"/>
        <v>FALSE</v>
      </c>
      <c r="AD969" s="569" t="str">
        <f t="shared" si="129"/>
        <v>II</v>
      </c>
    </row>
    <row r="970" spans="1:30" ht="30" x14ac:dyDescent="0.25">
      <c r="A970" s="564" t="str">
        <f t="shared" si="130"/>
        <v>TRK124-2016-1</v>
      </c>
      <c r="B970" s="574" t="s">
        <v>981</v>
      </c>
      <c r="C970" s="574">
        <v>1</v>
      </c>
      <c r="D970" s="574" t="s">
        <v>441</v>
      </c>
      <c r="E970" s="574" t="s">
        <v>838</v>
      </c>
      <c r="F970" s="574" t="s">
        <v>90</v>
      </c>
      <c r="G970" s="574">
        <v>2016</v>
      </c>
      <c r="H970" s="574" t="s">
        <v>190</v>
      </c>
      <c r="I970" s="574" t="s">
        <v>820</v>
      </c>
      <c r="J970" s="574" t="s">
        <v>559</v>
      </c>
      <c r="K970" s="574">
        <v>6</v>
      </c>
      <c r="L970" s="574" t="s">
        <v>980</v>
      </c>
      <c r="M970" s="574">
        <v>7400</v>
      </c>
      <c r="N970" s="574" t="s">
        <v>760</v>
      </c>
      <c r="O970" s="574">
        <v>8</v>
      </c>
      <c r="P970" s="574">
        <v>34215</v>
      </c>
      <c r="Q970" s="574" t="s">
        <v>442</v>
      </c>
      <c r="R970" s="574">
        <v>139.80000000000001</v>
      </c>
      <c r="S970" s="574">
        <v>28</v>
      </c>
      <c r="T970" s="575">
        <v>7101</v>
      </c>
      <c r="U970" s="574">
        <v>14</v>
      </c>
      <c r="V970" s="574" t="s">
        <v>122</v>
      </c>
      <c r="W970" s="574" t="s">
        <v>122</v>
      </c>
      <c r="X970" s="576">
        <v>33585</v>
      </c>
      <c r="Y970" s="576">
        <v>28424</v>
      </c>
      <c r="Z970" s="577">
        <v>0.03</v>
      </c>
      <c r="AA970" s="570" t="str">
        <f t="shared" si="126"/>
        <v>TRK124-1</v>
      </c>
      <c r="AB970" s="569" t="str">
        <f t="shared" si="127"/>
        <v>FALSE</v>
      </c>
      <c r="AC970" s="578" t="str">
        <f t="shared" si="128"/>
        <v>FALSE</v>
      </c>
      <c r="AD970" s="570" t="str">
        <f t="shared" si="129"/>
        <v>II</v>
      </c>
    </row>
    <row r="971" spans="1:30" ht="30" x14ac:dyDescent="0.25">
      <c r="A971" s="564" t="str">
        <f t="shared" si="130"/>
        <v>TRK125-2016-1</v>
      </c>
      <c r="B971" s="565" t="s">
        <v>982</v>
      </c>
      <c r="C971" s="565">
        <v>1</v>
      </c>
      <c r="D971" s="565" t="s">
        <v>441</v>
      </c>
      <c r="E971" s="565" t="s">
        <v>838</v>
      </c>
      <c r="F971" s="565" t="s">
        <v>90</v>
      </c>
      <c r="G971" s="565">
        <v>2016</v>
      </c>
      <c r="H971" s="565" t="s">
        <v>190</v>
      </c>
      <c r="I971" s="565" t="s">
        <v>823</v>
      </c>
      <c r="J971" s="565" t="s">
        <v>777</v>
      </c>
      <c r="K971" s="565">
        <v>6</v>
      </c>
      <c r="L971" s="565" t="s">
        <v>980</v>
      </c>
      <c r="M971" s="565">
        <v>7400</v>
      </c>
      <c r="N971" s="565" t="s">
        <v>760</v>
      </c>
      <c r="O971" s="565">
        <v>8</v>
      </c>
      <c r="P971" s="565">
        <v>34315</v>
      </c>
      <c r="Q971" s="565" t="s">
        <v>442</v>
      </c>
      <c r="R971" s="565">
        <v>139.80000000000001</v>
      </c>
      <c r="S971" s="565">
        <v>28</v>
      </c>
      <c r="T971" s="566">
        <v>7000</v>
      </c>
      <c r="U971" s="565">
        <v>15</v>
      </c>
      <c r="V971" s="565" t="s">
        <v>122</v>
      </c>
      <c r="W971" s="565" t="s">
        <v>122</v>
      </c>
      <c r="X971" s="567">
        <v>33035</v>
      </c>
      <c r="Y971" s="567">
        <v>27902</v>
      </c>
      <c r="Z971" s="579">
        <v>0.03</v>
      </c>
      <c r="AA971" s="569" t="str">
        <f t="shared" si="126"/>
        <v>TRK125-1</v>
      </c>
      <c r="AB971" s="570" t="str">
        <f t="shared" si="127"/>
        <v>FALSE</v>
      </c>
      <c r="AC971" s="580" t="str">
        <f t="shared" si="128"/>
        <v>FALSE</v>
      </c>
      <c r="AD971" s="569" t="str">
        <f t="shared" si="129"/>
        <v>II</v>
      </c>
    </row>
    <row r="972" spans="1:30" ht="30" x14ac:dyDescent="0.25">
      <c r="A972" s="564" t="str">
        <f t="shared" si="130"/>
        <v>TRK126-2016-1</v>
      </c>
      <c r="B972" s="574" t="s">
        <v>983</v>
      </c>
      <c r="C972" s="574">
        <v>1</v>
      </c>
      <c r="D972" s="574" t="s">
        <v>441</v>
      </c>
      <c r="E972" s="574" t="s">
        <v>838</v>
      </c>
      <c r="F972" s="574" t="s">
        <v>90</v>
      </c>
      <c r="G972" s="574">
        <v>2016</v>
      </c>
      <c r="H972" s="574" t="s">
        <v>190</v>
      </c>
      <c r="I972" s="574" t="s">
        <v>823</v>
      </c>
      <c r="J972" s="574" t="s">
        <v>559</v>
      </c>
      <c r="K972" s="574">
        <v>6</v>
      </c>
      <c r="L972" s="574" t="s">
        <v>980</v>
      </c>
      <c r="M972" s="574">
        <v>7400</v>
      </c>
      <c r="N972" s="574" t="s">
        <v>760</v>
      </c>
      <c r="O972" s="574">
        <v>8</v>
      </c>
      <c r="P972" s="574">
        <v>34415</v>
      </c>
      <c r="Q972" s="574" t="s">
        <v>442</v>
      </c>
      <c r="R972" s="574">
        <v>139.80000000000001</v>
      </c>
      <c r="S972" s="574">
        <v>28</v>
      </c>
      <c r="T972" s="575">
        <v>7101</v>
      </c>
      <c r="U972" s="574">
        <v>14</v>
      </c>
      <c r="V972" s="574" t="s">
        <v>122</v>
      </c>
      <c r="W972" s="574" t="s">
        <v>122</v>
      </c>
      <c r="X972" s="576">
        <v>35885</v>
      </c>
      <c r="Y972" s="576">
        <v>30607</v>
      </c>
      <c r="Z972" s="577">
        <v>0.03</v>
      </c>
      <c r="AA972" s="570" t="str">
        <f t="shared" si="126"/>
        <v>TRK126-1</v>
      </c>
      <c r="AB972" s="569" t="str">
        <f t="shared" si="127"/>
        <v>FALSE</v>
      </c>
      <c r="AC972" s="578" t="str">
        <f t="shared" si="128"/>
        <v>FALSE</v>
      </c>
      <c r="AD972" s="570" t="str">
        <f t="shared" si="129"/>
        <v>II</v>
      </c>
    </row>
    <row r="973" spans="1:30" ht="30" x14ac:dyDescent="0.25">
      <c r="A973" s="564" t="str">
        <f t="shared" si="130"/>
        <v>TRK134-2016-2</v>
      </c>
      <c r="B973" s="565" t="s">
        <v>999</v>
      </c>
      <c r="C973" s="565">
        <v>2</v>
      </c>
      <c r="D973" s="565" t="s">
        <v>566</v>
      </c>
      <c r="E973" s="565" t="s">
        <v>838</v>
      </c>
      <c r="F973" s="565" t="s">
        <v>768</v>
      </c>
      <c r="G973" s="565">
        <v>2016</v>
      </c>
      <c r="H973" s="565" t="s">
        <v>993</v>
      </c>
      <c r="I973" s="565" t="s">
        <v>994</v>
      </c>
      <c r="J973" s="565" t="s">
        <v>777</v>
      </c>
      <c r="K973" s="565">
        <v>3</v>
      </c>
      <c r="L973" s="565" t="s">
        <v>995</v>
      </c>
      <c r="M973" s="565">
        <v>9250</v>
      </c>
      <c r="N973" s="565" t="s">
        <v>1000</v>
      </c>
      <c r="O973" s="565">
        <v>8</v>
      </c>
      <c r="P973" s="565" t="s">
        <v>997</v>
      </c>
      <c r="Q973" s="565" t="s">
        <v>1001</v>
      </c>
      <c r="R973" s="565">
        <v>120.5</v>
      </c>
      <c r="S973" s="565">
        <v>26</v>
      </c>
      <c r="T973" s="566">
        <v>6350</v>
      </c>
      <c r="U973" s="565">
        <v>16</v>
      </c>
      <c r="V973" s="565" t="s">
        <v>122</v>
      </c>
      <c r="W973" s="565" t="s">
        <v>122</v>
      </c>
      <c r="X973" s="567">
        <v>26370</v>
      </c>
      <c r="Y973" s="567">
        <v>18669</v>
      </c>
      <c r="Z973" s="579">
        <v>0.05</v>
      </c>
      <c r="AA973" s="569" t="str">
        <f t="shared" si="126"/>
        <v>TRK134-2</v>
      </c>
      <c r="AB973" s="570" t="str">
        <f t="shared" si="127"/>
        <v>FALSE</v>
      </c>
      <c r="AC973" s="580" t="str">
        <f t="shared" si="128"/>
        <v>FALSE</v>
      </c>
      <c r="AD973" s="569" t="str">
        <f t="shared" si="129"/>
        <v>II</v>
      </c>
    </row>
    <row r="974" spans="1:30" ht="30" x14ac:dyDescent="0.25">
      <c r="A974" s="564" t="str">
        <f t="shared" si="130"/>
        <v>TRK138-2016-2</v>
      </c>
      <c r="B974" s="574" t="s">
        <v>1012</v>
      </c>
      <c r="C974" s="574">
        <v>2</v>
      </c>
      <c r="D974" s="574" t="s">
        <v>566</v>
      </c>
      <c r="E974" s="574" t="s">
        <v>838</v>
      </c>
      <c r="F974" s="574" t="s">
        <v>768</v>
      </c>
      <c r="G974" s="574">
        <v>2016</v>
      </c>
      <c r="H974" s="574" t="s">
        <v>993</v>
      </c>
      <c r="I974" s="574" t="s">
        <v>1007</v>
      </c>
      <c r="J974" s="574" t="s">
        <v>777</v>
      </c>
      <c r="K974" s="574">
        <v>6</v>
      </c>
      <c r="L974" s="574" t="s">
        <v>995</v>
      </c>
      <c r="M974" s="574">
        <v>10350</v>
      </c>
      <c r="N974" s="574" t="s">
        <v>1000</v>
      </c>
      <c r="O974" s="574">
        <v>8</v>
      </c>
      <c r="P974" s="574" t="s">
        <v>1009</v>
      </c>
      <c r="Q974" s="574" t="s">
        <v>1001</v>
      </c>
      <c r="R974" s="574">
        <v>140.5</v>
      </c>
      <c r="S974" s="574">
        <v>26</v>
      </c>
      <c r="T974" s="575">
        <v>6700</v>
      </c>
      <c r="U974" s="574">
        <v>16</v>
      </c>
      <c r="V974" s="574" t="s">
        <v>122</v>
      </c>
      <c r="W974" s="574" t="s">
        <v>122</v>
      </c>
      <c r="X974" s="576">
        <v>30605</v>
      </c>
      <c r="Y974" s="576">
        <v>20965</v>
      </c>
      <c r="Z974" s="577">
        <v>0.05</v>
      </c>
      <c r="AA974" s="570" t="str">
        <f t="shared" si="126"/>
        <v>TRK138-2</v>
      </c>
      <c r="AB974" s="569" t="str">
        <f t="shared" si="127"/>
        <v>FALSE</v>
      </c>
      <c r="AC974" s="578" t="str">
        <f t="shared" si="128"/>
        <v>FALSE</v>
      </c>
      <c r="AD974" s="570" t="str">
        <f t="shared" si="129"/>
        <v>II</v>
      </c>
    </row>
    <row r="975" spans="1:30" ht="30" x14ac:dyDescent="0.25">
      <c r="A975" s="564" t="str">
        <f t="shared" si="130"/>
        <v>TRK142-2016-2</v>
      </c>
      <c r="B975" s="565" t="s">
        <v>1020</v>
      </c>
      <c r="C975" s="565">
        <v>2</v>
      </c>
      <c r="D975" s="565" t="s">
        <v>566</v>
      </c>
      <c r="E975" s="565" t="s">
        <v>838</v>
      </c>
      <c r="F975" s="565" t="s">
        <v>768</v>
      </c>
      <c r="G975" s="565">
        <v>2016</v>
      </c>
      <c r="H975" s="565" t="s">
        <v>993</v>
      </c>
      <c r="I975" s="565" t="s">
        <v>1016</v>
      </c>
      <c r="J975" s="565" t="s">
        <v>777</v>
      </c>
      <c r="K975" s="565">
        <v>6</v>
      </c>
      <c r="L975" s="565" t="s">
        <v>985</v>
      </c>
      <c r="M975" s="565">
        <v>10350</v>
      </c>
      <c r="N975" s="565" t="s">
        <v>1000</v>
      </c>
      <c r="O975" s="565">
        <v>8</v>
      </c>
      <c r="P975" s="565" t="s">
        <v>1017</v>
      </c>
      <c r="Q975" s="565" t="s">
        <v>1001</v>
      </c>
      <c r="R975" s="565">
        <v>140.5</v>
      </c>
      <c r="S975" s="565">
        <v>26</v>
      </c>
      <c r="T975" s="566">
        <v>6700</v>
      </c>
      <c r="U975" s="565">
        <v>16</v>
      </c>
      <c r="V975" s="565" t="s">
        <v>122</v>
      </c>
      <c r="W975" s="565" t="s">
        <v>122</v>
      </c>
      <c r="X975" s="567">
        <v>34185</v>
      </c>
      <c r="Y975" s="567">
        <v>24061</v>
      </c>
      <c r="Z975" s="579">
        <v>0.05</v>
      </c>
      <c r="AA975" s="569" t="str">
        <f t="shared" si="126"/>
        <v>TRK142-2</v>
      </c>
      <c r="AB975" s="570" t="str">
        <f t="shared" si="127"/>
        <v>FALSE</v>
      </c>
      <c r="AC975" s="580" t="str">
        <f t="shared" si="128"/>
        <v>FALSE</v>
      </c>
      <c r="AD975" s="569" t="str">
        <f t="shared" si="129"/>
        <v>II</v>
      </c>
    </row>
    <row r="976" spans="1:30" ht="30" x14ac:dyDescent="0.25">
      <c r="A976" s="564" t="str">
        <f t="shared" si="130"/>
        <v>TRK144-2016-2</v>
      </c>
      <c r="B976" s="574" t="s">
        <v>1022</v>
      </c>
      <c r="C976" s="574">
        <v>2</v>
      </c>
      <c r="D976" s="574" t="s">
        <v>566</v>
      </c>
      <c r="E976" s="574" t="s">
        <v>838</v>
      </c>
      <c r="F976" s="574" t="s">
        <v>768</v>
      </c>
      <c r="G976" s="574">
        <v>2016</v>
      </c>
      <c r="H976" s="574" t="s">
        <v>993</v>
      </c>
      <c r="I976" s="574" t="s">
        <v>1016</v>
      </c>
      <c r="J976" s="574" t="s">
        <v>777</v>
      </c>
      <c r="K976" s="574">
        <v>6</v>
      </c>
      <c r="L976" s="574" t="s">
        <v>995</v>
      </c>
      <c r="M976" s="574">
        <v>10400</v>
      </c>
      <c r="N976" s="574" t="s">
        <v>1000</v>
      </c>
      <c r="O976" s="574">
        <v>8</v>
      </c>
      <c r="P976" s="574" t="s">
        <v>1023</v>
      </c>
      <c r="Q976" s="574" t="s">
        <v>1001</v>
      </c>
      <c r="R976" s="574">
        <v>149</v>
      </c>
      <c r="S976" s="574">
        <v>26</v>
      </c>
      <c r="T976" s="575">
        <v>6700</v>
      </c>
      <c r="U976" s="574">
        <v>16</v>
      </c>
      <c r="V976" s="574" t="s">
        <v>122</v>
      </c>
      <c r="W976" s="574" t="s">
        <v>122</v>
      </c>
      <c r="X976" s="576">
        <v>34485</v>
      </c>
      <c r="Y976" s="576">
        <v>24339</v>
      </c>
      <c r="Z976" s="577">
        <v>0.05</v>
      </c>
      <c r="AA976" s="570" t="str">
        <f t="shared" si="126"/>
        <v>TRK144-2</v>
      </c>
      <c r="AB976" s="569" t="str">
        <f t="shared" si="127"/>
        <v>FALSE</v>
      </c>
      <c r="AC976" s="578" t="str">
        <f t="shared" si="128"/>
        <v>FALSE</v>
      </c>
      <c r="AD976" s="570" t="str">
        <f t="shared" si="129"/>
        <v>II</v>
      </c>
    </row>
    <row r="977" spans="1:30" ht="30" x14ac:dyDescent="0.25">
      <c r="A977" s="564" t="str">
        <f t="shared" si="130"/>
        <v>TRK148-2016-2</v>
      </c>
      <c r="B977" s="565" t="s">
        <v>1028</v>
      </c>
      <c r="C977" s="565">
        <v>2</v>
      </c>
      <c r="D977" s="565" t="s">
        <v>566</v>
      </c>
      <c r="E977" s="565" t="s">
        <v>838</v>
      </c>
      <c r="F977" s="565" t="s">
        <v>768</v>
      </c>
      <c r="G977" s="565">
        <v>2016</v>
      </c>
      <c r="H977" s="565" t="s">
        <v>993</v>
      </c>
      <c r="I977" s="565" t="s">
        <v>994</v>
      </c>
      <c r="J977" s="565" t="s">
        <v>777</v>
      </c>
      <c r="K977" s="565">
        <v>3</v>
      </c>
      <c r="L977" s="565" t="s">
        <v>907</v>
      </c>
      <c r="M977" s="565">
        <v>10450</v>
      </c>
      <c r="N977" s="565" t="s">
        <v>1000</v>
      </c>
      <c r="O977" s="565">
        <v>8</v>
      </c>
      <c r="P977" s="565" t="s">
        <v>1026</v>
      </c>
      <c r="Q977" s="565" t="s">
        <v>1001</v>
      </c>
      <c r="R977" s="565">
        <v>140.5</v>
      </c>
      <c r="S977" s="565">
        <v>32</v>
      </c>
      <c r="T977" s="566">
        <v>6600</v>
      </c>
      <c r="U977" s="565">
        <v>16</v>
      </c>
      <c r="V977" s="565" t="s">
        <v>122</v>
      </c>
      <c r="W977" s="565" t="s">
        <v>122</v>
      </c>
      <c r="X977" s="567">
        <v>26370</v>
      </c>
      <c r="Y977" s="567">
        <v>18669</v>
      </c>
      <c r="Z977" s="579">
        <v>0.05</v>
      </c>
      <c r="AA977" s="569" t="str">
        <f t="shared" si="126"/>
        <v>TRK148-2</v>
      </c>
      <c r="AB977" s="570" t="str">
        <f t="shared" si="127"/>
        <v>FALSE</v>
      </c>
      <c r="AC977" s="580" t="str">
        <f t="shared" si="128"/>
        <v>FALSE</v>
      </c>
      <c r="AD977" s="569" t="str">
        <f t="shared" si="129"/>
        <v>II</v>
      </c>
    </row>
    <row r="978" spans="1:30" ht="30" x14ac:dyDescent="0.25">
      <c r="A978" s="564" t="str">
        <f t="shared" si="130"/>
        <v>TRK151-2016-2</v>
      </c>
      <c r="B978" s="574" t="s">
        <v>1032</v>
      </c>
      <c r="C978" s="574">
        <v>2</v>
      </c>
      <c r="D978" s="574" t="s">
        <v>566</v>
      </c>
      <c r="E978" s="574" t="s">
        <v>838</v>
      </c>
      <c r="F978" s="574" t="s">
        <v>768</v>
      </c>
      <c r="G978" s="574">
        <v>2016</v>
      </c>
      <c r="H978" s="574" t="s">
        <v>993</v>
      </c>
      <c r="I978" s="574" t="s">
        <v>994</v>
      </c>
      <c r="J978" s="574" t="s">
        <v>559</v>
      </c>
      <c r="K978" s="574">
        <v>3</v>
      </c>
      <c r="L978" s="574" t="s">
        <v>995</v>
      </c>
      <c r="M978" s="574">
        <v>9050</v>
      </c>
      <c r="N978" s="574" t="s">
        <v>1000</v>
      </c>
      <c r="O978" s="574">
        <v>8</v>
      </c>
      <c r="P978" s="574" t="s">
        <v>1031</v>
      </c>
      <c r="Q978" s="574" t="s">
        <v>1001</v>
      </c>
      <c r="R978" s="574">
        <v>120.5</v>
      </c>
      <c r="S978" s="574">
        <v>26</v>
      </c>
      <c r="T978" s="575">
        <v>6350</v>
      </c>
      <c r="U978" s="574">
        <v>19</v>
      </c>
      <c r="V978" s="574" t="s">
        <v>122</v>
      </c>
      <c r="W978" s="574" t="s">
        <v>122</v>
      </c>
      <c r="X978" s="576">
        <v>30840</v>
      </c>
      <c r="Y978" s="576">
        <v>21662</v>
      </c>
      <c r="Z978" s="577">
        <v>0.05</v>
      </c>
      <c r="AA978" s="570" t="str">
        <f t="shared" si="126"/>
        <v>TRK151-2</v>
      </c>
      <c r="AB978" s="569" t="str">
        <f t="shared" si="127"/>
        <v>FALSE</v>
      </c>
      <c r="AC978" s="578" t="str">
        <f t="shared" si="128"/>
        <v>FALSE</v>
      </c>
      <c r="AD978" s="570" t="str">
        <f t="shared" si="129"/>
        <v>II</v>
      </c>
    </row>
    <row r="979" spans="1:30" ht="30" x14ac:dyDescent="0.25">
      <c r="A979" s="564" t="str">
        <f t="shared" si="130"/>
        <v>TRK155-2016-2</v>
      </c>
      <c r="B979" s="565" t="s">
        <v>1037</v>
      </c>
      <c r="C979" s="565">
        <v>2</v>
      </c>
      <c r="D979" s="565" t="s">
        <v>566</v>
      </c>
      <c r="E979" s="565" t="s">
        <v>838</v>
      </c>
      <c r="F979" s="565" t="s">
        <v>768</v>
      </c>
      <c r="G979" s="565">
        <v>2016</v>
      </c>
      <c r="H979" s="565" t="s">
        <v>993</v>
      </c>
      <c r="I979" s="565" t="s">
        <v>1007</v>
      </c>
      <c r="J979" s="565" t="s">
        <v>559</v>
      </c>
      <c r="K979" s="565">
        <v>6</v>
      </c>
      <c r="L979" s="565" t="s">
        <v>995</v>
      </c>
      <c r="M979" s="565">
        <v>10350</v>
      </c>
      <c r="N979" s="565" t="s">
        <v>1000</v>
      </c>
      <c r="O979" s="565">
        <v>8</v>
      </c>
      <c r="P979" s="565" t="s">
        <v>1035</v>
      </c>
      <c r="Q979" s="565" t="s">
        <v>1014</v>
      </c>
      <c r="R979" s="565">
        <v>140.5</v>
      </c>
      <c r="S979" s="565">
        <v>26</v>
      </c>
      <c r="T979" s="566">
        <v>6600</v>
      </c>
      <c r="U979" s="565">
        <v>19</v>
      </c>
      <c r="V979" s="565" t="s">
        <v>122</v>
      </c>
      <c r="W979" s="565" t="s">
        <v>122</v>
      </c>
      <c r="X979" s="567">
        <v>34310</v>
      </c>
      <c r="Y979" s="567">
        <v>23464</v>
      </c>
      <c r="Z979" s="579">
        <v>0.05</v>
      </c>
      <c r="AA979" s="569" t="str">
        <f t="shared" si="126"/>
        <v>TRK155-2</v>
      </c>
      <c r="AB979" s="570" t="str">
        <f t="shared" si="127"/>
        <v>FALSE</v>
      </c>
      <c r="AC979" s="580" t="str">
        <f t="shared" si="128"/>
        <v>FALSE</v>
      </c>
      <c r="AD979" s="569" t="str">
        <f t="shared" si="129"/>
        <v>II</v>
      </c>
    </row>
    <row r="980" spans="1:30" ht="30" x14ac:dyDescent="0.25">
      <c r="A980" s="564" t="str">
        <f t="shared" si="130"/>
        <v>TRK159-2016-2</v>
      </c>
      <c r="B980" s="574" t="s">
        <v>1042</v>
      </c>
      <c r="C980" s="574">
        <v>2</v>
      </c>
      <c r="D980" s="574" t="s">
        <v>566</v>
      </c>
      <c r="E980" s="574" t="s">
        <v>838</v>
      </c>
      <c r="F980" s="574" t="s">
        <v>768</v>
      </c>
      <c r="G980" s="574">
        <v>2016</v>
      </c>
      <c r="H980" s="574" t="s">
        <v>993</v>
      </c>
      <c r="I980" s="574" t="s">
        <v>1016</v>
      </c>
      <c r="J980" s="574" t="s">
        <v>559</v>
      </c>
      <c r="K980" s="574">
        <v>6</v>
      </c>
      <c r="L980" s="574" t="s">
        <v>985</v>
      </c>
      <c r="M980" s="574">
        <v>10150</v>
      </c>
      <c r="N980" s="574" t="s">
        <v>1000</v>
      </c>
      <c r="O980" s="574">
        <v>8</v>
      </c>
      <c r="P980" s="574" t="s">
        <v>1040</v>
      </c>
      <c r="Q980" s="574" t="s">
        <v>1001</v>
      </c>
      <c r="R980" s="574">
        <v>140.5</v>
      </c>
      <c r="S980" s="574">
        <v>26</v>
      </c>
      <c r="T980" s="575">
        <v>6800</v>
      </c>
      <c r="U980" s="574">
        <v>19</v>
      </c>
      <c r="V980" s="574" t="s">
        <v>122</v>
      </c>
      <c r="W980" s="574" t="s">
        <v>122</v>
      </c>
      <c r="X980" s="576">
        <v>37765</v>
      </c>
      <c r="Y980" s="576">
        <v>25490</v>
      </c>
      <c r="Z980" s="577">
        <v>0.05</v>
      </c>
      <c r="AA980" s="570" t="str">
        <f t="shared" si="126"/>
        <v>TRK159-2</v>
      </c>
      <c r="AB980" s="569" t="str">
        <f t="shared" si="127"/>
        <v>FALSE</v>
      </c>
      <c r="AC980" s="578" t="str">
        <f t="shared" si="128"/>
        <v>FALSE</v>
      </c>
      <c r="AD980" s="570" t="str">
        <f t="shared" si="129"/>
        <v>II</v>
      </c>
    </row>
    <row r="981" spans="1:30" ht="30" x14ac:dyDescent="0.25">
      <c r="A981" s="564" t="str">
        <f t="shared" si="130"/>
        <v>TRK163-2016-2</v>
      </c>
      <c r="B981" s="565" t="s">
        <v>1047</v>
      </c>
      <c r="C981" s="565">
        <v>2</v>
      </c>
      <c r="D981" s="565" t="s">
        <v>566</v>
      </c>
      <c r="E981" s="565" t="s">
        <v>838</v>
      </c>
      <c r="F981" s="565" t="s">
        <v>768</v>
      </c>
      <c r="G981" s="565">
        <v>2016</v>
      </c>
      <c r="H981" s="565" t="s">
        <v>993</v>
      </c>
      <c r="I981" s="565" t="s">
        <v>994</v>
      </c>
      <c r="J981" s="565" t="s">
        <v>559</v>
      </c>
      <c r="K981" s="565">
        <v>3</v>
      </c>
      <c r="L981" s="565" t="s">
        <v>907</v>
      </c>
      <c r="M981" s="565">
        <v>10200</v>
      </c>
      <c r="N981" s="565" t="s">
        <v>1000</v>
      </c>
      <c r="O981" s="565">
        <v>8</v>
      </c>
      <c r="P981" s="565" t="s">
        <v>1045</v>
      </c>
      <c r="Q981" s="565" t="s">
        <v>1001</v>
      </c>
      <c r="R981" s="565">
        <v>140.5</v>
      </c>
      <c r="S981" s="565">
        <v>32</v>
      </c>
      <c r="T981" s="566">
        <v>6800</v>
      </c>
      <c r="U981" s="565">
        <v>19</v>
      </c>
      <c r="V981" s="565" t="s">
        <v>122</v>
      </c>
      <c r="W981" s="565" t="s">
        <v>122</v>
      </c>
      <c r="X981" s="567">
        <v>30840</v>
      </c>
      <c r="Y981" s="567">
        <v>21662</v>
      </c>
      <c r="Z981" s="579">
        <v>0.05</v>
      </c>
      <c r="AA981" s="569" t="str">
        <f t="shared" si="126"/>
        <v>TRK163-2</v>
      </c>
      <c r="AB981" s="570" t="str">
        <f t="shared" si="127"/>
        <v>FALSE</v>
      </c>
      <c r="AC981" s="580" t="str">
        <f t="shared" si="128"/>
        <v>FALSE</v>
      </c>
      <c r="AD981" s="569" t="str">
        <f t="shared" si="129"/>
        <v>II</v>
      </c>
    </row>
    <row r="982" spans="1:30" ht="30" x14ac:dyDescent="0.25">
      <c r="A982" s="564" t="str">
        <f t="shared" si="130"/>
        <v>PPV001-2017-1</v>
      </c>
      <c r="B982" s="574" t="s">
        <v>1296</v>
      </c>
      <c r="C982" s="574">
        <v>1</v>
      </c>
      <c r="D982" s="574" t="s">
        <v>458</v>
      </c>
      <c r="E982" s="574"/>
      <c r="F982" s="574" t="s">
        <v>68</v>
      </c>
      <c r="G982" s="574">
        <v>2017</v>
      </c>
      <c r="H982" s="574" t="s">
        <v>1297</v>
      </c>
      <c r="I982" s="574" t="s">
        <v>1298</v>
      </c>
      <c r="J982" s="574" t="s">
        <v>509</v>
      </c>
      <c r="K982" s="574">
        <v>5</v>
      </c>
      <c r="L982" s="574"/>
      <c r="M982" s="574"/>
      <c r="N982" s="574">
        <v>3.7</v>
      </c>
      <c r="O982" s="574">
        <v>6</v>
      </c>
      <c r="P982" s="574" t="s">
        <v>1299</v>
      </c>
      <c r="Q982" s="574" t="s">
        <v>470</v>
      </c>
      <c r="R982" s="574">
        <v>112.6</v>
      </c>
      <c r="S982" s="574">
        <v>18.600000000000001</v>
      </c>
      <c r="T982" s="575">
        <v>4672</v>
      </c>
      <c r="U982" s="574">
        <v>18</v>
      </c>
      <c r="V982" s="574" t="s">
        <v>360</v>
      </c>
      <c r="W982" s="574" t="s">
        <v>360</v>
      </c>
      <c r="X982" s="576">
        <v>32455</v>
      </c>
      <c r="Y982" s="576">
        <v>27746</v>
      </c>
      <c r="Z982" s="577">
        <v>0.05</v>
      </c>
      <c r="AA982" s="570" t="str">
        <f t="shared" si="126"/>
        <v>PPV001-1</v>
      </c>
      <c r="AB982" s="569" t="str">
        <f t="shared" si="127"/>
        <v>FALSE</v>
      </c>
      <c r="AC982" s="578" t="str">
        <f t="shared" si="128"/>
        <v>FALSE</v>
      </c>
      <c r="AD982" s="570" t="str">
        <f t="shared" si="129"/>
        <v>II</v>
      </c>
    </row>
    <row r="983" spans="1:30" x14ac:dyDescent="0.25">
      <c r="A983" s="564" t="str">
        <f t="shared" si="130"/>
        <v>PPV001-2017-2</v>
      </c>
      <c r="B983" s="565" t="s">
        <v>1296</v>
      </c>
      <c r="C983" s="565">
        <v>2</v>
      </c>
      <c r="D983" s="565" t="s">
        <v>1370</v>
      </c>
      <c r="E983" s="565"/>
      <c r="F983" s="565" t="s">
        <v>68</v>
      </c>
      <c r="G983" s="565">
        <v>2017</v>
      </c>
      <c r="H983" s="565" t="s">
        <v>1297</v>
      </c>
      <c r="I983" s="565" t="s">
        <v>1300</v>
      </c>
      <c r="J983" s="565" t="s">
        <v>509</v>
      </c>
      <c r="K983" s="565">
        <v>5</v>
      </c>
      <c r="L983" s="565"/>
      <c r="M983" s="565"/>
      <c r="N983" s="565">
        <v>3.7</v>
      </c>
      <c r="O983" s="565">
        <v>6</v>
      </c>
      <c r="P983" s="565" t="s">
        <v>1299</v>
      </c>
      <c r="Q983" s="565" t="s">
        <v>470</v>
      </c>
      <c r="R983" s="565">
        <v>112.6</v>
      </c>
      <c r="S983" s="565">
        <v>18.600000000000001</v>
      </c>
      <c r="T983" s="566">
        <v>4672</v>
      </c>
      <c r="U983" s="565">
        <v>18</v>
      </c>
      <c r="V983" s="565" t="s">
        <v>360</v>
      </c>
      <c r="W983" s="565" t="s">
        <v>360</v>
      </c>
      <c r="X983" s="567">
        <v>35750</v>
      </c>
      <c r="Y983" s="567">
        <v>30774</v>
      </c>
      <c r="Z983" s="579">
        <v>0.05</v>
      </c>
      <c r="AA983" s="569" t="str">
        <f t="shared" si="126"/>
        <v>PPV001-2</v>
      </c>
      <c r="AB983" s="570" t="str">
        <f t="shared" si="127"/>
        <v>FALSE</v>
      </c>
      <c r="AC983" s="580" t="str">
        <f t="shared" si="128"/>
        <v>FALSE</v>
      </c>
      <c r="AD983" s="569" t="str">
        <f t="shared" si="129"/>
        <v>II</v>
      </c>
    </row>
    <row r="984" spans="1:30" ht="30" x14ac:dyDescent="0.25">
      <c r="A984" s="564" t="str">
        <f t="shared" si="130"/>
        <v>PPV002-2017-1</v>
      </c>
      <c r="B984" s="574" t="s">
        <v>1301</v>
      </c>
      <c r="C984" s="574">
        <v>1</v>
      </c>
      <c r="D984" s="574" t="s">
        <v>458</v>
      </c>
      <c r="E984" s="574"/>
      <c r="F984" s="574" t="s">
        <v>68</v>
      </c>
      <c r="G984" s="574">
        <v>2017</v>
      </c>
      <c r="H984" s="574" t="s">
        <v>1297</v>
      </c>
      <c r="I984" s="574" t="s">
        <v>1302</v>
      </c>
      <c r="J984" s="574" t="s">
        <v>509</v>
      </c>
      <c r="K984" s="574">
        <v>5</v>
      </c>
      <c r="L984" s="574"/>
      <c r="M984" s="574"/>
      <c r="N984" s="574">
        <v>3.5</v>
      </c>
      <c r="O984" s="574">
        <v>6</v>
      </c>
      <c r="P984" s="574" t="s">
        <v>1303</v>
      </c>
      <c r="Q984" s="574" t="s">
        <v>470</v>
      </c>
      <c r="R984" s="574">
        <v>112.6</v>
      </c>
      <c r="S984" s="574">
        <v>18.600000000000001</v>
      </c>
      <c r="T984" s="575">
        <v>4371</v>
      </c>
      <c r="U984" s="574">
        <v>18</v>
      </c>
      <c r="V984" s="574" t="s">
        <v>360</v>
      </c>
      <c r="W984" s="574" t="s">
        <v>123</v>
      </c>
      <c r="X984" s="576">
        <v>28920</v>
      </c>
      <c r="Y984" s="576">
        <v>23684</v>
      </c>
      <c r="Z984" s="577">
        <v>0.05</v>
      </c>
      <c r="AA984" s="570" t="str">
        <f t="shared" si="126"/>
        <v>PPV002-1</v>
      </c>
      <c r="AB984" s="569" t="str">
        <f t="shared" si="127"/>
        <v>FALSE</v>
      </c>
      <c r="AC984" s="578" t="str">
        <f t="shared" si="128"/>
        <v>FALSE</v>
      </c>
      <c r="AD984" s="570" t="str">
        <f t="shared" si="129"/>
        <v>II</v>
      </c>
    </row>
    <row r="985" spans="1:30" x14ac:dyDescent="0.25">
      <c r="A985" s="564" t="str">
        <f t="shared" si="130"/>
        <v>PPV002-2017-2</v>
      </c>
      <c r="B985" s="565" t="s">
        <v>1301</v>
      </c>
      <c r="C985" s="565">
        <v>2</v>
      </c>
      <c r="D985" s="565" t="s">
        <v>1370</v>
      </c>
      <c r="E985" s="565"/>
      <c r="F985" s="565" t="s">
        <v>68</v>
      </c>
      <c r="G985" s="565">
        <v>2017</v>
      </c>
      <c r="H985" s="565" t="s">
        <v>1297</v>
      </c>
      <c r="I985" s="565" t="s">
        <v>1302</v>
      </c>
      <c r="J985" s="565" t="s">
        <v>509</v>
      </c>
      <c r="K985" s="565">
        <v>5</v>
      </c>
      <c r="L985" s="565"/>
      <c r="M985" s="565"/>
      <c r="N985" s="565">
        <v>3.5</v>
      </c>
      <c r="O985" s="565">
        <v>6</v>
      </c>
      <c r="P985" s="565" t="s">
        <v>1303</v>
      </c>
      <c r="Q985" s="565" t="s">
        <v>470</v>
      </c>
      <c r="R985" s="565">
        <v>112.6</v>
      </c>
      <c r="S985" s="565">
        <v>18.600000000000001</v>
      </c>
      <c r="T985" s="566">
        <v>4371</v>
      </c>
      <c r="U985" s="565">
        <v>18</v>
      </c>
      <c r="V985" s="565" t="s">
        <v>360</v>
      </c>
      <c r="W985" s="565" t="s">
        <v>123</v>
      </c>
      <c r="X985" s="567">
        <v>30070</v>
      </c>
      <c r="Y985" s="567">
        <v>24734</v>
      </c>
      <c r="Z985" s="579">
        <v>0.05</v>
      </c>
      <c r="AA985" s="569" t="str">
        <f t="shared" si="126"/>
        <v>PPV002-2</v>
      </c>
      <c r="AB985" s="570" t="str">
        <f t="shared" si="127"/>
        <v>FALSE</v>
      </c>
      <c r="AC985" s="580" t="str">
        <f t="shared" si="128"/>
        <v>FALSE</v>
      </c>
      <c r="AD985" s="569" t="str">
        <f t="shared" si="129"/>
        <v>II</v>
      </c>
    </row>
    <row r="986" spans="1:30" ht="30" x14ac:dyDescent="0.25">
      <c r="A986" s="564" t="str">
        <f t="shared" si="130"/>
        <v>PPV003-2017-1</v>
      </c>
      <c r="B986" s="574" t="s">
        <v>1304</v>
      </c>
      <c r="C986" s="574">
        <v>1</v>
      </c>
      <c r="D986" s="574" t="s">
        <v>458</v>
      </c>
      <c r="E986" s="574"/>
      <c r="F986" s="574" t="s">
        <v>68</v>
      </c>
      <c r="G986" s="574">
        <v>2017</v>
      </c>
      <c r="H986" s="574" t="s">
        <v>1305</v>
      </c>
      <c r="I986" s="574" t="s">
        <v>1298</v>
      </c>
      <c r="J986" s="574" t="s">
        <v>121</v>
      </c>
      <c r="K986" s="574">
        <v>5</v>
      </c>
      <c r="L986" s="574"/>
      <c r="M986" s="574"/>
      <c r="N986" s="574">
        <v>3.5</v>
      </c>
      <c r="O986" s="574">
        <v>6</v>
      </c>
      <c r="P986" s="574" t="s">
        <v>1306</v>
      </c>
      <c r="Q986" s="574" t="s">
        <v>470</v>
      </c>
      <c r="R986" s="574">
        <v>112.9</v>
      </c>
      <c r="S986" s="574" t="s">
        <v>1307</v>
      </c>
      <c r="T986" s="575">
        <v>4212</v>
      </c>
      <c r="U986" s="574">
        <v>21</v>
      </c>
      <c r="V986" s="574" t="s">
        <v>360</v>
      </c>
      <c r="W986" s="574" t="s">
        <v>123</v>
      </c>
      <c r="X986" s="576">
        <v>33120</v>
      </c>
      <c r="Y986" s="576">
        <v>27538</v>
      </c>
      <c r="Z986" s="577">
        <v>0.05</v>
      </c>
      <c r="AA986" s="570" t="str">
        <f t="shared" si="126"/>
        <v>PPV003-1</v>
      </c>
      <c r="AB986" s="569" t="str">
        <f t="shared" si="127"/>
        <v>FALSE</v>
      </c>
      <c r="AC986" s="578" t="str">
        <f t="shared" si="128"/>
        <v>FALSE</v>
      </c>
      <c r="AD986" s="570" t="str">
        <f t="shared" si="129"/>
        <v>II</v>
      </c>
    </row>
    <row r="987" spans="1:30" x14ac:dyDescent="0.25">
      <c r="A987" s="564" t="str">
        <f t="shared" si="130"/>
        <v>PPV003-2017-2</v>
      </c>
      <c r="B987" s="565" t="s">
        <v>1304</v>
      </c>
      <c r="C987" s="565">
        <v>2</v>
      </c>
      <c r="D987" s="565" t="s">
        <v>1370</v>
      </c>
      <c r="E987" s="565"/>
      <c r="F987" s="565" t="s">
        <v>68</v>
      </c>
      <c r="G987" s="565">
        <v>2017</v>
      </c>
      <c r="H987" s="565" t="s">
        <v>1305</v>
      </c>
      <c r="I987" s="565" t="s">
        <v>1300</v>
      </c>
      <c r="J987" s="565" t="s">
        <v>121</v>
      </c>
      <c r="K987" s="565">
        <v>5</v>
      </c>
      <c r="L987" s="565"/>
      <c r="M987" s="565"/>
      <c r="N987" s="565">
        <v>3.5</v>
      </c>
      <c r="O987" s="565">
        <v>6</v>
      </c>
      <c r="P987" s="565" t="s">
        <v>1306</v>
      </c>
      <c r="Q987" s="565" t="s">
        <v>470</v>
      </c>
      <c r="R987" s="565">
        <v>112.9</v>
      </c>
      <c r="S987" s="565">
        <v>19</v>
      </c>
      <c r="T987" s="566">
        <v>4212</v>
      </c>
      <c r="U987" s="565">
        <v>21</v>
      </c>
      <c r="V987" s="565" t="s">
        <v>360</v>
      </c>
      <c r="W987" s="565" t="s">
        <v>123</v>
      </c>
      <c r="X987" s="567">
        <v>32740</v>
      </c>
      <c r="Y987" s="567">
        <v>22132</v>
      </c>
      <c r="Z987" s="568">
        <v>0.05</v>
      </c>
      <c r="AA987" s="569" t="str">
        <f t="shared" si="126"/>
        <v>PPV003-2</v>
      </c>
      <c r="AB987" s="570" t="str">
        <f t="shared" si="127"/>
        <v>FALSE</v>
      </c>
      <c r="AC987" s="580" t="str">
        <f t="shared" si="128"/>
        <v>FALSE</v>
      </c>
      <c r="AD987" s="569" t="str">
        <f t="shared" si="129"/>
        <v>II</v>
      </c>
    </row>
    <row r="988" spans="1:30" ht="30" x14ac:dyDescent="0.25">
      <c r="A988" s="564" t="str">
        <f t="shared" si="130"/>
        <v>PPV004-2017-1</v>
      </c>
      <c r="B988" s="574" t="s">
        <v>1308</v>
      </c>
      <c r="C988" s="574">
        <v>1</v>
      </c>
      <c r="D988" s="574" t="s">
        <v>458</v>
      </c>
      <c r="E988" s="574"/>
      <c r="F988" s="574" t="s">
        <v>68</v>
      </c>
      <c r="G988" s="574">
        <v>2017</v>
      </c>
      <c r="H988" s="574" t="s">
        <v>1305</v>
      </c>
      <c r="I988" s="574" t="s">
        <v>1298</v>
      </c>
      <c r="J988" s="574" t="s">
        <v>509</v>
      </c>
      <c r="K988" s="574">
        <v>5</v>
      </c>
      <c r="L988" s="574"/>
      <c r="M988" s="574"/>
      <c r="N988" s="574">
        <v>3.7</v>
      </c>
      <c r="O988" s="574">
        <v>6</v>
      </c>
      <c r="P988" s="574" t="s">
        <v>1309</v>
      </c>
      <c r="Q988" s="574" t="s">
        <v>470</v>
      </c>
      <c r="R988" s="574">
        <v>112.9</v>
      </c>
      <c r="S988" s="574">
        <v>19</v>
      </c>
      <c r="T988" s="575">
        <v>4311</v>
      </c>
      <c r="U988" s="574">
        <v>21</v>
      </c>
      <c r="V988" s="574" t="s">
        <v>360</v>
      </c>
      <c r="W988" s="574" t="s">
        <v>123</v>
      </c>
      <c r="X988" s="576">
        <v>37470</v>
      </c>
      <c r="Y988" s="576">
        <v>24484</v>
      </c>
      <c r="Z988" s="577">
        <v>0.05</v>
      </c>
      <c r="AA988" s="570" t="str">
        <f t="shared" si="126"/>
        <v>PPV004-1</v>
      </c>
      <c r="AB988" s="569" t="str">
        <f t="shared" si="127"/>
        <v>FALSE</v>
      </c>
      <c r="AC988" s="578" t="str">
        <f t="shared" si="128"/>
        <v>FALSE</v>
      </c>
      <c r="AD988" s="570" t="str">
        <f t="shared" si="129"/>
        <v>II</v>
      </c>
    </row>
    <row r="989" spans="1:30" x14ac:dyDescent="0.25">
      <c r="A989" s="564" t="str">
        <f t="shared" si="130"/>
        <v>PPV004-2017-2</v>
      </c>
      <c r="B989" s="565" t="s">
        <v>1308</v>
      </c>
      <c r="C989" s="565">
        <v>2</v>
      </c>
      <c r="D989" s="565" t="s">
        <v>1370</v>
      </c>
      <c r="E989" s="565"/>
      <c r="F989" s="565" t="s">
        <v>68</v>
      </c>
      <c r="G989" s="565">
        <v>2017</v>
      </c>
      <c r="H989" s="565" t="s">
        <v>1305</v>
      </c>
      <c r="I989" s="565" t="s">
        <v>1300</v>
      </c>
      <c r="J989" s="565" t="s">
        <v>509</v>
      </c>
      <c r="K989" s="565">
        <v>5</v>
      </c>
      <c r="L989" s="565"/>
      <c r="M989" s="565"/>
      <c r="N989" s="565">
        <v>3.7</v>
      </c>
      <c r="O989" s="565">
        <v>6</v>
      </c>
      <c r="P989" s="565" t="s">
        <v>1309</v>
      </c>
      <c r="Q989" s="565" t="s">
        <v>470</v>
      </c>
      <c r="R989" s="565">
        <v>112.9</v>
      </c>
      <c r="S989" s="565">
        <v>19</v>
      </c>
      <c r="T989" s="566">
        <v>4311</v>
      </c>
      <c r="U989" s="565">
        <v>21</v>
      </c>
      <c r="V989" s="565" t="s">
        <v>360</v>
      </c>
      <c r="W989" s="565" t="s">
        <v>123</v>
      </c>
      <c r="X989" s="567">
        <v>43300</v>
      </c>
      <c r="Y989" s="567">
        <v>32489</v>
      </c>
      <c r="Z989" s="579">
        <v>0.05</v>
      </c>
      <c r="AA989" s="569" t="str">
        <f t="shared" si="126"/>
        <v>PPV004-2</v>
      </c>
      <c r="AB989" s="570" t="str">
        <f t="shared" si="127"/>
        <v>FALSE</v>
      </c>
      <c r="AC989" s="580" t="str">
        <f t="shared" si="128"/>
        <v>FALSE</v>
      </c>
      <c r="AD989" s="569" t="str">
        <f t="shared" si="129"/>
        <v>II</v>
      </c>
    </row>
    <row r="990" spans="1:30" ht="30" x14ac:dyDescent="0.25">
      <c r="A990" s="564" t="str">
        <f t="shared" si="130"/>
        <v>PPV005-2017-1</v>
      </c>
      <c r="B990" s="574" t="s">
        <v>1310</v>
      </c>
      <c r="C990" s="574">
        <v>1</v>
      </c>
      <c r="D990" s="574" t="s">
        <v>458</v>
      </c>
      <c r="E990" s="574"/>
      <c r="F990" s="574" t="s">
        <v>68</v>
      </c>
      <c r="G990" s="574">
        <v>2017</v>
      </c>
      <c r="H990" s="574" t="s">
        <v>1305</v>
      </c>
      <c r="I990" s="574" t="s">
        <v>1302</v>
      </c>
      <c r="J990" s="574" t="s">
        <v>509</v>
      </c>
      <c r="K990" s="574">
        <v>5</v>
      </c>
      <c r="L990" s="574"/>
      <c r="M990" s="574"/>
      <c r="N990" s="574">
        <v>3.5</v>
      </c>
      <c r="O990" s="574">
        <v>6</v>
      </c>
      <c r="P990" s="574" t="s">
        <v>1311</v>
      </c>
      <c r="Q990" s="574" t="s">
        <v>470</v>
      </c>
      <c r="R990" s="574">
        <v>112.9</v>
      </c>
      <c r="S990" s="574">
        <v>19</v>
      </c>
      <c r="T990" s="575">
        <v>4775</v>
      </c>
      <c r="U990" s="574">
        <v>17</v>
      </c>
      <c r="V990" s="574" t="s">
        <v>360</v>
      </c>
      <c r="W990" s="574" t="s">
        <v>123</v>
      </c>
      <c r="X990" s="576">
        <v>46400</v>
      </c>
      <c r="Y990" s="576">
        <v>35337</v>
      </c>
      <c r="Z990" s="577">
        <v>0.05</v>
      </c>
      <c r="AA990" s="570" t="str">
        <f t="shared" si="126"/>
        <v>PPV005-1</v>
      </c>
      <c r="AB990" s="569" t="str">
        <f t="shared" si="127"/>
        <v>FALSE</v>
      </c>
      <c r="AC990" s="578" t="str">
        <f t="shared" si="128"/>
        <v>FALSE</v>
      </c>
      <c r="AD990" s="570" t="str">
        <f t="shared" si="129"/>
        <v>II</v>
      </c>
    </row>
    <row r="991" spans="1:30" x14ac:dyDescent="0.25">
      <c r="A991" s="564" t="str">
        <f t="shared" si="130"/>
        <v>PPV005-2017-2</v>
      </c>
      <c r="B991" s="565" t="s">
        <v>1310</v>
      </c>
      <c r="C991" s="565">
        <v>2</v>
      </c>
      <c r="D991" s="565" t="s">
        <v>1370</v>
      </c>
      <c r="E991" s="565"/>
      <c r="F991" s="565" t="s">
        <v>68</v>
      </c>
      <c r="G991" s="565">
        <v>2017</v>
      </c>
      <c r="H991" s="565" t="s">
        <v>1305</v>
      </c>
      <c r="I991" s="565" t="s">
        <v>1302</v>
      </c>
      <c r="J991" s="565" t="s">
        <v>509</v>
      </c>
      <c r="K991" s="565">
        <v>5</v>
      </c>
      <c r="L991" s="565"/>
      <c r="M991" s="565"/>
      <c r="N991" s="565">
        <v>3.5</v>
      </c>
      <c r="O991" s="565">
        <v>6</v>
      </c>
      <c r="P991" s="565" t="s">
        <v>1311</v>
      </c>
      <c r="Q991" s="565" t="s">
        <v>470</v>
      </c>
      <c r="R991" s="565">
        <v>112.9</v>
      </c>
      <c r="S991" s="565">
        <v>19</v>
      </c>
      <c r="T991" s="566">
        <v>4775</v>
      </c>
      <c r="U991" s="565">
        <v>17</v>
      </c>
      <c r="V991" s="565" t="s">
        <v>360</v>
      </c>
      <c r="W991" s="565" t="s">
        <v>360</v>
      </c>
      <c r="X991" s="567">
        <v>32455</v>
      </c>
      <c r="Y991" s="567">
        <v>26661</v>
      </c>
      <c r="Z991" s="579">
        <v>0.01</v>
      </c>
      <c r="AA991" s="569" t="str">
        <f t="shared" si="126"/>
        <v>PPV005-2</v>
      </c>
      <c r="AB991" s="570" t="str">
        <f t="shared" si="127"/>
        <v>FALSE</v>
      </c>
      <c r="AC991" s="580" t="str">
        <f t="shared" si="128"/>
        <v>FALSE</v>
      </c>
      <c r="AD991" s="569" t="str">
        <f t="shared" si="129"/>
        <v>II</v>
      </c>
    </row>
    <row r="992" spans="1:30" x14ac:dyDescent="0.25">
      <c r="A992" s="564" t="str">
        <f t="shared" si="130"/>
        <v>PPV006-2017-2</v>
      </c>
      <c r="B992" s="574" t="s">
        <v>1312</v>
      </c>
      <c r="C992" s="574">
        <v>2</v>
      </c>
      <c r="D992" s="574" t="s">
        <v>1370</v>
      </c>
      <c r="E992" s="574"/>
      <c r="F992" s="574" t="s">
        <v>68</v>
      </c>
      <c r="G992" s="574">
        <v>2017</v>
      </c>
      <c r="H992" s="574" t="s">
        <v>1305</v>
      </c>
      <c r="I992" s="574" t="s">
        <v>1302</v>
      </c>
      <c r="J992" s="574" t="s">
        <v>121</v>
      </c>
      <c r="K992" s="574">
        <v>5</v>
      </c>
      <c r="L992" s="574"/>
      <c r="M992" s="574"/>
      <c r="N992" s="574">
        <v>2</v>
      </c>
      <c r="O992" s="574">
        <v>4</v>
      </c>
      <c r="P992" s="574" t="s">
        <v>1314</v>
      </c>
      <c r="Q992" s="574" t="s">
        <v>1315</v>
      </c>
      <c r="R992" s="574">
        <v>112.9</v>
      </c>
      <c r="S992" s="574">
        <v>19</v>
      </c>
      <c r="T992" s="575">
        <v>4118</v>
      </c>
      <c r="U992" s="574">
        <v>24</v>
      </c>
      <c r="V992" s="574" t="s">
        <v>360</v>
      </c>
      <c r="W992" s="574" t="s">
        <v>360</v>
      </c>
      <c r="X992" s="576">
        <v>35750</v>
      </c>
      <c r="Y992" s="576">
        <v>29598</v>
      </c>
      <c r="Z992" s="577">
        <v>0.01</v>
      </c>
      <c r="AA992" s="570" t="str">
        <f t="shared" si="126"/>
        <v>PPV006-2</v>
      </c>
      <c r="AB992" s="569" t="str">
        <f t="shared" si="127"/>
        <v>FALSE</v>
      </c>
      <c r="AC992" s="578" t="str">
        <f t="shared" si="128"/>
        <v>FALSE</v>
      </c>
      <c r="AD992" s="570" t="str">
        <f t="shared" si="129"/>
        <v>II</v>
      </c>
    </row>
    <row r="993" spans="1:30" x14ac:dyDescent="0.25">
      <c r="A993" s="564" t="str">
        <f t="shared" si="130"/>
        <v>PPV007-2017-1</v>
      </c>
      <c r="B993" s="565" t="s">
        <v>1316</v>
      </c>
      <c r="C993" s="565">
        <v>1</v>
      </c>
      <c r="D993" s="565" t="s">
        <v>431</v>
      </c>
      <c r="E993" s="565"/>
      <c r="F993" s="565" t="s">
        <v>98</v>
      </c>
      <c r="G993" s="565">
        <v>2017</v>
      </c>
      <c r="H993" s="565" t="s">
        <v>1317</v>
      </c>
      <c r="I993" s="565" t="s">
        <v>1318</v>
      </c>
      <c r="J993" s="565" t="s">
        <v>1319</v>
      </c>
      <c r="K993" s="565">
        <v>5</v>
      </c>
      <c r="L993" s="565"/>
      <c r="M993" s="565"/>
      <c r="N993" s="565" t="s">
        <v>591</v>
      </c>
      <c r="O993" s="565">
        <v>6</v>
      </c>
      <c r="P993" s="565" t="s">
        <v>1320</v>
      </c>
      <c r="Q993" s="565" t="s">
        <v>1321</v>
      </c>
      <c r="R993" s="565">
        <v>118.5</v>
      </c>
      <c r="S993" s="565">
        <v>19</v>
      </c>
      <c r="T993" s="566">
        <v>4043</v>
      </c>
      <c r="U993" s="565">
        <v>21</v>
      </c>
      <c r="V993" s="565" t="s">
        <v>125</v>
      </c>
      <c r="W993" s="565" t="s">
        <v>123</v>
      </c>
      <c r="X993" s="567">
        <v>28825</v>
      </c>
      <c r="Y993" s="567">
        <v>23280</v>
      </c>
      <c r="Z993" s="568">
        <v>0.01</v>
      </c>
      <c r="AA993" s="569" t="str">
        <f t="shared" si="126"/>
        <v>PPV007-1</v>
      </c>
      <c r="AB993" s="570" t="str">
        <f t="shared" si="127"/>
        <v>FALSE</v>
      </c>
      <c r="AC993" s="580" t="str">
        <f t="shared" si="128"/>
        <v>FALSE</v>
      </c>
      <c r="AD993" s="569" t="str">
        <f t="shared" si="129"/>
        <v>II</v>
      </c>
    </row>
    <row r="994" spans="1:30" x14ac:dyDescent="0.25">
      <c r="A994" s="564" t="str">
        <f t="shared" si="130"/>
        <v>PPV007-2017-2</v>
      </c>
      <c r="B994" s="574" t="s">
        <v>1316</v>
      </c>
      <c r="C994" s="574">
        <v>2</v>
      </c>
      <c r="D994" s="574" t="s">
        <v>454</v>
      </c>
      <c r="E994" s="574"/>
      <c r="F994" s="574" t="s">
        <v>98</v>
      </c>
      <c r="G994" s="574">
        <v>2017</v>
      </c>
      <c r="H994" s="574" t="s">
        <v>1317</v>
      </c>
      <c r="I994" s="574" t="s">
        <v>1318</v>
      </c>
      <c r="J994" s="574" t="s">
        <v>1319</v>
      </c>
      <c r="K994" s="574">
        <v>5</v>
      </c>
      <c r="L994" s="574"/>
      <c r="M994" s="574"/>
      <c r="N994" s="574">
        <v>3.5</v>
      </c>
      <c r="O994" s="574">
        <v>6</v>
      </c>
      <c r="P994" s="574" t="s">
        <v>1320</v>
      </c>
      <c r="Q994" s="574" t="s">
        <v>1322</v>
      </c>
      <c r="R994" s="574">
        <v>118.5</v>
      </c>
      <c r="S994" s="574">
        <v>19</v>
      </c>
      <c r="T994" s="575">
        <v>4043</v>
      </c>
      <c r="U994" s="574">
        <v>21</v>
      </c>
      <c r="V994" s="574" t="s">
        <v>360</v>
      </c>
      <c r="W994" s="574" t="s">
        <v>123</v>
      </c>
      <c r="X994" s="576">
        <v>33550</v>
      </c>
      <c r="Y994" s="576">
        <v>26405.439999999999</v>
      </c>
      <c r="Z994" s="581">
        <v>0</v>
      </c>
      <c r="AA994" s="570" t="str">
        <f t="shared" si="126"/>
        <v>PPV007-2</v>
      </c>
      <c r="AB994" s="569" t="str">
        <f t="shared" si="127"/>
        <v>FALSE</v>
      </c>
      <c r="AC994" s="578" t="str">
        <f t="shared" si="128"/>
        <v>FALSE</v>
      </c>
      <c r="AD994" s="570" t="str">
        <f t="shared" si="129"/>
        <v>II</v>
      </c>
    </row>
    <row r="995" spans="1:30" x14ac:dyDescent="0.25">
      <c r="A995" s="564" t="str">
        <f t="shared" si="130"/>
        <v>PPV008-2017-1</v>
      </c>
      <c r="B995" s="565" t="s">
        <v>1323</v>
      </c>
      <c r="C995" s="565">
        <v>1</v>
      </c>
      <c r="D995" s="565" t="s">
        <v>431</v>
      </c>
      <c r="E995" s="565"/>
      <c r="F995" s="565" t="s">
        <v>98</v>
      </c>
      <c r="G995" s="565">
        <v>2017</v>
      </c>
      <c r="H995" s="565" t="s">
        <v>1317</v>
      </c>
      <c r="I995" s="565" t="s">
        <v>1318</v>
      </c>
      <c r="J995" s="565" t="s">
        <v>1319</v>
      </c>
      <c r="K995" s="565">
        <v>5</v>
      </c>
      <c r="L995" s="565"/>
      <c r="M995" s="565"/>
      <c r="N995" s="565" t="s">
        <v>1118</v>
      </c>
      <c r="O995" s="565">
        <v>8</v>
      </c>
      <c r="P995" s="565" t="s">
        <v>1320</v>
      </c>
      <c r="Q995" s="565" t="s">
        <v>1321</v>
      </c>
      <c r="R995" s="565">
        <v>118.5</v>
      </c>
      <c r="S995" s="565">
        <v>19</v>
      </c>
      <c r="T995" s="566">
        <v>4162</v>
      </c>
      <c r="U995" s="565">
        <v>18</v>
      </c>
      <c r="V995" s="565" t="s">
        <v>125</v>
      </c>
      <c r="W995" s="565" t="s">
        <v>123</v>
      </c>
      <c r="X995" s="567">
        <v>29975</v>
      </c>
      <c r="Y995" s="567">
        <v>24114</v>
      </c>
      <c r="Z995" s="568">
        <v>0.01</v>
      </c>
      <c r="AA995" s="569" t="str">
        <f t="shared" si="126"/>
        <v>PPV008-1</v>
      </c>
      <c r="AB995" s="570" t="str">
        <f t="shared" si="127"/>
        <v>FALSE</v>
      </c>
      <c r="AC995" s="580" t="str">
        <f t="shared" si="128"/>
        <v>FALSE</v>
      </c>
      <c r="AD995" s="569" t="str">
        <f t="shared" si="129"/>
        <v>II</v>
      </c>
    </row>
    <row r="996" spans="1:30" x14ac:dyDescent="0.25">
      <c r="A996" s="564" t="str">
        <f t="shared" si="130"/>
        <v>PPV008-2017-2</v>
      </c>
      <c r="B996" s="574" t="s">
        <v>1323</v>
      </c>
      <c r="C996" s="574">
        <v>2</v>
      </c>
      <c r="D996" s="574" t="s">
        <v>454</v>
      </c>
      <c r="E996" s="574"/>
      <c r="F996" s="574" t="s">
        <v>98</v>
      </c>
      <c r="G996" s="574">
        <v>2017</v>
      </c>
      <c r="H996" s="574" t="s">
        <v>1317</v>
      </c>
      <c r="I996" s="574" t="s">
        <v>1318</v>
      </c>
      <c r="J996" s="574" t="s">
        <v>1319</v>
      </c>
      <c r="K996" s="574">
        <v>5</v>
      </c>
      <c r="L996" s="574"/>
      <c r="M996" s="574"/>
      <c r="N996" s="574">
        <v>6</v>
      </c>
      <c r="O996" s="574">
        <v>8</v>
      </c>
      <c r="P996" s="574" t="s">
        <v>1320</v>
      </c>
      <c r="Q996" s="574" t="s">
        <v>1322</v>
      </c>
      <c r="R996" s="574">
        <v>118.5</v>
      </c>
      <c r="S996" s="574">
        <v>19</v>
      </c>
      <c r="T996" s="575">
        <v>4162</v>
      </c>
      <c r="U996" s="574">
        <v>18</v>
      </c>
      <c r="V996" s="574" t="s">
        <v>360</v>
      </c>
      <c r="W996" s="574" t="s">
        <v>123</v>
      </c>
      <c r="X996" s="576">
        <v>33550</v>
      </c>
      <c r="Y996" s="576">
        <v>26405.439999999999</v>
      </c>
      <c r="Z996" s="577">
        <v>0</v>
      </c>
      <c r="AA996" s="570" t="str">
        <f t="shared" si="126"/>
        <v>PPV008-2</v>
      </c>
      <c r="AB996" s="569" t="str">
        <f t="shared" si="127"/>
        <v>FALSE</v>
      </c>
      <c r="AC996" s="578" t="str">
        <f t="shared" si="128"/>
        <v>FALSE</v>
      </c>
      <c r="AD996" s="570" t="str">
        <f t="shared" si="129"/>
        <v>II</v>
      </c>
    </row>
    <row r="997" spans="1:30" ht="30" x14ac:dyDescent="0.25">
      <c r="A997" s="564" t="str">
        <f t="shared" si="130"/>
        <v>PPV010-2017-1</v>
      </c>
      <c r="B997" s="565" t="s">
        <v>1327</v>
      </c>
      <c r="C997" s="565">
        <v>1</v>
      </c>
      <c r="D997" s="565" t="s">
        <v>436</v>
      </c>
      <c r="E997" s="565"/>
      <c r="F997" s="565" t="s">
        <v>98</v>
      </c>
      <c r="G997" s="565">
        <v>2017</v>
      </c>
      <c r="H997" s="565" t="s">
        <v>1328</v>
      </c>
      <c r="I997" s="565" t="s">
        <v>1318</v>
      </c>
      <c r="J997" s="565" t="s">
        <v>1319</v>
      </c>
      <c r="K997" s="565">
        <v>5</v>
      </c>
      <c r="L997" s="565"/>
      <c r="M997" s="565"/>
      <c r="N997" s="565">
        <v>5.3</v>
      </c>
      <c r="O997" s="565">
        <v>8</v>
      </c>
      <c r="P997" s="565" t="s">
        <v>614</v>
      </c>
      <c r="Q997" s="565" t="s">
        <v>1329</v>
      </c>
      <c r="R997" s="565">
        <v>116</v>
      </c>
      <c r="S997" s="565">
        <v>26</v>
      </c>
      <c r="T997" s="566">
        <v>6300</v>
      </c>
      <c r="U997" s="565">
        <v>18</v>
      </c>
      <c r="V997" s="565" t="s">
        <v>360</v>
      </c>
      <c r="W997" s="565" t="s">
        <v>123</v>
      </c>
      <c r="X997" s="567">
        <v>33025</v>
      </c>
      <c r="Y997" s="567">
        <v>27017</v>
      </c>
      <c r="Z997" s="568">
        <v>0.01</v>
      </c>
      <c r="AA997" s="569" t="str">
        <f t="shared" si="126"/>
        <v>PPV010-1</v>
      </c>
      <c r="AB997" s="570" t="str">
        <f t="shared" si="127"/>
        <v>FALSE</v>
      </c>
      <c r="AC997" s="580" t="str">
        <f t="shared" si="128"/>
        <v>FALSE</v>
      </c>
      <c r="AD997" s="569" t="str">
        <f t="shared" si="129"/>
        <v>II</v>
      </c>
    </row>
    <row r="998" spans="1:30" x14ac:dyDescent="0.25">
      <c r="A998" s="564" t="str">
        <f t="shared" si="130"/>
        <v>PPV010-2017-2</v>
      </c>
      <c r="B998" s="574" t="s">
        <v>1327</v>
      </c>
      <c r="C998" s="574">
        <v>2</v>
      </c>
      <c r="D998" s="574" t="s">
        <v>431</v>
      </c>
      <c r="E998" s="574"/>
      <c r="F998" s="574" t="s">
        <v>98</v>
      </c>
      <c r="G998" s="574">
        <v>2017</v>
      </c>
      <c r="H998" s="574" t="s">
        <v>1328</v>
      </c>
      <c r="I998" s="574" t="s">
        <v>1318</v>
      </c>
      <c r="J998" s="574" t="s">
        <v>1319</v>
      </c>
      <c r="K998" s="574">
        <v>5</v>
      </c>
      <c r="L998" s="574"/>
      <c r="M998" s="574"/>
      <c r="N998" s="574">
        <v>5.3</v>
      </c>
      <c r="O998" s="574">
        <v>8</v>
      </c>
      <c r="P998" s="574" t="s">
        <v>614</v>
      </c>
      <c r="Q998" s="574" t="s">
        <v>1330</v>
      </c>
      <c r="R998" s="574">
        <v>116</v>
      </c>
      <c r="S998" s="574">
        <v>26</v>
      </c>
      <c r="T998" s="575">
        <v>5224</v>
      </c>
      <c r="U998" s="574">
        <v>18</v>
      </c>
      <c r="V998" s="574" t="s">
        <v>360</v>
      </c>
      <c r="W998" s="574" t="s">
        <v>123</v>
      </c>
      <c r="X998" s="576">
        <v>29545</v>
      </c>
      <c r="Y998" s="576">
        <v>23921</v>
      </c>
      <c r="Z998" s="577">
        <v>0.01</v>
      </c>
      <c r="AA998" s="570" t="str">
        <f t="shared" si="126"/>
        <v>PPV010-2</v>
      </c>
      <c r="AB998" s="569" t="str">
        <f t="shared" si="127"/>
        <v>FALSE</v>
      </c>
      <c r="AC998" s="578" t="str">
        <f t="shared" si="128"/>
        <v>FALSE</v>
      </c>
      <c r="AD998" s="570" t="str">
        <f t="shared" si="129"/>
        <v>II</v>
      </c>
    </row>
    <row r="999" spans="1:30" ht="30" x14ac:dyDescent="0.25">
      <c r="A999" s="564" t="str">
        <f t="shared" si="130"/>
        <v>PPV011-2017-1</v>
      </c>
      <c r="B999" s="565" t="s">
        <v>1331</v>
      </c>
      <c r="C999" s="565">
        <v>1</v>
      </c>
      <c r="D999" s="565" t="s">
        <v>436</v>
      </c>
      <c r="E999" s="565"/>
      <c r="F999" s="565" t="s">
        <v>98</v>
      </c>
      <c r="G999" s="565">
        <v>2017</v>
      </c>
      <c r="H999" s="565" t="s">
        <v>1328</v>
      </c>
      <c r="I999" s="565" t="s">
        <v>1318</v>
      </c>
      <c r="J999" s="565" t="s">
        <v>1332</v>
      </c>
      <c r="K999" s="565">
        <v>5</v>
      </c>
      <c r="L999" s="565"/>
      <c r="M999" s="565"/>
      <c r="N999" s="565">
        <v>5.3</v>
      </c>
      <c r="O999" s="565">
        <v>8</v>
      </c>
      <c r="P999" s="565" t="s">
        <v>617</v>
      </c>
      <c r="Q999" s="565" t="s">
        <v>1329</v>
      </c>
      <c r="R999" s="565">
        <v>116</v>
      </c>
      <c r="S999" s="565">
        <v>26</v>
      </c>
      <c r="T999" s="566">
        <v>5476</v>
      </c>
      <c r="U999" s="565">
        <v>18</v>
      </c>
      <c r="V999" s="565" t="s">
        <v>360</v>
      </c>
      <c r="W999" s="565" t="s">
        <v>122</v>
      </c>
      <c r="X999" s="567">
        <v>33500</v>
      </c>
      <c r="Y999" s="567">
        <v>25995.27</v>
      </c>
      <c r="Z999" s="568">
        <v>7.1999999999999995E-2</v>
      </c>
      <c r="AA999" s="569" t="str">
        <f t="shared" si="126"/>
        <v>PPV011-1</v>
      </c>
      <c r="AB999" s="570" t="str">
        <f t="shared" si="127"/>
        <v>FALSE</v>
      </c>
      <c r="AC999" s="580" t="str">
        <f t="shared" si="128"/>
        <v>FALSE</v>
      </c>
      <c r="AD999" s="569" t="str">
        <f t="shared" si="129"/>
        <v>II</v>
      </c>
    </row>
    <row r="1000" spans="1:30" x14ac:dyDescent="0.25">
      <c r="A1000" s="564" t="str">
        <f t="shared" si="130"/>
        <v>PPV011-2017-2</v>
      </c>
      <c r="B1000" s="574" t="s">
        <v>1331</v>
      </c>
      <c r="C1000" s="574">
        <v>2</v>
      </c>
      <c r="D1000" s="574" t="s">
        <v>431</v>
      </c>
      <c r="E1000" s="574"/>
      <c r="F1000" s="574" t="s">
        <v>98</v>
      </c>
      <c r="G1000" s="574">
        <v>2017</v>
      </c>
      <c r="H1000" s="574" t="s">
        <v>1328</v>
      </c>
      <c r="I1000" s="574" t="s">
        <v>1318</v>
      </c>
      <c r="J1000" s="574" t="s">
        <v>1332</v>
      </c>
      <c r="K1000" s="574">
        <v>5</v>
      </c>
      <c r="L1000" s="574"/>
      <c r="M1000" s="574"/>
      <c r="N1000" s="574">
        <v>5.3</v>
      </c>
      <c r="O1000" s="574">
        <v>8</v>
      </c>
      <c r="P1000" s="574" t="s">
        <v>617</v>
      </c>
      <c r="Q1000" s="574" t="s">
        <v>1329</v>
      </c>
      <c r="R1000" s="574">
        <v>116</v>
      </c>
      <c r="S1000" s="574">
        <v>26</v>
      </c>
      <c r="T1000" s="575">
        <v>5476</v>
      </c>
      <c r="U1000" s="574">
        <v>18</v>
      </c>
      <c r="V1000" s="574" t="s">
        <v>360</v>
      </c>
      <c r="W1000" s="574" t="s">
        <v>122</v>
      </c>
      <c r="X1000" s="576">
        <v>33500</v>
      </c>
      <c r="Y1000" s="576">
        <v>25995.27</v>
      </c>
      <c r="Z1000" s="577">
        <v>7.1999999999999995E-2</v>
      </c>
      <c r="AA1000" s="570" t="str">
        <f t="shared" si="126"/>
        <v>PPV011-2</v>
      </c>
      <c r="AB1000" s="569" t="str">
        <f t="shared" si="127"/>
        <v>FALSE</v>
      </c>
      <c r="AC1000" s="578" t="str">
        <f t="shared" si="128"/>
        <v>FALSE</v>
      </c>
      <c r="AD1000" s="570" t="str">
        <f t="shared" si="129"/>
        <v>II</v>
      </c>
    </row>
    <row r="1001" spans="1:30" ht="30" x14ac:dyDescent="0.25">
      <c r="A1001" s="564" t="str">
        <f t="shared" ref="A1001:A1029" si="131">CONCATENATE(B1001, "-", G1001, "-", C1001)</f>
        <v>PPV013-2017-1</v>
      </c>
      <c r="B1001" s="565" t="s">
        <v>1338</v>
      </c>
      <c r="C1001" s="565">
        <v>1</v>
      </c>
      <c r="D1001" s="565" t="s">
        <v>566</v>
      </c>
      <c r="E1001" s="565"/>
      <c r="F1001" s="565" t="s">
        <v>768</v>
      </c>
      <c r="G1001" s="565">
        <v>2017</v>
      </c>
      <c r="H1001" s="565" t="s">
        <v>1334</v>
      </c>
      <c r="I1001" s="565" t="s">
        <v>1335</v>
      </c>
      <c r="J1001" s="565" t="s">
        <v>1339</v>
      </c>
      <c r="K1001" s="565">
        <v>5</v>
      </c>
      <c r="L1001" s="565"/>
      <c r="M1001" s="565"/>
      <c r="N1001" s="565">
        <v>3.6</v>
      </c>
      <c r="O1001" s="565">
        <v>6</v>
      </c>
      <c r="P1001" s="565" t="s">
        <v>1337</v>
      </c>
      <c r="Q1001" s="565" t="s">
        <v>1190</v>
      </c>
      <c r="R1001" s="565">
        <v>120.2</v>
      </c>
      <c r="S1001" s="565">
        <v>18.5</v>
      </c>
      <c r="T1001" s="566">
        <v>4119</v>
      </c>
      <c r="U1001" s="565">
        <v>21</v>
      </c>
      <c r="V1001" s="565" t="s">
        <v>360</v>
      </c>
      <c r="W1001" s="565" t="s">
        <v>123</v>
      </c>
      <c r="X1001" s="567">
        <v>43300</v>
      </c>
      <c r="Y1001" s="567">
        <v>34823.440000000002</v>
      </c>
      <c r="Z1001" s="568">
        <v>7.1999999999999995E-2</v>
      </c>
      <c r="AA1001" s="569" t="str">
        <f t="shared" si="126"/>
        <v>PPV013-1</v>
      </c>
      <c r="AB1001" s="570" t="str">
        <f t="shared" si="127"/>
        <v>FALSE</v>
      </c>
      <c r="AC1001" s="580" t="str">
        <f t="shared" si="128"/>
        <v>FALSE</v>
      </c>
      <c r="AD1001" s="569" t="str">
        <f t="shared" si="129"/>
        <v>II</v>
      </c>
    </row>
    <row r="1002" spans="1:30" ht="30" x14ac:dyDescent="0.25">
      <c r="A1002" s="564" t="str">
        <f t="shared" si="131"/>
        <v>PPV015-2017-1</v>
      </c>
      <c r="B1002" s="574" t="s">
        <v>1342</v>
      </c>
      <c r="C1002" s="574">
        <v>1</v>
      </c>
      <c r="D1002" s="574" t="s">
        <v>566</v>
      </c>
      <c r="E1002" s="574"/>
      <c r="F1002" s="574" t="s">
        <v>768</v>
      </c>
      <c r="G1002" s="574">
        <v>2017</v>
      </c>
      <c r="H1002" s="574" t="s">
        <v>1334</v>
      </c>
      <c r="I1002" s="574" t="s">
        <v>1335</v>
      </c>
      <c r="J1002" s="574" t="s">
        <v>1343</v>
      </c>
      <c r="K1002" s="574">
        <v>5</v>
      </c>
      <c r="L1002" s="574"/>
      <c r="M1002" s="574"/>
      <c r="N1002" s="574">
        <v>5.7</v>
      </c>
      <c r="O1002" s="574">
        <v>8</v>
      </c>
      <c r="P1002" s="574" t="s">
        <v>1344</v>
      </c>
      <c r="Q1002" s="574" t="s">
        <v>1345</v>
      </c>
      <c r="R1002" s="574">
        <v>120.2</v>
      </c>
      <c r="S1002" s="574">
        <v>18.5</v>
      </c>
      <c r="T1002" s="575">
        <v>4485</v>
      </c>
      <c r="U1002" s="574">
        <v>18</v>
      </c>
      <c r="V1002" s="574" t="s">
        <v>360</v>
      </c>
      <c r="W1002" s="574" t="s">
        <v>123</v>
      </c>
      <c r="X1002" s="576">
        <v>46400</v>
      </c>
      <c r="Y1002" s="576">
        <v>37644.9</v>
      </c>
      <c r="Z1002" s="577">
        <v>7.1999999999999995E-2</v>
      </c>
      <c r="AA1002" s="570" t="str">
        <f t="shared" si="126"/>
        <v>PPV015-1</v>
      </c>
      <c r="AB1002" s="569" t="str">
        <f t="shared" si="127"/>
        <v>FALSE</v>
      </c>
      <c r="AC1002" s="578" t="str">
        <f t="shared" si="128"/>
        <v>FALSE</v>
      </c>
      <c r="AD1002" s="570" t="str">
        <f t="shared" si="129"/>
        <v>II</v>
      </c>
    </row>
    <row r="1003" spans="1:30" ht="30" x14ac:dyDescent="0.25">
      <c r="A1003" s="564" t="str">
        <f t="shared" si="131"/>
        <v>PPV006-2016-1</v>
      </c>
      <c r="B1003" s="574" t="s">
        <v>1312</v>
      </c>
      <c r="C1003" s="574">
        <v>1</v>
      </c>
      <c r="D1003" s="574" t="s">
        <v>458</v>
      </c>
      <c r="E1003" s="574"/>
      <c r="F1003" s="574" t="s">
        <v>68</v>
      </c>
      <c r="G1003" s="574">
        <v>2016</v>
      </c>
      <c r="H1003" s="574" t="s">
        <v>1305</v>
      </c>
      <c r="I1003" s="574" t="s">
        <v>1302</v>
      </c>
      <c r="J1003" s="574" t="s">
        <v>121</v>
      </c>
      <c r="K1003" s="574">
        <v>5</v>
      </c>
      <c r="L1003" s="574"/>
      <c r="M1003" s="574"/>
      <c r="N1003" s="574">
        <v>2</v>
      </c>
      <c r="O1003" s="574">
        <v>4</v>
      </c>
      <c r="P1003" s="574" t="s">
        <v>1313</v>
      </c>
      <c r="Q1003" s="574" t="s">
        <v>470</v>
      </c>
      <c r="R1003" s="574">
        <v>112.9</v>
      </c>
      <c r="S1003" s="574">
        <v>19</v>
      </c>
      <c r="T1003" s="575">
        <v>4136</v>
      </c>
      <c r="U1003" s="574">
        <v>21</v>
      </c>
      <c r="V1003" s="574" t="s">
        <v>360</v>
      </c>
      <c r="W1003" s="574" t="s">
        <v>122</v>
      </c>
      <c r="X1003" s="576">
        <v>29245</v>
      </c>
      <c r="Y1003" s="576">
        <v>23524</v>
      </c>
      <c r="Z1003" s="577">
        <v>0.05</v>
      </c>
      <c r="AA1003" s="570" t="str">
        <f t="shared" si="126"/>
        <v>PPV006-1</v>
      </c>
      <c r="AB1003" s="569" t="str">
        <f t="shared" si="127"/>
        <v>FALSE</v>
      </c>
      <c r="AC1003" s="578" t="str">
        <f t="shared" si="128"/>
        <v>FALSE</v>
      </c>
      <c r="AD1003" s="570" t="str">
        <f t="shared" si="129"/>
        <v>II</v>
      </c>
    </row>
    <row r="1004" spans="1:30" ht="30" x14ac:dyDescent="0.25">
      <c r="A1004" s="564" t="str">
        <f t="shared" si="131"/>
        <v>PPV009-2016-1</v>
      </c>
      <c r="B1004" s="565" t="s">
        <v>1324</v>
      </c>
      <c r="C1004" s="565">
        <v>1</v>
      </c>
      <c r="D1004" s="565" t="s">
        <v>436</v>
      </c>
      <c r="E1004" s="565"/>
      <c r="F1004" s="565" t="s">
        <v>98</v>
      </c>
      <c r="G1004" s="565">
        <v>2016</v>
      </c>
      <c r="H1004" s="565" t="s">
        <v>85</v>
      </c>
      <c r="I1004" s="565" t="s">
        <v>1318</v>
      </c>
      <c r="J1004" s="565" t="s">
        <v>1325</v>
      </c>
      <c r="K1004" s="565">
        <v>5</v>
      </c>
      <c r="L1004" s="565"/>
      <c r="M1004" s="565"/>
      <c r="N1004" s="565">
        <v>3.6</v>
      </c>
      <c r="O1004" s="565">
        <v>6</v>
      </c>
      <c r="P1004" s="565" t="s">
        <v>1268</v>
      </c>
      <c r="Q1004" s="565" t="s">
        <v>1326</v>
      </c>
      <c r="R1004" s="565">
        <v>110.5</v>
      </c>
      <c r="S1004" s="565">
        <v>17.5</v>
      </c>
      <c r="T1004" s="566">
        <v>3736</v>
      </c>
      <c r="U1004" s="565">
        <v>21</v>
      </c>
      <c r="V1004" s="565" t="s">
        <v>360</v>
      </c>
      <c r="W1004" s="565" t="s">
        <v>122</v>
      </c>
      <c r="X1004" s="567">
        <v>28165</v>
      </c>
      <c r="Y1004" s="567">
        <v>19517</v>
      </c>
      <c r="Z1004" s="579">
        <v>0.05</v>
      </c>
      <c r="AA1004" s="569" t="str">
        <f t="shared" si="126"/>
        <v>PPV009-1</v>
      </c>
      <c r="AB1004" s="570" t="str">
        <f t="shared" si="127"/>
        <v>FALSE</v>
      </c>
      <c r="AC1004" s="580" t="str">
        <f t="shared" si="128"/>
        <v>FALSE</v>
      </c>
      <c r="AD1004" s="569" t="str">
        <f t="shared" si="129"/>
        <v>II</v>
      </c>
    </row>
    <row r="1005" spans="1:30" x14ac:dyDescent="0.25">
      <c r="A1005" s="564" t="str">
        <f t="shared" si="131"/>
        <v>PPV010-2016-3</v>
      </c>
      <c r="B1005" s="574" t="s">
        <v>1327</v>
      </c>
      <c r="C1005" s="574">
        <v>3</v>
      </c>
      <c r="D1005" s="574" t="s">
        <v>454</v>
      </c>
      <c r="E1005" s="574"/>
      <c r="F1005" s="574" t="s">
        <v>98</v>
      </c>
      <c r="G1005" s="574">
        <v>2016</v>
      </c>
      <c r="H1005" s="574" t="s">
        <v>1328</v>
      </c>
      <c r="I1005" s="574" t="s">
        <v>1318</v>
      </c>
      <c r="J1005" s="574" t="s">
        <v>1319</v>
      </c>
      <c r="K1005" s="574">
        <v>5</v>
      </c>
      <c r="L1005" s="574"/>
      <c r="M1005" s="574"/>
      <c r="N1005" s="574">
        <v>5.3</v>
      </c>
      <c r="O1005" s="574">
        <v>8</v>
      </c>
      <c r="P1005" s="574" t="s">
        <v>1717</v>
      </c>
      <c r="Q1005" s="574" t="s">
        <v>1322</v>
      </c>
      <c r="R1005" s="574">
        <v>116</v>
      </c>
      <c r="S1005" s="574">
        <v>26</v>
      </c>
      <c r="T1005" s="575">
        <v>5224</v>
      </c>
      <c r="U1005" s="574">
        <v>18</v>
      </c>
      <c r="V1005" s="574" t="s">
        <v>360</v>
      </c>
      <c r="W1005" s="574" t="s">
        <v>122</v>
      </c>
      <c r="X1005" s="576">
        <v>43110</v>
      </c>
      <c r="Y1005" s="576">
        <v>34035</v>
      </c>
      <c r="Z1005" s="577">
        <v>0.03</v>
      </c>
      <c r="AA1005" s="570" t="str">
        <f t="shared" si="126"/>
        <v>PPV010-3</v>
      </c>
      <c r="AB1005" s="569" t="str">
        <f t="shared" si="127"/>
        <v>FALSE</v>
      </c>
      <c r="AC1005" s="578" t="str">
        <f t="shared" si="128"/>
        <v>FALSE</v>
      </c>
      <c r="AD1005" s="570" t="str">
        <f t="shared" si="129"/>
        <v>II</v>
      </c>
    </row>
    <row r="1006" spans="1:30" x14ac:dyDescent="0.25">
      <c r="A1006" s="564" t="str">
        <f t="shared" si="131"/>
        <v>PPV011-2016-3</v>
      </c>
      <c r="B1006" s="565" t="s">
        <v>1331</v>
      </c>
      <c r="C1006" s="565">
        <v>3</v>
      </c>
      <c r="D1006" s="565" t="s">
        <v>454</v>
      </c>
      <c r="E1006" s="565"/>
      <c r="F1006" s="565" t="s">
        <v>98</v>
      </c>
      <c r="G1006" s="565">
        <v>2016</v>
      </c>
      <c r="H1006" s="565" t="s">
        <v>1328</v>
      </c>
      <c r="I1006" s="565" t="s">
        <v>1318</v>
      </c>
      <c r="J1006" s="565" t="s">
        <v>1332</v>
      </c>
      <c r="K1006" s="565">
        <v>5</v>
      </c>
      <c r="L1006" s="565"/>
      <c r="M1006" s="565"/>
      <c r="N1006" s="565">
        <v>5.3</v>
      </c>
      <c r="O1006" s="565">
        <v>8</v>
      </c>
      <c r="P1006" s="565" t="s">
        <v>1718</v>
      </c>
      <c r="Q1006" s="565" t="s">
        <v>1322</v>
      </c>
      <c r="R1006" s="565">
        <v>116</v>
      </c>
      <c r="S1006" s="565">
        <v>26</v>
      </c>
      <c r="T1006" s="566">
        <v>5476</v>
      </c>
      <c r="U1006" s="565">
        <v>18</v>
      </c>
      <c r="V1006" s="565" t="s">
        <v>360</v>
      </c>
      <c r="W1006" s="565" t="s">
        <v>122</v>
      </c>
      <c r="X1006" s="567">
        <v>46210</v>
      </c>
      <c r="Y1006" s="567">
        <v>36823</v>
      </c>
      <c r="Z1006" s="579">
        <v>0.03</v>
      </c>
      <c r="AA1006" s="569" t="str">
        <f t="shared" si="126"/>
        <v>PPV011-3</v>
      </c>
      <c r="AB1006" s="570" t="str">
        <f t="shared" si="127"/>
        <v>FALSE</v>
      </c>
      <c r="AC1006" s="580" t="str">
        <f t="shared" si="128"/>
        <v>FALSE</v>
      </c>
      <c r="AD1006" s="569" t="str">
        <f t="shared" si="129"/>
        <v>II</v>
      </c>
    </row>
    <row r="1007" spans="1:30" ht="30" x14ac:dyDescent="0.25">
      <c r="A1007" s="564" t="str">
        <f t="shared" si="131"/>
        <v>PPV012-2016-1</v>
      </c>
      <c r="B1007" s="574" t="s">
        <v>1333</v>
      </c>
      <c r="C1007" s="574">
        <v>1</v>
      </c>
      <c r="D1007" s="574" t="s">
        <v>566</v>
      </c>
      <c r="E1007" s="574"/>
      <c r="F1007" s="574" t="s">
        <v>768</v>
      </c>
      <c r="G1007" s="574">
        <v>2016</v>
      </c>
      <c r="H1007" s="574" t="s">
        <v>1334</v>
      </c>
      <c r="I1007" s="574" t="s">
        <v>1335</v>
      </c>
      <c r="J1007" s="574" t="s">
        <v>1336</v>
      </c>
      <c r="K1007" s="574">
        <v>5</v>
      </c>
      <c r="L1007" s="574"/>
      <c r="M1007" s="574"/>
      <c r="N1007" s="574">
        <v>3.6</v>
      </c>
      <c r="O1007" s="574">
        <v>6</v>
      </c>
      <c r="P1007" s="574" t="s">
        <v>1337</v>
      </c>
      <c r="Q1007" s="574" t="s">
        <v>1014</v>
      </c>
      <c r="R1007" s="574">
        <v>120.2</v>
      </c>
      <c r="S1007" s="574">
        <v>18.5</v>
      </c>
      <c r="T1007" s="575">
        <v>4119</v>
      </c>
      <c r="U1007" s="574">
        <v>21</v>
      </c>
      <c r="V1007" s="574" t="s">
        <v>360</v>
      </c>
      <c r="W1007" s="574" t="s">
        <v>122</v>
      </c>
      <c r="X1007" s="576">
        <v>36560</v>
      </c>
      <c r="Y1007" s="576">
        <v>25808</v>
      </c>
      <c r="Z1007" s="577">
        <v>0.05</v>
      </c>
      <c r="AA1007" s="570" t="str">
        <f t="shared" si="126"/>
        <v>PPV012-1</v>
      </c>
      <c r="AB1007" s="569" t="str">
        <f t="shared" si="127"/>
        <v>FALSE</v>
      </c>
      <c r="AC1007" s="578" t="str">
        <f t="shared" si="128"/>
        <v>FALSE</v>
      </c>
      <c r="AD1007" s="570" t="str">
        <f t="shared" si="129"/>
        <v>II</v>
      </c>
    </row>
    <row r="1008" spans="1:30" ht="30" x14ac:dyDescent="0.25">
      <c r="A1008" s="564" t="str">
        <f t="shared" si="131"/>
        <v>PPV014-2016-1</v>
      </c>
      <c r="B1008" s="565" t="s">
        <v>1340</v>
      </c>
      <c r="C1008" s="565">
        <v>1</v>
      </c>
      <c r="D1008" s="565" t="s">
        <v>566</v>
      </c>
      <c r="E1008" s="565"/>
      <c r="F1008" s="565" t="s">
        <v>768</v>
      </c>
      <c r="G1008" s="565">
        <v>2016</v>
      </c>
      <c r="H1008" s="565" t="s">
        <v>1334</v>
      </c>
      <c r="I1008" s="565" t="s">
        <v>1335</v>
      </c>
      <c r="J1008" s="565" t="s">
        <v>1336</v>
      </c>
      <c r="K1008" s="565">
        <v>5</v>
      </c>
      <c r="L1008" s="565"/>
      <c r="M1008" s="565"/>
      <c r="N1008" s="565">
        <v>5.7</v>
      </c>
      <c r="O1008" s="565">
        <v>8</v>
      </c>
      <c r="P1008" s="565" t="s">
        <v>1337</v>
      </c>
      <c r="Q1008" s="565" t="s">
        <v>1341</v>
      </c>
      <c r="R1008" s="565">
        <v>120.2</v>
      </c>
      <c r="S1008" s="565">
        <v>18.5</v>
      </c>
      <c r="T1008" s="566">
        <v>4332</v>
      </c>
      <c r="U1008" s="565">
        <v>19</v>
      </c>
      <c r="V1008" s="565" t="s">
        <v>360</v>
      </c>
      <c r="W1008" s="565" t="s">
        <v>122</v>
      </c>
      <c r="X1008" s="567">
        <v>38790</v>
      </c>
      <c r="Y1008" s="567">
        <v>26735</v>
      </c>
      <c r="Z1008" s="579">
        <v>0.05</v>
      </c>
      <c r="AA1008" s="569" t="str">
        <f t="shared" si="126"/>
        <v>PPV014-1</v>
      </c>
      <c r="AB1008" s="570" t="str">
        <f t="shared" si="127"/>
        <v>FALSE</v>
      </c>
      <c r="AC1008" s="580" t="str">
        <f t="shared" si="128"/>
        <v>FALSE</v>
      </c>
      <c r="AD1008" s="569" t="str">
        <f t="shared" si="129"/>
        <v>II</v>
      </c>
    </row>
    <row r="1009" spans="1:30" ht="30" x14ac:dyDescent="0.25">
      <c r="A1009" s="564" t="str">
        <f t="shared" si="131"/>
        <v>SSV001-2017-1</v>
      </c>
      <c r="B1009" s="574" t="s">
        <v>1256</v>
      </c>
      <c r="C1009" s="574">
        <v>1</v>
      </c>
      <c r="D1009" s="574" t="s">
        <v>436</v>
      </c>
      <c r="E1009" s="574" t="s">
        <v>1796</v>
      </c>
      <c r="F1009" s="574" t="s">
        <v>98</v>
      </c>
      <c r="G1009" s="574">
        <v>2017</v>
      </c>
      <c r="H1009" s="574" t="s">
        <v>1257</v>
      </c>
      <c r="I1009" s="574" t="s">
        <v>1258</v>
      </c>
      <c r="J1009" s="574" t="s">
        <v>1259</v>
      </c>
      <c r="K1009" s="574">
        <v>5</v>
      </c>
      <c r="L1009" s="574"/>
      <c r="M1009" s="574"/>
      <c r="N1009" s="574">
        <v>5.3</v>
      </c>
      <c r="O1009" s="574">
        <v>8</v>
      </c>
      <c r="P1009" s="574" t="s">
        <v>851</v>
      </c>
      <c r="Q1009" s="574" t="s">
        <v>1260</v>
      </c>
      <c r="R1009" s="574">
        <v>143.5</v>
      </c>
      <c r="S1009" s="574">
        <v>26</v>
      </c>
      <c r="T1009" s="575">
        <v>7100</v>
      </c>
      <c r="U1009" s="574">
        <v>18</v>
      </c>
      <c r="V1009" s="574" t="s">
        <v>1797</v>
      </c>
      <c r="W1009" s="574" t="s">
        <v>123</v>
      </c>
      <c r="X1009" s="576">
        <v>38920</v>
      </c>
      <c r="Y1009" s="576">
        <v>28153</v>
      </c>
      <c r="Z1009" s="577">
        <v>0.05</v>
      </c>
      <c r="AA1009" s="570" t="str">
        <f t="shared" si="126"/>
        <v>SSV001-1</v>
      </c>
      <c r="AB1009" s="569" t="str">
        <f t="shared" si="127"/>
        <v>FALSE</v>
      </c>
      <c r="AC1009" s="578" t="str">
        <f t="shared" si="128"/>
        <v>FALSE</v>
      </c>
      <c r="AD1009" s="570" t="str">
        <f t="shared" si="129"/>
        <v>II</v>
      </c>
    </row>
    <row r="1010" spans="1:30" x14ac:dyDescent="0.25">
      <c r="A1010" s="564" t="str">
        <f t="shared" si="131"/>
        <v>SSV001-2017-2</v>
      </c>
      <c r="B1010" s="565" t="s">
        <v>1256</v>
      </c>
      <c r="C1010" s="565">
        <v>2</v>
      </c>
      <c r="D1010" s="565" t="s">
        <v>454</v>
      </c>
      <c r="E1010" s="565"/>
      <c r="F1010" s="565" t="s">
        <v>98</v>
      </c>
      <c r="G1010" s="565">
        <v>2017</v>
      </c>
      <c r="H1010" s="565" t="s">
        <v>1257</v>
      </c>
      <c r="I1010" s="565" t="s">
        <v>1258</v>
      </c>
      <c r="J1010" s="565" t="s">
        <v>1259</v>
      </c>
      <c r="K1010" s="565">
        <v>5</v>
      </c>
      <c r="L1010" s="565"/>
      <c r="M1010" s="565"/>
      <c r="N1010" s="565">
        <v>5.3</v>
      </c>
      <c r="O1010" s="565">
        <v>8</v>
      </c>
      <c r="P1010" s="565" t="s">
        <v>1261</v>
      </c>
      <c r="Q1010" s="565" t="s">
        <v>1262</v>
      </c>
      <c r="R1010" s="565">
        <v>143.5</v>
      </c>
      <c r="S1010" s="565">
        <v>26</v>
      </c>
      <c r="T1010" s="566">
        <v>7100</v>
      </c>
      <c r="U1010" s="565">
        <v>18</v>
      </c>
      <c r="V1010" s="565" t="s">
        <v>360</v>
      </c>
      <c r="W1010" s="565" t="s">
        <v>123</v>
      </c>
      <c r="X1010" s="567">
        <v>38240</v>
      </c>
      <c r="Y1010" s="567">
        <v>27889.86</v>
      </c>
      <c r="Z1010" s="579">
        <v>7.0000000000000007E-2</v>
      </c>
      <c r="AA1010" s="569" t="str">
        <f t="shared" si="126"/>
        <v>SSV001-2</v>
      </c>
      <c r="AB1010" s="570" t="str">
        <f t="shared" si="127"/>
        <v>FALSE</v>
      </c>
      <c r="AC1010" s="580" t="str">
        <f t="shared" si="128"/>
        <v>FALSE</v>
      </c>
      <c r="AD1010" s="569" t="str">
        <f t="shared" si="129"/>
        <v>II</v>
      </c>
    </row>
    <row r="1011" spans="1:30" ht="30" x14ac:dyDescent="0.25">
      <c r="A1011" s="564" t="str">
        <f t="shared" si="131"/>
        <v>SSV002-2017-1</v>
      </c>
      <c r="B1011" s="574" t="s">
        <v>1263</v>
      </c>
      <c r="C1011" s="574">
        <v>1</v>
      </c>
      <c r="D1011" s="574" t="s">
        <v>436</v>
      </c>
      <c r="E1011" s="574" t="s">
        <v>1796</v>
      </c>
      <c r="F1011" s="574" t="s">
        <v>98</v>
      </c>
      <c r="G1011" s="574">
        <v>2017</v>
      </c>
      <c r="H1011" s="574" t="s">
        <v>1257</v>
      </c>
      <c r="I1011" s="574" t="s">
        <v>1258</v>
      </c>
      <c r="J1011" s="574" t="s">
        <v>1264</v>
      </c>
      <c r="K1011" s="574">
        <v>5</v>
      </c>
      <c r="L1011" s="574"/>
      <c r="M1011" s="574"/>
      <c r="N1011" s="574">
        <v>5.3</v>
      </c>
      <c r="O1011" s="574">
        <v>8</v>
      </c>
      <c r="P1011" s="574" t="s">
        <v>864</v>
      </c>
      <c r="Q1011" s="574" t="s">
        <v>1260</v>
      </c>
      <c r="R1011" s="574">
        <v>143.5</v>
      </c>
      <c r="S1011" s="574">
        <v>26</v>
      </c>
      <c r="T1011" s="575">
        <v>7100</v>
      </c>
      <c r="U1011" s="574">
        <v>18</v>
      </c>
      <c r="V1011" s="574" t="s">
        <v>1797</v>
      </c>
      <c r="W1011" s="574" t="s">
        <v>123</v>
      </c>
      <c r="X1011" s="576">
        <v>42070</v>
      </c>
      <c r="Y1011" s="576">
        <v>30355</v>
      </c>
      <c r="Z1011" s="577">
        <v>0.05</v>
      </c>
      <c r="AA1011" s="570" t="str">
        <f t="shared" si="126"/>
        <v>SSV002-1</v>
      </c>
      <c r="AB1011" s="569" t="str">
        <f t="shared" si="127"/>
        <v>FALSE</v>
      </c>
      <c r="AC1011" s="578" t="str">
        <f t="shared" si="128"/>
        <v>FALSE</v>
      </c>
      <c r="AD1011" s="570" t="str">
        <f t="shared" si="129"/>
        <v>II</v>
      </c>
    </row>
    <row r="1012" spans="1:30" x14ac:dyDescent="0.25">
      <c r="A1012" s="564" t="str">
        <f t="shared" si="131"/>
        <v>SSV002-2017-2</v>
      </c>
      <c r="B1012" s="565" t="s">
        <v>1263</v>
      </c>
      <c r="C1012" s="565">
        <v>2</v>
      </c>
      <c r="D1012" s="565" t="s">
        <v>454</v>
      </c>
      <c r="E1012" s="565"/>
      <c r="F1012" s="565" t="s">
        <v>98</v>
      </c>
      <c r="G1012" s="565">
        <v>2017</v>
      </c>
      <c r="H1012" s="565" t="s">
        <v>1257</v>
      </c>
      <c r="I1012" s="565" t="s">
        <v>1258</v>
      </c>
      <c r="J1012" s="565" t="s">
        <v>1264</v>
      </c>
      <c r="K1012" s="565">
        <v>5</v>
      </c>
      <c r="L1012" s="565"/>
      <c r="M1012" s="565"/>
      <c r="N1012" s="565">
        <v>5.3</v>
      </c>
      <c r="O1012" s="565">
        <v>8</v>
      </c>
      <c r="P1012" s="565" t="s">
        <v>1265</v>
      </c>
      <c r="Q1012" s="565" t="s">
        <v>1262</v>
      </c>
      <c r="R1012" s="565">
        <v>143.5</v>
      </c>
      <c r="S1012" s="565">
        <v>26</v>
      </c>
      <c r="T1012" s="566">
        <v>7100</v>
      </c>
      <c r="U1012" s="565">
        <v>18</v>
      </c>
      <c r="V1012" s="565" t="s">
        <v>360</v>
      </c>
      <c r="W1012" s="565" t="s">
        <v>123</v>
      </c>
      <c r="X1012" s="567">
        <v>41436</v>
      </c>
      <c r="Y1012" s="567">
        <v>30029.82</v>
      </c>
      <c r="Z1012" s="579">
        <v>7.0000000000000007E-2</v>
      </c>
      <c r="AA1012" s="569" t="str">
        <f t="shared" si="126"/>
        <v>SSV002-2</v>
      </c>
      <c r="AB1012" s="570" t="str">
        <f t="shared" si="127"/>
        <v>FALSE</v>
      </c>
      <c r="AC1012" s="580" t="str">
        <f t="shared" si="128"/>
        <v>FALSE</v>
      </c>
      <c r="AD1012" s="569" t="str">
        <f t="shared" si="129"/>
        <v>II</v>
      </c>
    </row>
    <row r="1013" spans="1:30" ht="30" x14ac:dyDescent="0.25">
      <c r="A1013" s="564" t="str">
        <f t="shared" si="131"/>
        <v>SSV004-2017-2</v>
      </c>
      <c r="B1013" s="574" t="s">
        <v>1270</v>
      </c>
      <c r="C1013" s="574">
        <v>2</v>
      </c>
      <c r="D1013" s="574" t="s">
        <v>566</v>
      </c>
      <c r="E1013" s="574" t="s">
        <v>1796</v>
      </c>
      <c r="F1013" s="574" t="s">
        <v>768</v>
      </c>
      <c r="G1013" s="574">
        <v>2017</v>
      </c>
      <c r="H1013" s="574" t="s">
        <v>1271</v>
      </c>
      <c r="I1013" s="574" t="s">
        <v>1267</v>
      </c>
      <c r="J1013" s="574" t="s">
        <v>1259</v>
      </c>
      <c r="K1013" s="574">
        <v>5</v>
      </c>
      <c r="L1013" s="574"/>
      <c r="M1013" s="574"/>
      <c r="N1013" s="574">
        <v>3.6</v>
      </c>
      <c r="O1013" s="574">
        <v>6</v>
      </c>
      <c r="P1013" s="574" t="s">
        <v>1273</v>
      </c>
      <c r="Q1013" s="574" t="s">
        <v>1274</v>
      </c>
      <c r="R1013" s="574">
        <v>119.8</v>
      </c>
      <c r="S1013" s="574">
        <v>24.6</v>
      </c>
      <c r="T1013" s="575">
        <v>6500</v>
      </c>
      <c r="U1013" s="574">
        <v>21</v>
      </c>
      <c r="V1013" s="574" t="s">
        <v>1797</v>
      </c>
      <c r="W1013" s="574">
        <v>0</v>
      </c>
      <c r="X1013" s="576">
        <v>32590</v>
      </c>
      <c r="Y1013" s="576">
        <v>26408</v>
      </c>
      <c r="Z1013" s="577">
        <v>0.05</v>
      </c>
      <c r="AA1013" s="570" t="str">
        <f t="shared" si="126"/>
        <v>SSV004-2</v>
      </c>
      <c r="AB1013" s="569" t="str">
        <f t="shared" si="127"/>
        <v>FALSE</v>
      </c>
      <c r="AC1013" s="578" t="str">
        <f t="shared" si="128"/>
        <v>FALSE</v>
      </c>
      <c r="AD1013" s="570" t="str">
        <f t="shared" si="129"/>
        <v>II</v>
      </c>
    </row>
    <row r="1014" spans="1:30" ht="30" x14ac:dyDescent="0.25">
      <c r="A1014" s="564" t="str">
        <f t="shared" si="131"/>
        <v>SSV005-2017-2</v>
      </c>
      <c r="B1014" s="565" t="s">
        <v>1275</v>
      </c>
      <c r="C1014" s="565">
        <v>2</v>
      </c>
      <c r="D1014" s="565" t="s">
        <v>566</v>
      </c>
      <c r="E1014" s="565" t="s">
        <v>1796</v>
      </c>
      <c r="F1014" s="565" t="s">
        <v>768</v>
      </c>
      <c r="G1014" s="565">
        <v>2017</v>
      </c>
      <c r="H1014" s="565" t="s">
        <v>1271</v>
      </c>
      <c r="I1014" s="565" t="s">
        <v>1267</v>
      </c>
      <c r="J1014" s="565" t="s">
        <v>1264</v>
      </c>
      <c r="K1014" s="565">
        <v>5</v>
      </c>
      <c r="L1014" s="565"/>
      <c r="M1014" s="565"/>
      <c r="N1014" s="565">
        <v>3.6</v>
      </c>
      <c r="O1014" s="565">
        <v>6</v>
      </c>
      <c r="P1014" s="565" t="s">
        <v>1276</v>
      </c>
      <c r="Q1014" s="565" t="s">
        <v>1272</v>
      </c>
      <c r="R1014" s="565">
        <v>119.8</v>
      </c>
      <c r="S1014" s="565">
        <v>24.6</v>
      </c>
      <c r="T1014" s="566">
        <v>6500</v>
      </c>
      <c r="U1014" s="565">
        <v>21</v>
      </c>
      <c r="V1014" s="565" t="s">
        <v>1797</v>
      </c>
      <c r="W1014" s="565">
        <v>0</v>
      </c>
      <c r="X1014" s="567">
        <v>35190</v>
      </c>
      <c r="Y1014" s="567">
        <v>29081</v>
      </c>
      <c r="Z1014" s="579">
        <v>0.05</v>
      </c>
      <c r="AA1014" s="569" t="str">
        <f t="shared" si="126"/>
        <v>SSV005-2</v>
      </c>
      <c r="AB1014" s="570" t="str">
        <f t="shared" si="127"/>
        <v>FALSE</v>
      </c>
      <c r="AC1014" s="580" t="str">
        <f t="shared" si="128"/>
        <v>FALSE</v>
      </c>
      <c r="AD1014" s="569" t="str">
        <f t="shared" si="129"/>
        <v>II</v>
      </c>
    </row>
    <row r="1015" spans="1:30" ht="30" x14ac:dyDescent="0.25">
      <c r="A1015" s="564" t="str">
        <f t="shared" si="131"/>
        <v>SSV006-2017-2</v>
      </c>
      <c r="B1015" s="574" t="s">
        <v>1277</v>
      </c>
      <c r="C1015" s="574">
        <v>2</v>
      </c>
      <c r="D1015" s="574" t="s">
        <v>566</v>
      </c>
      <c r="E1015" s="574" t="s">
        <v>1796</v>
      </c>
      <c r="F1015" s="574" t="s">
        <v>768</v>
      </c>
      <c r="G1015" s="574">
        <v>2017</v>
      </c>
      <c r="H1015" s="574" t="s">
        <v>353</v>
      </c>
      <c r="I1015" s="574" t="s">
        <v>1267</v>
      </c>
      <c r="J1015" s="574" t="s">
        <v>1264</v>
      </c>
      <c r="K1015" s="574">
        <v>5</v>
      </c>
      <c r="L1015" s="574"/>
      <c r="M1015" s="574"/>
      <c r="N1015" s="574">
        <v>5.7</v>
      </c>
      <c r="O1015" s="574">
        <v>8</v>
      </c>
      <c r="P1015" s="574" t="s">
        <v>1278</v>
      </c>
      <c r="Q1015" s="574" t="s">
        <v>1279</v>
      </c>
      <c r="R1015" s="574">
        <v>140.5</v>
      </c>
      <c r="S1015" s="574">
        <v>26</v>
      </c>
      <c r="T1015" s="575">
        <v>6800</v>
      </c>
      <c r="U1015" s="574">
        <v>15</v>
      </c>
      <c r="V1015" s="574" t="s">
        <v>1797</v>
      </c>
      <c r="W1015" s="574">
        <v>0</v>
      </c>
      <c r="X1015" s="576">
        <v>40130</v>
      </c>
      <c r="Y1015" s="576">
        <v>27182</v>
      </c>
      <c r="Z1015" s="577">
        <v>0.05</v>
      </c>
      <c r="AA1015" s="570" t="str">
        <f t="shared" si="126"/>
        <v>SSV006-2</v>
      </c>
      <c r="AB1015" s="569" t="str">
        <f t="shared" si="127"/>
        <v>FALSE</v>
      </c>
      <c r="AC1015" s="578" t="str">
        <f t="shared" si="128"/>
        <v>FALSE</v>
      </c>
      <c r="AD1015" s="570" t="str">
        <f t="shared" si="129"/>
        <v>II</v>
      </c>
    </row>
    <row r="1016" spans="1:30" ht="30" x14ac:dyDescent="0.25">
      <c r="A1016" s="564" t="str">
        <f t="shared" si="131"/>
        <v>SSV007-2017-1</v>
      </c>
      <c r="B1016" s="565" t="s">
        <v>1280</v>
      </c>
      <c r="C1016" s="565">
        <v>1</v>
      </c>
      <c r="D1016" s="565" t="s">
        <v>458</v>
      </c>
      <c r="E1016" s="565"/>
      <c r="F1016" s="565" t="s">
        <v>68</v>
      </c>
      <c r="G1016" s="565">
        <v>2017</v>
      </c>
      <c r="H1016" s="565" t="s">
        <v>154</v>
      </c>
      <c r="I1016" s="565" t="s">
        <v>604</v>
      </c>
      <c r="J1016" s="565" t="s">
        <v>1259</v>
      </c>
      <c r="K1016" s="565">
        <v>5</v>
      </c>
      <c r="L1016" s="565"/>
      <c r="M1016" s="565"/>
      <c r="N1016" s="565" t="s">
        <v>1281</v>
      </c>
      <c r="O1016" s="565">
        <v>6</v>
      </c>
      <c r="P1016" s="565" t="s">
        <v>605</v>
      </c>
      <c r="Q1016" s="565" t="s">
        <v>1282</v>
      </c>
      <c r="R1016" s="565">
        <v>119</v>
      </c>
      <c r="S1016" s="565">
        <v>18.600000000000001</v>
      </c>
      <c r="T1016" s="566">
        <v>7300</v>
      </c>
      <c r="U1016" s="565">
        <v>18</v>
      </c>
      <c r="V1016" s="565" t="s">
        <v>122</v>
      </c>
      <c r="W1016" s="565" t="s">
        <v>122</v>
      </c>
      <c r="X1016" s="567">
        <v>40665</v>
      </c>
      <c r="Y1016" s="567">
        <v>30470</v>
      </c>
      <c r="Z1016" s="579">
        <v>0.05</v>
      </c>
      <c r="AA1016" s="569" t="str">
        <f t="shared" si="126"/>
        <v>SSV007-1</v>
      </c>
      <c r="AB1016" s="570" t="str">
        <f t="shared" si="127"/>
        <v>FALSE</v>
      </c>
      <c r="AC1016" s="580" t="str">
        <f t="shared" si="128"/>
        <v>FALSE</v>
      </c>
      <c r="AD1016" s="569" t="str">
        <f t="shared" si="129"/>
        <v>II</v>
      </c>
    </row>
    <row r="1017" spans="1:30" x14ac:dyDescent="0.25">
      <c r="A1017" s="564" t="str">
        <f t="shared" si="131"/>
        <v>SSV007-2017-2</v>
      </c>
      <c r="B1017" s="574" t="s">
        <v>1280</v>
      </c>
      <c r="C1017" s="574">
        <v>2</v>
      </c>
      <c r="D1017" s="574" t="s">
        <v>1370</v>
      </c>
      <c r="E1017" s="574"/>
      <c r="F1017" s="574" t="s">
        <v>68</v>
      </c>
      <c r="G1017" s="574">
        <v>2017</v>
      </c>
      <c r="H1017" s="574" t="s">
        <v>154</v>
      </c>
      <c r="I1017" s="574" t="s">
        <v>604</v>
      </c>
      <c r="J1017" s="574" t="s">
        <v>1259</v>
      </c>
      <c r="K1017" s="574">
        <v>5</v>
      </c>
      <c r="L1017" s="574"/>
      <c r="M1017" s="574"/>
      <c r="N1017" s="574" t="s">
        <v>1281</v>
      </c>
      <c r="O1017" s="574">
        <v>6</v>
      </c>
      <c r="P1017" s="574" t="s">
        <v>605</v>
      </c>
      <c r="Q1017" s="574" t="s">
        <v>1282</v>
      </c>
      <c r="R1017" s="574" t="s">
        <v>1283</v>
      </c>
      <c r="S1017" s="574" t="s">
        <v>1834</v>
      </c>
      <c r="T1017" s="575">
        <v>7300</v>
      </c>
      <c r="U1017" s="574">
        <v>18</v>
      </c>
      <c r="V1017" s="574" t="s">
        <v>122</v>
      </c>
      <c r="W1017" s="574" t="s">
        <v>122</v>
      </c>
      <c r="X1017" s="576">
        <v>40665</v>
      </c>
      <c r="Y1017" s="576">
        <v>29123</v>
      </c>
      <c r="Z1017" s="577">
        <v>0.01</v>
      </c>
      <c r="AA1017" s="570" t="str">
        <f t="shared" si="126"/>
        <v>SSV007-2</v>
      </c>
      <c r="AB1017" s="569" t="str">
        <f t="shared" si="127"/>
        <v>FALSE</v>
      </c>
      <c r="AC1017" s="578" t="str">
        <f t="shared" si="128"/>
        <v>FALSE</v>
      </c>
      <c r="AD1017" s="570" t="str">
        <f t="shared" si="129"/>
        <v>II</v>
      </c>
    </row>
    <row r="1018" spans="1:30" ht="30" x14ac:dyDescent="0.25">
      <c r="A1018" s="564" t="str">
        <f t="shared" si="131"/>
        <v>SSV008-2017-1</v>
      </c>
      <c r="B1018" s="565" t="s">
        <v>1284</v>
      </c>
      <c r="C1018" s="565">
        <v>1</v>
      </c>
      <c r="D1018" s="565" t="s">
        <v>458</v>
      </c>
      <c r="E1018" s="565"/>
      <c r="F1018" s="565" t="s">
        <v>68</v>
      </c>
      <c r="G1018" s="565">
        <v>2017</v>
      </c>
      <c r="H1018" s="565" t="s">
        <v>154</v>
      </c>
      <c r="I1018" s="565" t="s">
        <v>604</v>
      </c>
      <c r="J1018" s="565" t="s">
        <v>1285</v>
      </c>
      <c r="K1018" s="565">
        <v>5</v>
      </c>
      <c r="L1018" s="565"/>
      <c r="M1018" s="565"/>
      <c r="N1018" s="565" t="s">
        <v>1281</v>
      </c>
      <c r="O1018" s="565">
        <v>6</v>
      </c>
      <c r="P1018" s="565" t="s">
        <v>609</v>
      </c>
      <c r="Q1018" s="565" t="s">
        <v>1282</v>
      </c>
      <c r="R1018" s="565">
        <v>119</v>
      </c>
      <c r="S1018" s="565">
        <v>18.600000000000001</v>
      </c>
      <c r="T1018" s="566">
        <v>7500</v>
      </c>
      <c r="U1018" s="565">
        <v>17</v>
      </c>
      <c r="V1018" s="565" t="s">
        <v>122</v>
      </c>
      <c r="W1018" s="565" t="s">
        <v>122</v>
      </c>
      <c r="X1018" s="567">
        <v>43585</v>
      </c>
      <c r="Y1018" s="567">
        <v>33169</v>
      </c>
      <c r="Z1018" s="579">
        <v>0.05</v>
      </c>
      <c r="AA1018" s="569" t="str">
        <f t="shared" si="126"/>
        <v>SSV008-1</v>
      </c>
      <c r="AB1018" s="570" t="str">
        <f t="shared" si="127"/>
        <v>FALSE</v>
      </c>
      <c r="AC1018" s="580" t="str">
        <f t="shared" si="128"/>
        <v>FALSE</v>
      </c>
      <c r="AD1018" s="569" t="str">
        <f t="shared" si="129"/>
        <v>II</v>
      </c>
    </row>
    <row r="1019" spans="1:30" x14ac:dyDescent="0.25">
      <c r="A1019" s="564" t="str">
        <f t="shared" si="131"/>
        <v>SSV008-2017-2</v>
      </c>
      <c r="B1019" s="574" t="s">
        <v>1284</v>
      </c>
      <c r="C1019" s="574">
        <v>2</v>
      </c>
      <c r="D1019" s="574" t="s">
        <v>1370</v>
      </c>
      <c r="E1019" s="574"/>
      <c r="F1019" s="574" t="s">
        <v>68</v>
      </c>
      <c r="G1019" s="574">
        <v>2017</v>
      </c>
      <c r="H1019" s="574" t="s">
        <v>154</v>
      </c>
      <c r="I1019" s="574" t="s">
        <v>604</v>
      </c>
      <c r="J1019" s="574" t="s">
        <v>1285</v>
      </c>
      <c r="K1019" s="574">
        <v>5</v>
      </c>
      <c r="L1019" s="574"/>
      <c r="M1019" s="574"/>
      <c r="N1019" s="574" t="s">
        <v>1281</v>
      </c>
      <c r="O1019" s="574">
        <v>6</v>
      </c>
      <c r="P1019" s="574" t="s">
        <v>609</v>
      </c>
      <c r="Q1019" s="574" t="s">
        <v>1282</v>
      </c>
      <c r="R1019" s="574" t="s">
        <v>1283</v>
      </c>
      <c r="S1019" s="574" t="s">
        <v>1834</v>
      </c>
      <c r="T1019" s="575">
        <v>7500</v>
      </c>
      <c r="U1019" s="574">
        <v>17</v>
      </c>
      <c r="V1019" s="574" t="s">
        <v>122</v>
      </c>
      <c r="W1019" s="574" t="s">
        <v>122</v>
      </c>
      <c r="X1019" s="576">
        <v>43585</v>
      </c>
      <c r="Y1019" s="576">
        <v>31690</v>
      </c>
      <c r="Z1019" s="577">
        <v>0.01</v>
      </c>
      <c r="AA1019" s="570" t="str">
        <f t="shared" si="126"/>
        <v>SSV008-2</v>
      </c>
      <c r="AB1019" s="569" t="str">
        <f t="shared" si="127"/>
        <v>FALSE</v>
      </c>
      <c r="AC1019" s="578" t="str">
        <f t="shared" si="128"/>
        <v>FALSE</v>
      </c>
      <c r="AD1019" s="570" t="str">
        <f t="shared" si="129"/>
        <v>II</v>
      </c>
    </row>
    <row r="1020" spans="1:30" ht="30" x14ac:dyDescent="0.25">
      <c r="A1020" s="564" t="str">
        <f t="shared" si="131"/>
        <v>SSV011-2017-1</v>
      </c>
      <c r="B1020" s="565" t="s">
        <v>1286</v>
      </c>
      <c r="C1020" s="565">
        <v>1</v>
      </c>
      <c r="D1020" s="565" t="s">
        <v>458</v>
      </c>
      <c r="E1020" s="565"/>
      <c r="F1020" s="565" t="s">
        <v>68</v>
      </c>
      <c r="G1020" s="565">
        <v>2017</v>
      </c>
      <c r="H1020" s="565" t="s">
        <v>1287</v>
      </c>
      <c r="I1020" s="565" t="s">
        <v>1288</v>
      </c>
      <c r="J1020" s="565" t="s">
        <v>1259</v>
      </c>
      <c r="K1020" s="565">
        <v>5</v>
      </c>
      <c r="L1020" s="565"/>
      <c r="M1020" s="565"/>
      <c r="N1020" s="565" t="s">
        <v>1281</v>
      </c>
      <c r="O1020" s="565">
        <v>6</v>
      </c>
      <c r="P1020" s="565" t="s">
        <v>922</v>
      </c>
      <c r="Q1020" s="565" t="s">
        <v>463</v>
      </c>
      <c r="R1020" s="565">
        <v>145</v>
      </c>
      <c r="S1020" s="565">
        <v>23</v>
      </c>
      <c r="T1020" s="566">
        <v>6900</v>
      </c>
      <c r="U1020" s="565">
        <v>20</v>
      </c>
      <c r="V1020" s="565" t="s">
        <v>122</v>
      </c>
      <c r="W1020" s="565" t="s">
        <v>123</v>
      </c>
      <c r="X1020" s="567">
        <v>34440</v>
      </c>
      <c r="Y1020" s="567">
        <v>24031</v>
      </c>
      <c r="Z1020" s="579">
        <v>0.05</v>
      </c>
      <c r="AA1020" s="569" t="str">
        <f t="shared" si="126"/>
        <v>SSV011-1</v>
      </c>
      <c r="AB1020" s="570" t="str">
        <f t="shared" si="127"/>
        <v>FALSE</v>
      </c>
      <c r="AC1020" s="580" t="str">
        <f t="shared" si="128"/>
        <v>FALSE</v>
      </c>
      <c r="AD1020" s="569" t="str">
        <f t="shared" si="129"/>
        <v>II</v>
      </c>
    </row>
    <row r="1021" spans="1:30" x14ac:dyDescent="0.25">
      <c r="A1021" s="564" t="str">
        <f t="shared" si="131"/>
        <v>SSV011-2017-2</v>
      </c>
      <c r="B1021" s="574" t="s">
        <v>1286</v>
      </c>
      <c r="C1021" s="574">
        <v>2</v>
      </c>
      <c r="D1021" s="574" t="s">
        <v>1370</v>
      </c>
      <c r="E1021" s="574"/>
      <c r="F1021" s="574" t="s">
        <v>68</v>
      </c>
      <c r="G1021" s="574">
        <v>2017</v>
      </c>
      <c r="H1021" s="574" t="s">
        <v>1287</v>
      </c>
      <c r="I1021" s="574" t="s">
        <v>1288</v>
      </c>
      <c r="J1021" s="574" t="s">
        <v>1259</v>
      </c>
      <c r="K1021" s="574">
        <v>5</v>
      </c>
      <c r="L1021" s="574"/>
      <c r="M1021" s="574"/>
      <c r="N1021" s="574" t="s">
        <v>1281</v>
      </c>
      <c r="O1021" s="574">
        <v>6</v>
      </c>
      <c r="P1021" s="574" t="s">
        <v>922</v>
      </c>
      <c r="Q1021" s="574" t="s">
        <v>1289</v>
      </c>
      <c r="R1021" s="574" t="s">
        <v>1290</v>
      </c>
      <c r="S1021" s="574" t="s">
        <v>1835</v>
      </c>
      <c r="T1021" s="575">
        <v>6900</v>
      </c>
      <c r="U1021" s="574">
        <v>20</v>
      </c>
      <c r="V1021" s="574" t="s">
        <v>122</v>
      </c>
      <c r="W1021" s="574" t="s">
        <v>123</v>
      </c>
      <c r="X1021" s="576">
        <v>34400</v>
      </c>
      <c r="Y1021" s="576">
        <v>23614</v>
      </c>
      <c r="Z1021" s="577">
        <v>0.01</v>
      </c>
      <c r="AA1021" s="570" t="str">
        <f t="shared" si="126"/>
        <v>SSV011-2</v>
      </c>
      <c r="AB1021" s="569" t="str">
        <f t="shared" si="127"/>
        <v>FALSE</v>
      </c>
      <c r="AC1021" s="578" t="str">
        <f t="shared" si="128"/>
        <v>FALSE</v>
      </c>
      <c r="AD1021" s="570" t="str">
        <f t="shared" si="129"/>
        <v>II</v>
      </c>
    </row>
    <row r="1022" spans="1:30" ht="30" x14ac:dyDescent="0.25">
      <c r="A1022" s="564" t="str">
        <f t="shared" si="131"/>
        <v>SSV012-2017-1</v>
      </c>
      <c r="B1022" s="565" t="s">
        <v>1291</v>
      </c>
      <c r="C1022" s="565">
        <v>1</v>
      </c>
      <c r="D1022" s="565" t="s">
        <v>458</v>
      </c>
      <c r="E1022" s="565"/>
      <c r="F1022" s="565" t="s">
        <v>68</v>
      </c>
      <c r="G1022" s="565">
        <v>2017</v>
      </c>
      <c r="H1022" s="565" t="s">
        <v>187</v>
      </c>
      <c r="I1022" s="565" t="s">
        <v>1292</v>
      </c>
      <c r="J1022" s="565" t="s">
        <v>1259</v>
      </c>
      <c r="K1022" s="565">
        <v>5</v>
      </c>
      <c r="L1022" s="565"/>
      <c r="M1022" s="565"/>
      <c r="N1022" s="565" t="s">
        <v>1281</v>
      </c>
      <c r="O1022" s="565">
        <v>6</v>
      </c>
      <c r="P1022" s="565" t="s">
        <v>922</v>
      </c>
      <c r="Q1022" s="565" t="s">
        <v>463</v>
      </c>
      <c r="R1022" s="565">
        <v>163</v>
      </c>
      <c r="S1022" s="565">
        <v>23</v>
      </c>
      <c r="T1022" s="566">
        <v>7050</v>
      </c>
      <c r="U1022" s="565">
        <v>20</v>
      </c>
      <c r="V1022" s="565" t="s">
        <v>122</v>
      </c>
      <c r="W1022" s="565" t="s">
        <v>123</v>
      </c>
      <c r="X1022" s="567">
        <v>34755</v>
      </c>
      <c r="Y1022" s="567">
        <v>24345</v>
      </c>
      <c r="Z1022" s="579">
        <v>0.05</v>
      </c>
      <c r="AA1022" s="569" t="str">
        <f t="shared" si="126"/>
        <v>SSV012-1</v>
      </c>
      <c r="AB1022" s="570" t="str">
        <f t="shared" si="127"/>
        <v>FALSE</v>
      </c>
      <c r="AC1022" s="580" t="str">
        <f t="shared" si="128"/>
        <v>FALSE</v>
      </c>
      <c r="AD1022" s="569" t="str">
        <f t="shared" si="129"/>
        <v>II</v>
      </c>
    </row>
    <row r="1023" spans="1:30" x14ac:dyDescent="0.25">
      <c r="A1023" s="564" t="str">
        <f t="shared" si="131"/>
        <v>SSV012-2017-2</v>
      </c>
      <c r="B1023" s="574" t="s">
        <v>1291</v>
      </c>
      <c r="C1023" s="574">
        <v>2</v>
      </c>
      <c r="D1023" s="574" t="s">
        <v>1370</v>
      </c>
      <c r="E1023" s="574"/>
      <c r="F1023" s="574" t="s">
        <v>68</v>
      </c>
      <c r="G1023" s="574">
        <v>2017</v>
      </c>
      <c r="H1023" s="574" t="s">
        <v>187</v>
      </c>
      <c r="I1023" s="574" t="s">
        <v>1292</v>
      </c>
      <c r="J1023" s="574" t="s">
        <v>1259</v>
      </c>
      <c r="K1023" s="574">
        <v>5</v>
      </c>
      <c r="L1023" s="574"/>
      <c r="M1023" s="574"/>
      <c r="N1023" s="574" t="s">
        <v>1281</v>
      </c>
      <c r="O1023" s="574">
        <v>6</v>
      </c>
      <c r="P1023" s="574" t="s">
        <v>922</v>
      </c>
      <c r="Q1023" s="574" t="s">
        <v>1289</v>
      </c>
      <c r="R1023" s="574" t="s">
        <v>1293</v>
      </c>
      <c r="S1023" s="574" t="s">
        <v>1835</v>
      </c>
      <c r="T1023" s="575">
        <v>7050</v>
      </c>
      <c r="U1023" s="574">
        <v>20</v>
      </c>
      <c r="V1023" s="574" t="s">
        <v>122</v>
      </c>
      <c r="W1023" s="574" t="s">
        <v>123</v>
      </c>
      <c r="X1023" s="576">
        <v>34755</v>
      </c>
      <c r="Y1023" s="576">
        <v>23912</v>
      </c>
      <c r="Z1023" s="577">
        <v>0.01</v>
      </c>
      <c r="AA1023" s="570" t="str">
        <f t="shared" si="126"/>
        <v>SSV012-2</v>
      </c>
      <c r="AB1023" s="569" t="str">
        <f t="shared" si="127"/>
        <v>FALSE</v>
      </c>
      <c r="AC1023" s="578" t="str">
        <f t="shared" si="128"/>
        <v>FALSE</v>
      </c>
      <c r="AD1023" s="570" t="str">
        <f t="shared" si="129"/>
        <v>II</v>
      </c>
    </row>
    <row r="1024" spans="1:30" ht="30" x14ac:dyDescent="0.25">
      <c r="A1024" s="564" t="str">
        <f t="shared" si="131"/>
        <v>SSV015-2017-1</v>
      </c>
      <c r="B1024" s="565" t="s">
        <v>1294</v>
      </c>
      <c r="C1024" s="565">
        <v>1</v>
      </c>
      <c r="D1024" s="565" t="s">
        <v>458</v>
      </c>
      <c r="E1024" s="565"/>
      <c r="F1024" s="565" t="s">
        <v>68</v>
      </c>
      <c r="G1024" s="565">
        <v>2017</v>
      </c>
      <c r="H1024" s="565" t="s">
        <v>187</v>
      </c>
      <c r="I1024" s="565" t="s">
        <v>1288</v>
      </c>
      <c r="J1024" s="565" t="s">
        <v>1264</v>
      </c>
      <c r="K1024" s="565">
        <v>5</v>
      </c>
      <c r="L1024" s="565"/>
      <c r="M1024" s="565"/>
      <c r="N1024" s="565" t="s">
        <v>1281</v>
      </c>
      <c r="O1024" s="565">
        <v>6</v>
      </c>
      <c r="P1024" s="565" t="s">
        <v>967</v>
      </c>
      <c r="Q1024" s="565" t="s">
        <v>463</v>
      </c>
      <c r="R1024" s="565">
        <v>145</v>
      </c>
      <c r="S1024" s="565">
        <v>36</v>
      </c>
      <c r="T1024" s="566">
        <v>7050</v>
      </c>
      <c r="U1024" s="565">
        <v>19</v>
      </c>
      <c r="V1024" s="565" t="s">
        <v>122</v>
      </c>
      <c r="W1024" s="565" t="s">
        <v>123</v>
      </c>
      <c r="X1024" s="567">
        <v>37865</v>
      </c>
      <c r="Y1024" s="567">
        <v>27179</v>
      </c>
      <c r="Z1024" s="579">
        <v>0.05</v>
      </c>
      <c r="AA1024" s="569" t="str">
        <f t="shared" si="126"/>
        <v>SSV015-1</v>
      </c>
      <c r="AB1024" s="570" t="str">
        <f t="shared" si="127"/>
        <v>FALSE</v>
      </c>
      <c r="AC1024" s="580" t="str">
        <f t="shared" si="128"/>
        <v>FALSE</v>
      </c>
      <c r="AD1024" s="569" t="str">
        <f t="shared" si="129"/>
        <v>II</v>
      </c>
    </row>
    <row r="1025" spans="1:30" x14ac:dyDescent="0.25">
      <c r="A1025" s="564" t="str">
        <f t="shared" si="131"/>
        <v>SSV015-2017-2</v>
      </c>
      <c r="B1025" s="574" t="s">
        <v>1294</v>
      </c>
      <c r="C1025" s="574">
        <v>2</v>
      </c>
      <c r="D1025" s="574" t="s">
        <v>1370</v>
      </c>
      <c r="E1025" s="574"/>
      <c r="F1025" s="574" t="s">
        <v>68</v>
      </c>
      <c r="G1025" s="574">
        <v>2017</v>
      </c>
      <c r="H1025" s="574" t="s">
        <v>187</v>
      </c>
      <c r="I1025" s="574" t="s">
        <v>1288</v>
      </c>
      <c r="J1025" s="574" t="s">
        <v>1264</v>
      </c>
      <c r="K1025" s="574">
        <v>5</v>
      </c>
      <c r="L1025" s="574"/>
      <c r="M1025" s="574"/>
      <c r="N1025" s="574" t="s">
        <v>1281</v>
      </c>
      <c r="O1025" s="574">
        <v>6</v>
      </c>
      <c r="P1025" s="574" t="s">
        <v>967</v>
      </c>
      <c r="Q1025" s="574" t="s">
        <v>1289</v>
      </c>
      <c r="R1025" s="574" t="s">
        <v>1290</v>
      </c>
      <c r="S1025" s="574" t="s">
        <v>1835</v>
      </c>
      <c r="T1025" s="575">
        <v>7000</v>
      </c>
      <c r="U1025" s="574">
        <v>18</v>
      </c>
      <c r="V1025" s="574" t="s">
        <v>122</v>
      </c>
      <c r="W1025" s="574" t="s">
        <v>123</v>
      </c>
      <c r="X1025" s="576">
        <v>37860</v>
      </c>
      <c r="Y1025" s="576">
        <v>26670</v>
      </c>
      <c r="Z1025" s="577">
        <v>0.01</v>
      </c>
      <c r="AA1025" s="570" t="str">
        <f t="shared" si="126"/>
        <v>SSV015-2</v>
      </c>
      <c r="AB1025" s="569" t="str">
        <f t="shared" si="127"/>
        <v>FALSE</v>
      </c>
      <c r="AC1025" s="578" t="str">
        <f t="shared" si="128"/>
        <v>FALSE</v>
      </c>
      <c r="AD1025" s="570" t="str">
        <f t="shared" si="129"/>
        <v>II</v>
      </c>
    </row>
    <row r="1026" spans="1:30" ht="30" x14ac:dyDescent="0.25">
      <c r="A1026" s="564" t="str">
        <f t="shared" si="131"/>
        <v>SSV016-2017-1</v>
      </c>
      <c r="B1026" s="565" t="s">
        <v>1295</v>
      </c>
      <c r="C1026" s="565">
        <v>1</v>
      </c>
      <c r="D1026" s="565" t="s">
        <v>458</v>
      </c>
      <c r="E1026" s="565"/>
      <c r="F1026" s="565" t="s">
        <v>68</v>
      </c>
      <c r="G1026" s="565">
        <v>2017</v>
      </c>
      <c r="H1026" s="565" t="s">
        <v>187</v>
      </c>
      <c r="I1026" s="565" t="s">
        <v>1292</v>
      </c>
      <c r="J1026" s="565" t="s">
        <v>1264</v>
      </c>
      <c r="K1026" s="565">
        <v>5</v>
      </c>
      <c r="L1026" s="565"/>
      <c r="M1026" s="565"/>
      <c r="N1026" s="565" t="s">
        <v>1281</v>
      </c>
      <c r="O1026" s="565">
        <v>6</v>
      </c>
      <c r="P1026" s="565" t="s">
        <v>967</v>
      </c>
      <c r="Q1026" s="565" t="s">
        <v>463</v>
      </c>
      <c r="R1026" s="565">
        <v>163</v>
      </c>
      <c r="S1026" s="565">
        <v>36</v>
      </c>
      <c r="T1026" s="566">
        <v>7050</v>
      </c>
      <c r="U1026" s="565">
        <v>19</v>
      </c>
      <c r="V1026" s="565" t="s">
        <v>122</v>
      </c>
      <c r="W1026" s="565" t="s">
        <v>123</v>
      </c>
      <c r="X1026" s="567">
        <v>38115</v>
      </c>
      <c r="Y1026" s="567">
        <v>27460</v>
      </c>
      <c r="Z1026" s="579">
        <v>0.05</v>
      </c>
      <c r="AA1026" s="569" t="str">
        <f t="shared" si="126"/>
        <v>SSV016-1</v>
      </c>
      <c r="AB1026" s="570" t="str">
        <f t="shared" si="127"/>
        <v>FALSE</v>
      </c>
      <c r="AC1026" s="580" t="str">
        <f t="shared" si="128"/>
        <v>FALSE</v>
      </c>
      <c r="AD1026" s="569" t="str">
        <f t="shared" si="129"/>
        <v>II</v>
      </c>
    </row>
    <row r="1027" spans="1:30" x14ac:dyDescent="0.25">
      <c r="A1027" s="564" t="str">
        <f t="shared" si="131"/>
        <v>SSV016-2017-2</v>
      </c>
      <c r="B1027" s="574" t="s">
        <v>1295</v>
      </c>
      <c r="C1027" s="574">
        <v>2</v>
      </c>
      <c r="D1027" s="574" t="s">
        <v>1370</v>
      </c>
      <c r="E1027" s="574"/>
      <c r="F1027" s="574" t="s">
        <v>68</v>
      </c>
      <c r="G1027" s="574">
        <v>2017</v>
      </c>
      <c r="H1027" s="574" t="s">
        <v>187</v>
      </c>
      <c r="I1027" s="574" t="s">
        <v>1292</v>
      </c>
      <c r="J1027" s="574" t="s">
        <v>1264</v>
      </c>
      <c r="K1027" s="574">
        <v>5</v>
      </c>
      <c r="L1027" s="574"/>
      <c r="M1027" s="574"/>
      <c r="N1027" s="574" t="s">
        <v>1281</v>
      </c>
      <c r="O1027" s="574">
        <v>6</v>
      </c>
      <c r="P1027" s="574" t="s">
        <v>967</v>
      </c>
      <c r="Q1027" s="574" t="s">
        <v>1289</v>
      </c>
      <c r="R1027" s="574" t="s">
        <v>1293</v>
      </c>
      <c r="S1027" s="574" t="s">
        <v>1835</v>
      </c>
      <c r="T1027" s="575">
        <v>7050</v>
      </c>
      <c r="U1027" s="574">
        <v>18</v>
      </c>
      <c r="V1027" s="574" t="s">
        <v>122</v>
      </c>
      <c r="W1027" s="574" t="s">
        <v>123</v>
      </c>
      <c r="X1027" s="576">
        <v>38115</v>
      </c>
      <c r="Y1027" s="576">
        <v>26942</v>
      </c>
      <c r="Z1027" s="577">
        <v>0.01</v>
      </c>
      <c r="AA1027" s="570" t="str">
        <f t="shared" si="126"/>
        <v>SSV016-2</v>
      </c>
      <c r="AB1027" s="569" t="str">
        <f t="shared" si="127"/>
        <v>FALSE</v>
      </c>
      <c r="AC1027" s="578" t="str">
        <f t="shared" si="128"/>
        <v>FALSE</v>
      </c>
      <c r="AD1027" s="570" t="str">
        <f t="shared" si="129"/>
        <v>II</v>
      </c>
    </row>
    <row r="1028" spans="1:30" ht="30" x14ac:dyDescent="0.25">
      <c r="A1028" s="564" t="str">
        <f t="shared" si="131"/>
        <v>SSV003-2016-1</v>
      </c>
      <c r="B1028" s="574" t="s">
        <v>1266</v>
      </c>
      <c r="C1028" s="574">
        <v>1</v>
      </c>
      <c r="D1028" s="574" t="s">
        <v>436</v>
      </c>
      <c r="E1028" s="574"/>
      <c r="F1028" s="574" t="s">
        <v>98</v>
      </c>
      <c r="G1028" s="574">
        <v>2016</v>
      </c>
      <c r="H1028" s="574" t="s">
        <v>85</v>
      </c>
      <c r="I1028" s="574" t="s">
        <v>1267</v>
      </c>
      <c r="J1028" s="574" t="s">
        <v>121</v>
      </c>
      <c r="K1028" s="574">
        <v>5</v>
      </c>
      <c r="L1028" s="574"/>
      <c r="M1028" s="574"/>
      <c r="N1028" s="574" t="s">
        <v>591</v>
      </c>
      <c r="O1028" s="574">
        <v>6</v>
      </c>
      <c r="P1028" s="574" t="s">
        <v>1268</v>
      </c>
      <c r="Q1028" s="574" t="s">
        <v>1269</v>
      </c>
      <c r="R1028" s="574">
        <v>110.5</v>
      </c>
      <c r="S1028" s="574">
        <v>17.5</v>
      </c>
      <c r="T1028" s="575">
        <v>3736</v>
      </c>
      <c r="U1028" s="574">
        <v>21</v>
      </c>
      <c r="V1028" s="574" t="s">
        <v>360</v>
      </c>
      <c r="W1028" s="574" t="s">
        <v>122</v>
      </c>
      <c r="X1028" s="576">
        <v>28165</v>
      </c>
      <c r="Y1028" s="576">
        <v>26790</v>
      </c>
      <c r="Z1028" s="577">
        <v>0.05</v>
      </c>
      <c r="AA1028" s="570" t="str">
        <f t="shared" si="126"/>
        <v>SSV003-1</v>
      </c>
      <c r="AB1028" s="569" t="str">
        <f t="shared" si="127"/>
        <v>FALSE</v>
      </c>
      <c r="AC1028" s="578" t="str">
        <f t="shared" si="128"/>
        <v>FALSE</v>
      </c>
      <c r="AD1028" s="570" t="str">
        <f t="shared" si="129"/>
        <v>II</v>
      </c>
    </row>
    <row r="1029" spans="1:30" x14ac:dyDescent="0.25">
      <c r="A1029" s="564" t="str">
        <f t="shared" si="131"/>
        <v>OTHER--</v>
      </c>
      <c r="B1029" s="582" t="s">
        <v>1354</v>
      </c>
      <c r="C1029" s="582"/>
      <c r="D1029" s="582"/>
      <c r="E1029" s="582"/>
      <c r="F1029" s="582"/>
      <c r="G1029" s="582"/>
      <c r="H1029" s="582"/>
      <c r="I1029" s="582"/>
      <c r="J1029" s="582"/>
      <c r="K1029" s="582"/>
      <c r="L1029" s="582"/>
      <c r="M1029" s="582"/>
      <c r="N1029" s="582"/>
      <c r="O1029" s="582"/>
      <c r="P1029" s="582"/>
      <c r="Q1029" s="582"/>
      <c r="R1029" s="582"/>
      <c r="S1029" s="582"/>
      <c r="T1029" s="583"/>
      <c r="U1029" s="582"/>
      <c r="V1029" s="582"/>
      <c r="W1029" s="582"/>
      <c r="X1029" s="584"/>
      <c r="Y1029" s="584"/>
      <c r="Z1029" s="585"/>
      <c r="AA1029" s="586" t="str">
        <f t="shared" si="126"/>
        <v>OTHER-</v>
      </c>
      <c r="AB1029" s="587" t="str">
        <f t="shared" si="127"/>
        <v>FALSE</v>
      </c>
      <c r="AC1029" s="588" t="str">
        <f t="shared" si="128"/>
        <v>FALSE</v>
      </c>
      <c r="AD1029" s="586" t="str">
        <f t="shared" si="129"/>
        <v>II</v>
      </c>
    </row>
    <row r="1030" spans="1:30" x14ac:dyDescent="0.25">
      <c r="G1030" s="590"/>
      <c r="H1030" s="590"/>
      <c r="I1030" s="590"/>
      <c r="J1030" s="590"/>
      <c r="K1030" s="590"/>
      <c r="L1030" s="590"/>
      <c r="M1030" s="590"/>
      <c r="N1030" s="590"/>
      <c r="O1030" s="590"/>
      <c r="P1030" s="590"/>
      <c r="Q1030" s="590"/>
      <c r="R1030" s="590"/>
      <c r="S1030" s="590"/>
      <c r="T1030" s="591"/>
      <c r="U1030" s="590"/>
      <c r="V1030" s="590"/>
      <c r="W1030" s="590"/>
      <c r="X1030" s="592"/>
      <c r="Y1030" s="592"/>
      <c r="Z1030" s="590"/>
      <c r="AB1030" s="593"/>
      <c r="AC1030" s="573"/>
      <c r="AD1030" s="573"/>
    </row>
    <row r="1031" spans="1:30" x14ac:dyDescent="0.25">
      <c r="G1031" s="590"/>
      <c r="H1031" s="590"/>
      <c r="I1031" s="590"/>
      <c r="J1031" s="590"/>
      <c r="K1031" s="590"/>
      <c r="L1031" s="590"/>
      <c r="M1031" s="590"/>
      <c r="N1031" s="590"/>
      <c r="O1031" s="590"/>
      <c r="P1031" s="590"/>
      <c r="Q1031" s="590"/>
      <c r="R1031" s="590"/>
      <c r="S1031" s="590"/>
      <c r="T1031" s="591"/>
      <c r="U1031" s="590"/>
      <c r="V1031" s="590"/>
      <c r="W1031" s="590"/>
      <c r="X1031" s="592"/>
      <c r="Y1031" s="592"/>
      <c r="Z1031" s="590"/>
      <c r="AB1031" s="573"/>
      <c r="AC1031" s="573"/>
      <c r="AD1031" s="573"/>
    </row>
    <row r="1032" spans="1:30" x14ac:dyDescent="0.25">
      <c r="G1032" s="590"/>
      <c r="H1032" s="590"/>
      <c r="I1032" s="590"/>
      <c r="J1032" s="590"/>
      <c r="K1032" s="590"/>
      <c r="L1032" s="590"/>
      <c r="M1032" s="590"/>
      <c r="N1032" s="590"/>
      <c r="O1032" s="590"/>
      <c r="P1032" s="590"/>
      <c r="Q1032" s="590"/>
      <c r="R1032" s="590"/>
      <c r="S1032" s="590"/>
      <c r="T1032" s="591"/>
      <c r="U1032" s="590"/>
      <c r="V1032" s="590"/>
      <c r="W1032" s="590"/>
      <c r="X1032" s="592"/>
      <c r="Y1032" s="592"/>
      <c r="Z1032" s="590"/>
      <c r="AB1032" s="573"/>
      <c r="AC1032" s="573"/>
      <c r="AD1032" s="573"/>
    </row>
    <row r="1033" spans="1:30" x14ac:dyDescent="0.25">
      <c r="G1033" s="590"/>
      <c r="H1033" s="590"/>
      <c r="I1033" s="590"/>
      <c r="J1033" s="590"/>
      <c r="K1033" s="590"/>
      <c r="L1033" s="590"/>
      <c r="M1033" s="590"/>
      <c r="N1033" s="590"/>
      <c r="O1033" s="590"/>
      <c r="P1033" s="590"/>
      <c r="Q1033" s="590"/>
      <c r="R1033" s="590"/>
      <c r="S1033" s="590"/>
      <c r="T1033" s="591"/>
      <c r="U1033" s="590"/>
      <c r="V1033" s="590"/>
      <c r="W1033" s="590"/>
      <c r="X1033" s="592"/>
      <c r="Y1033" s="592"/>
      <c r="Z1033" s="590"/>
      <c r="AB1033" s="573"/>
      <c r="AC1033" s="573"/>
      <c r="AD1033" s="573"/>
    </row>
    <row r="1034" spans="1:30" x14ac:dyDescent="0.25">
      <c r="G1034" s="590"/>
      <c r="H1034" s="590"/>
      <c r="I1034" s="590"/>
      <c r="J1034" s="590"/>
      <c r="K1034" s="590"/>
      <c r="L1034" s="590"/>
      <c r="M1034" s="590"/>
      <c r="N1034" s="590"/>
      <c r="O1034" s="590"/>
      <c r="P1034" s="590"/>
      <c r="Q1034" s="590"/>
      <c r="R1034" s="590"/>
      <c r="S1034" s="590"/>
      <c r="T1034" s="591"/>
      <c r="U1034" s="590"/>
      <c r="V1034" s="590"/>
      <c r="W1034" s="590"/>
      <c r="X1034" s="592"/>
      <c r="Y1034" s="592"/>
      <c r="Z1034" s="590"/>
      <c r="AB1034" s="573"/>
      <c r="AC1034" s="573"/>
      <c r="AD1034" s="573"/>
    </row>
    <row r="1035" spans="1:30" x14ac:dyDescent="0.25">
      <c r="G1035" s="590"/>
      <c r="H1035" s="590"/>
      <c r="I1035" s="590"/>
      <c r="J1035" s="590"/>
      <c r="K1035" s="590"/>
      <c r="L1035" s="590"/>
      <c r="M1035" s="590"/>
      <c r="N1035" s="590"/>
      <c r="O1035" s="590"/>
      <c r="P1035" s="590"/>
      <c r="Q1035" s="590"/>
      <c r="R1035" s="590"/>
      <c r="S1035" s="590"/>
      <c r="T1035" s="591"/>
      <c r="U1035" s="590"/>
      <c r="V1035" s="590"/>
      <c r="W1035" s="590"/>
      <c r="X1035" s="592"/>
      <c r="Y1035" s="592"/>
      <c r="Z1035" s="590"/>
      <c r="AB1035" s="573"/>
      <c r="AC1035" s="573"/>
      <c r="AD1035" s="573"/>
    </row>
    <row r="1036" spans="1:30" x14ac:dyDescent="0.25">
      <c r="G1036" s="590"/>
      <c r="H1036" s="590"/>
      <c r="I1036" s="590"/>
      <c r="J1036" s="590"/>
      <c r="K1036" s="590"/>
      <c r="L1036" s="590"/>
      <c r="M1036" s="590"/>
      <c r="N1036" s="590"/>
      <c r="O1036" s="590"/>
      <c r="P1036" s="590"/>
      <c r="Q1036" s="590"/>
      <c r="R1036" s="590"/>
      <c r="S1036" s="590"/>
      <c r="T1036" s="591"/>
      <c r="U1036" s="590"/>
      <c r="V1036" s="590"/>
      <c r="W1036" s="590"/>
      <c r="X1036" s="592"/>
      <c r="Y1036" s="592"/>
      <c r="Z1036" s="590"/>
      <c r="AB1036" s="573"/>
      <c r="AC1036" s="573"/>
      <c r="AD1036" s="573"/>
    </row>
    <row r="1037" spans="1:30" x14ac:dyDescent="0.25">
      <c r="G1037" s="590"/>
      <c r="H1037" s="590"/>
      <c r="I1037" s="590"/>
      <c r="J1037" s="590"/>
      <c r="K1037" s="590"/>
      <c r="L1037" s="590"/>
      <c r="M1037" s="590"/>
      <c r="N1037" s="590"/>
      <c r="O1037" s="590"/>
      <c r="P1037" s="590"/>
      <c r="Q1037" s="590"/>
      <c r="R1037" s="590"/>
      <c r="S1037" s="590"/>
      <c r="T1037" s="591"/>
      <c r="U1037" s="590"/>
      <c r="V1037" s="590"/>
      <c r="W1037" s="590"/>
      <c r="X1037" s="592"/>
      <c r="Y1037" s="592"/>
      <c r="Z1037" s="590"/>
      <c r="AB1037" s="573"/>
      <c r="AC1037" s="573"/>
      <c r="AD1037" s="573"/>
    </row>
    <row r="1038" spans="1:30" x14ac:dyDescent="0.25">
      <c r="G1038" s="590"/>
      <c r="H1038" s="590"/>
      <c r="I1038" s="590"/>
      <c r="J1038" s="590"/>
      <c r="K1038" s="590"/>
      <c r="L1038" s="590"/>
      <c r="M1038" s="590"/>
      <c r="N1038" s="590"/>
      <c r="O1038" s="590"/>
      <c r="P1038" s="590"/>
      <c r="Q1038" s="590"/>
      <c r="R1038" s="590"/>
      <c r="S1038" s="590"/>
      <c r="T1038" s="591"/>
      <c r="U1038" s="590"/>
      <c r="V1038" s="590"/>
      <c r="W1038" s="590"/>
      <c r="X1038" s="592"/>
      <c r="Y1038" s="592"/>
      <c r="Z1038" s="590"/>
      <c r="AB1038" s="573"/>
      <c r="AC1038" s="573"/>
      <c r="AD1038" s="573"/>
    </row>
    <row r="1039" spans="1:30" x14ac:dyDescent="0.25">
      <c r="G1039" s="590"/>
      <c r="H1039" s="590"/>
      <c r="I1039" s="590"/>
      <c r="J1039" s="590"/>
      <c r="K1039" s="590"/>
      <c r="L1039" s="590"/>
      <c r="M1039" s="590"/>
      <c r="N1039" s="590"/>
      <c r="O1039" s="590"/>
      <c r="P1039" s="590"/>
      <c r="Q1039" s="590"/>
      <c r="R1039" s="590"/>
      <c r="S1039" s="590"/>
      <c r="T1039" s="591"/>
      <c r="U1039" s="590"/>
      <c r="V1039" s="590"/>
      <c r="W1039" s="590"/>
      <c r="X1039" s="592"/>
      <c r="Y1039" s="592"/>
      <c r="Z1039" s="590"/>
      <c r="AB1039" s="573"/>
      <c r="AC1039" s="573"/>
      <c r="AD1039" s="573"/>
    </row>
    <row r="1040" spans="1:30" x14ac:dyDescent="0.25">
      <c r="G1040" s="590"/>
      <c r="H1040" s="590"/>
      <c r="I1040" s="590"/>
      <c r="J1040" s="590"/>
      <c r="K1040" s="590"/>
      <c r="L1040" s="590"/>
      <c r="M1040" s="590"/>
      <c r="N1040" s="590"/>
      <c r="O1040" s="590"/>
      <c r="P1040" s="590"/>
      <c r="Q1040" s="590"/>
      <c r="R1040" s="590"/>
      <c r="S1040" s="590"/>
      <c r="T1040" s="591"/>
      <c r="U1040" s="590"/>
      <c r="V1040" s="590"/>
      <c r="W1040" s="590"/>
      <c r="X1040" s="592"/>
      <c r="Y1040" s="592"/>
      <c r="Z1040" s="590"/>
      <c r="AB1040" s="573"/>
      <c r="AC1040" s="573"/>
      <c r="AD1040" s="573"/>
    </row>
    <row r="1041" spans="7:26" s="573" customFormat="1" x14ac:dyDescent="0.25">
      <c r="G1041" s="590"/>
      <c r="H1041" s="590"/>
      <c r="I1041" s="590"/>
      <c r="J1041" s="590"/>
      <c r="K1041" s="590"/>
      <c r="L1041" s="590"/>
      <c r="M1041" s="590"/>
      <c r="N1041" s="590"/>
      <c r="O1041" s="590"/>
      <c r="P1041" s="590"/>
      <c r="Q1041" s="590"/>
      <c r="R1041" s="590"/>
      <c r="S1041" s="590"/>
      <c r="T1041" s="591"/>
      <c r="U1041" s="590"/>
      <c r="V1041" s="590"/>
      <c r="W1041" s="590"/>
      <c r="X1041" s="592"/>
      <c r="Y1041" s="592"/>
      <c r="Z1041" s="590"/>
    </row>
    <row r="1042" spans="7:26" s="573" customFormat="1" x14ac:dyDescent="0.25">
      <c r="G1042" s="590"/>
      <c r="H1042" s="590"/>
      <c r="I1042" s="590"/>
      <c r="J1042" s="590"/>
      <c r="K1042" s="590"/>
      <c r="L1042" s="590"/>
      <c r="M1042" s="590"/>
      <c r="N1042" s="590"/>
      <c r="O1042" s="590"/>
      <c r="P1042" s="590"/>
      <c r="Q1042" s="590"/>
      <c r="R1042" s="590"/>
      <c r="S1042" s="590"/>
      <c r="T1042" s="591"/>
      <c r="U1042" s="590"/>
      <c r="V1042" s="590"/>
      <c r="W1042" s="590"/>
      <c r="X1042" s="592"/>
      <c r="Y1042" s="592"/>
      <c r="Z1042" s="590"/>
    </row>
    <row r="1043" spans="7:26" s="573" customFormat="1" x14ac:dyDescent="0.25">
      <c r="G1043" s="590"/>
      <c r="H1043" s="590"/>
      <c r="I1043" s="590"/>
      <c r="J1043" s="590"/>
      <c r="K1043" s="590"/>
      <c r="L1043" s="590"/>
      <c r="M1043" s="590"/>
      <c r="N1043" s="590"/>
      <c r="O1043" s="590"/>
      <c r="P1043" s="590"/>
      <c r="Q1043" s="590"/>
      <c r="R1043" s="590"/>
      <c r="S1043" s="590"/>
      <c r="T1043" s="591"/>
      <c r="U1043" s="590"/>
      <c r="V1043" s="590"/>
      <c r="W1043" s="590"/>
      <c r="X1043" s="592"/>
      <c r="Y1043" s="592"/>
      <c r="Z1043" s="590"/>
    </row>
    <row r="1044" spans="7:26" s="573" customFormat="1" x14ac:dyDescent="0.25">
      <c r="G1044" s="590"/>
      <c r="H1044" s="590"/>
      <c r="I1044" s="590"/>
      <c r="J1044" s="590"/>
      <c r="K1044" s="590"/>
      <c r="L1044" s="590"/>
      <c r="M1044" s="590"/>
      <c r="N1044" s="590"/>
      <c r="O1044" s="590"/>
      <c r="P1044" s="590"/>
      <c r="Q1044" s="590"/>
      <c r="R1044" s="590"/>
      <c r="S1044" s="590"/>
      <c r="T1044" s="591"/>
      <c r="U1044" s="590"/>
      <c r="V1044" s="590"/>
      <c r="W1044" s="590"/>
      <c r="X1044" s="592"/>
      <c r="Y1044" s="592"/>
      <c r="Z1044" s="590"/>
    </row>
    <row r="1045" spans="7:26" s="573" customFormat="1" x14ac:dyDescent="0.25">
      <c r="G1045" s="590"/>
      <c r="H1045" s="590"/>
      <c r="I1045" s="590"/>
      <c r="J1045" s="590"/>
      <c r="K1045" s="590"/>
      <c r="L1045" s="590"/>
      <c r="M1045" s="590"/>
      <c r="N1045" s="590"/>
      <c r="O1045" s="590"/>
      <c r="P1045" s="590"/>
      <c r="Q1045" s="590"/>
      <c r="R1045" s="590"/>
      <c r="S1045" s="590"/>
      <c r="T1045" s="591"/>
      <c r="U1045" s="590"/>
      <c r="V1045" s="590"/>
      <c r="W1045" s="590"/>
      <c r="X1045" s="592"/>
      <c r="Y1045" s="592"/>
      <c r="Z1045" s="590"/>
    </row>
    <row r="1046" spans="7:26" s="573" customFormat="1" x14ac:dyDescent="0.25">
      <c r="G1046" s="590"/>
      <c r="H1046" s="590"/>
      <c r="I1046" s="590"/>
      <c r="J1046" s="590"/>
      <c r="K1046" s="590"/>
      <c r="L1046" s="590"/>
      <c r="M1046" s="590"/>
      <c r="N1046" s="590"/>
      <c r="O1046" s="590"/>
      <c r="P1046" s="590"/>
      <c r="Q1046" s="590"/>
      <c r="R1046" s="590"/>
      <c r="S1046" s="590"/>
      <c r="T1046" s="591"/>
      <c r="U1046" s="590"/>
      <c r="V1046" s="590"/>
      <c r="W1046" s="590"/>
      <c r="X1046" s="592"/>
      <c r="Y1046" s="592"/>
      <c r="Z1046" s="590"/>
    </row>
    <row r="1047" spans="7:26" s="573" customFormat="1" x14ac:dyDescent="0.25">
      <c r="G1047" s="590"/>
      <c r="H1047" s="590"/>
      <c r="I1047" s="590"/>
      <c r="J1047" s="590"/>
      <c r="K1047" s="590"/>
      <c r="L1047" s="590"/>
      <c r="M1047" s="590"/>
      <c r="N1047" s="590"/>
      <c r="O1047" s="590"/>
      <c r="P1047" s="590"/>
      <c r="Q1047" s="590"/>
      <c r="R1047" s="590"/>
      <c r="S1047" s="590"/>
      <c r="T1047" s="591"/>
      <c r="U1047" s="590"/>
      <c r="V1047" s="590"/>
      <c r="W1047" s="590"/>
      <c r="X1047" s="592"/>
      <c r="Y1047" s="592"/>
      <c r="Z1047" s="590"/>
    </row>
    <row r="1048" spans="7:26" s="573" customFormat="1" x14ac:dyDescent="0.25">
      <c r="G1048" s="590"/>
      <c r="H1048" s="590"/>
      <c r="I1048" s="590"/>
      <c r="J1048" s="590"/>
      <c r="K1048" s="590"/>
      <c r="L1048" s="590"/>
      <c r="M1048" s="590"/>
      <c r="N1048" s="590"/>
      <c r="O1048" s="590"/>
      <c r="P1048" s="590"/>
      <c r="Q1048" s="590"/>
      <c r="R1048" s="590"/>
      <c r="S1048" s="590"/>
      <c r="T1048" s="591"/>
      <c r="U1048" s="590"/>
      <c r="V1048" s="590"/>
      <c r="W1048" s="590"/>
      <c r="X1048" s="592"/>
      <c r="Y1048" s="592"/>
      <c r="Z1048" s="590"/>
    </row>
    <row r="1049" spans="7:26" s="573" customFormat="1" x14ac:dyDescent="0.25">
      <c r="G1049" s="590"/>
      <c r="H1049" s="590"/>
      <c r="I1049" s="590"/>
      <c r="J1049" s="590"/>
      <c r="K1049" s="590"/>
      <c r="L1049" s="590"/>
      <c r="M1049" s="590"/>
      <c r="N1049" s="590"/>
      <c r="O1049" s="590"/>
      <c r="P1049" s="590"/>
      <c r="Q1049" s="590"/>
      <c r="R1049" s="590"/>
      <c r="S1049" s="590"/>
      <c r="T1049" s="591"/>
      <c r="U1049" s="590"/>
      <c r="V1049" s="590"/>
      <c r="W1049" s="590"/>
      <c r="X1049" s="592"/>
      <c r="Y1049" s="592"/>
      <c r="Z1049" s="590"/>
    </row>
    <row r="1050" spans="7:26" s="573" customFormat="1" x14ac:dyDescent="0.25">
      <c r="G1050" s="590"/>
      <c r="H1050" s="590"/>
      <c r="I1050" s="590"/>
      <c r="J1050" s="590"/>
      <c r="K1050" s="590"/>
      <c r="L1050" s="590"/>
      <c r="M1050" s="590"/>
      <c r="N1050" s="590"/>
      <c r="O1050" s="590"/>
      <c r="P1050" s="590"/>
      <c r="Q1050" s="590"/>
      <c r="R1050" s="590"/>
      <c r="S1050" s="590"/>
      <c r="T1050" s="591"/>
      <c r="U1050" s="590"/>
      <c r="V1050" s="590"/>
      <c r="W1050" s="590"/>
      <c r="X1050" s="592"/>
      <c r="Y1050" s="592"/>
      <c r="Z1050" s="590"/>
    </row>
    <row r="1051" spans="7:26" s="573" customFormat="1" x14ac:dyDescent="0.25">
      <c r="G1051" s="590"/>
      <c r="H1051" s="590"/>
      <c r="I1051" s="590"/>
      <c r="J1051" s="590"/>
      <c r="K1051" s="590"/>
      <c r="L1051" s="590"/>
      <c r="M1051" s="590"/>
      <c r="N1051" s="590"/>
      <c r="O1051" s="590"/>
      <c r="P1051" s="590"/>
      <c r="Q1051" s="590"/>
      <c r="R1051" s="590"/>
      <c r="S1051" s="590"/>
      <c r="T1051" s="591"/>
      <c r="U1051" s="590"/>
      <c r="V1051" s="590"/>
      <c r="W1051" s="590"/>
      <c r="X1051" s="592"/>
      <c r="Y1051" s="592"/>
      <c r="Z1051" s="590"/>
    </row>
    <row r="1052" spans="7:26" s="573" customFormat="1" x14ac:dyDescent="0.25">
      <c r="G1052" s="590"/>
      <c r="H1052" s="590"/>
      <c r="I1052" s="590"/>
      <c r="J1052" s="590"/>
      <c r="K1052" s="590"/>
      <c r="L1052" s="590"/>
      <c r="M1052" s="590"/>
      <c r="N1052" s="590"/>
      <c r="O1052" s="590"/>
      <c r="P1052" s="590"/>
      <c r="Q1052" s="590"/>
      <c r="R1052" s="590"/>
      <c r="S1052" s="590"/>
      <c r="T1052" s="591"/>
      <c r="U1052" s="590"/>
      <c r="V1052" s="590"/>
      <c r="W1052" s="590"/>
      <c r="X1052" s="592"/>
      <c r="Y1052" s="592"/>
      <c r="Z1052" s="590"/>
    </row>
    <row r="1053" spans="7:26" s="573" customFormat="1" x14ac:dyDescent="0.25">
      <c r="G1053" s="590"/>
      <c r="H1053" s="590"/>
      <c r="I1053" s="590"/>
      <c r="J1053" s="590"/>
      <c r="K1053" s="590"/>
      <c r="L1053" s="590"/>
      <c r="M1053" s="590"/>
      <c r="N1053" s="590"/>
      <c r="O1053" s="590"/>
      <c r="P1053" s="590"/>
      <c r="Q1053" s="590"/>
      <c r="R1053" s="590"/>
      <c r="S1053" s="590"/>
      <c r="T1053" s="591"/>
      <c r="U1053" s="590"/>
      <c r="V1053" s="590"/>
      <c r="W1053" s="590"/>
      <c r="X1053" s="592"/>
      <c r="Y1053" s="592"/>
      <c r="Z1053" s="590"/>
    </row>
    <row r="1054" spans="7:26" s="573" customFormat="1" x14ac:dyDescent="0.25">
      <c r="G1054" s="590"/>
      <c r="H1054" s="590"/>
      <c r="I1054" s="590"/>
      <c r="J1054" s="590"/>
      <c r="K1054" s="590"/>
      <c r="L1054" s="590"/>
      <c r="M1054" s="590"/>
      <c r="N1054" s="590"/>
      <c r="O1054" s="590"/>
      <c r="P1054" s="590"/>
      <c r="Q1054" s="590"/>
      <c r="R1054" s="590"/>
      <c r="S1054" s="590"/>
      <c r="T1054" s="591"/>
      <c r="U1054" s="590"/>
      <c r="V1054" s="590"/>
      <c r="W1054" s="590"/>
      <c r="X1054" s="592"/>
      <c r="Y1054" s="592"/>
      <c r="Z1054" s="590"/>
    </row>
    <row r="1055" spans="7:26" s="573" customFormat="1" x14ac:dyDescent="0.25">
      <c r="G1055" s="590"/>
      <c r="H1055" s="590"/>
      <c r="I1055" s="590"/>
      <c r="J1055" s="590"/>
      <c r="K1055" s="590"/>
      <c r="L1055" s="590"/>
      <c r="M1055" s="590"/>
      <c r="N1055" s="590"/>
      <c r="O1055" s="590"/>
      <c r="P1055" s="590"/>
      <c r="Q1055" s="590"/>
      <c r="R1055" s="590"/>
      <c r="S1055" s="590"/>
      <c r="T1055" s="591"/>
      <c r="U1055" s="590"/>
      <c r="V1055" s="590"/>
      <c r="W1055" s="590"/>
      <c r="X1055" s="592"/>
      <c r="Y1055" s="592"/>
      <c r="Z1055" s="590"/>
    </row>
    <row r="1056" spans="7:26" s="573" customFormat="1" x14ac:dyDescent="0.25">
      <c r="G1056" s="590"/>
      <c r="H1056" s="590"/>
      <c r="I1056" s="590"/>
      <c r="J1056" s="590"/>
      <c r="K1056" s="590"/>
      <c r="L1056" s="590"/>
      <c r="M1056" s="590"/>
      <c r="N1056" s="590"/>
      <c r="O1056" s="590"/>
      <c r="P1056" s="590"/>
      <c r="Q1056" s="590"/>
      <c r="R1056" s="590"/>
      <c r="S1056" s="590"/>
      <c r="T1056" s="591"/>
      <c r="U1056" s="590"/>
      <c r="V1056" s="590"/>
      <c r="W1056" s="590"/>
      <c r="X1056" s="592"/>
      <c r="Y1056" s="592"/>
      <c r="Z1056" s="590"/>
    </row>
    <row r="1057" spans="7:26" s="573" customFormat="1" x14ac:dyDescent="0.25">
      <c r="G1057" s="590"/>
      <c r="H1057" s="590"/>
      <c r="I1057" s="590"/>
      <c r="J1057" s="590"/>
      <c r="K1057" s="590"/>
      <c r="L1057" s="590"/>
      <c r="M1057" s="590"/>
      <c r="N1057" s="590"/>
      <c r="O1057" s="590"/>
      <c r="P1057" s="590"/>
      <c r="Q1057" s="590"/>
      <c r="R1057" s="590"/>
      <c r="S1057" s="590"/>
      <c r="T1057" s="591"/>
      <c r="U1057" s="590"/>
      <c r="V1057" s="590"/>
      <c r="W1057" s="590"/>
      <c r="X1057" s="592"/>
      <c r="Y1057" s="592"/>
      <c r="Z1057" s="590"/>
    </row>
    <row r="1058" spans="7:26" s="573" customFormat="1" x14ac:dyDescent="0.25">
      <c r="G1058" s="590"/>
      <c r="H1058" s="590"/>
      <c r="I1058" s="590"/>
      <c r="J1058" s="590"/>
      <c r="K1058" s="590"/>
      <c r="L1058" s="590"/>
      <c r="M1058" s="590"/>
      <c r="N1058" s="590"/>
      <c r="O1058" s="590"/>
      <c r="P1058" s="590"/>
      <c r="Q1058" s="590"/>
      <c r="R1058" s="590"/>
      <c r="S1058" s="590"/>
      <c r="T1058" s="591"/>
      <c r="U1058" s="590"/>
      <c r="V1058" s="590"/>
      <c r="W1058" s="590"/>
      <c r="X1058" s="592"/>
      <c r="Y1058" s="592"/>
      <c r="Z1058" s="590"/>
    </row>
    <row r="1059" spans="7:26" s="573" customFormat="1" x14ac:dyDescent="0.25">
      <c r="G1059" s="590"/>
      <c r="H1059" s="590"/>
      <c r="I1059" s="590"/>
      <c r="J1059" s="590"/>
      <c r="K1059" s="590"/>
      <c r="L1059" s="590"/>
      <c r="M1059" s="590"/>
      <c r="N1059" s="590"/>
      <c r="O1059" s="590"/>
      <c r="P1059" s="590"/>
      <c r="Q1059" s="590"/>
      <c r="R1059" s="590"/>
      <c r="S1059" s="590"/>
      <c r="T1059" s="591"/>
      <c r="U1059" s="590"/>
      <c r="V1059" s="590"/>
      <c r="W1059" s="590"/>
      <c r="X1059" s="592"/>
      <c r="Y1059" s="592"/>
      <c r="Z1059" s="590"/>
    </row>
    <row r="1060" spans="7:26" s="573" customFormat="1" x14ac:dyDescent="0.25">
      <c r="G1060" s="590"/>
      <c r="H1060" s="590"/>
      <c r="I1060" s="590"/>
      <c r="J1060" s="590"/>
      <c r="K1060" s="590"/>
      <c r="L1060" s="590"/>
      <c r="M1060" s="590"/>
      <c r="N1060" s="590"/>
      <c r="O1060" s="590"/>
      <c r="P1060" s="590"/>
      <c r="Q1060" s="590"/>
      <c r="R1060" s="590"/>
      <c r="S1060" s="590"/>
      <c r="T1060" s="591"/>
      <c r="U1060" s="590"/>
      <c r="V1060" s="590"/>
      <c r="W1060" s="590"/>
      <c r="X1060" s="592"/>
      <c r="Y1060" s="592"/>
      <c r="Z1060" s="590"/>
    </row>
    <row r="1061" spans="7:26" s="573" customFormat="1" x14ac:dyDescent="0.25">
      <c r="G1061" s="590"/>
      <c r="H1061" s="590"/>
      <c r="I1061" s="590"/>
      <c r="J1061" s="590"/>
      <c r="K1061" s="590"/>
      <c r="L1061" s="590"/>
      <c r="M1061" s="590"/>
      <c r="N1061" s="590"/>
      <c r="O1061" s="590"/>
      <c r="P1061" s="590"/>
      <c r="Q1061" s="590"/>
      <c r="R1061" s="590"/>
      <c r="S1061" s="590"/>
      <c r="T1061" s="591"/>
      <c r="U1061" s="590"/>
      <c r="V1061" s="590"/>
      <c r="W1061" s="590"/>
      <c r="X1061" s="592"/>
      <c r="Y1061" s="592"/>
      <c r="Z1061" s="590"/>
    </row>
    <row r="1062" spans="7:26" s="573" customFormat="1" x14ac:dyDescent="0.25">
      <c r="G1062" s="590"/>
      <c r="H1062" s="590"/>
      <c r="I1062" s="590"/>
      <c r="J1062" s="590"/>
      <c r="K1062" s="590"/>
      <c r="L1062" s="590"/>
      <c r="M1062" s="590"/>
      <c r="N1062" s="590"/>
      <c r="O1062" s="590"/>
      <c r="P1062" s="590"/>
      <c r="Q1062" s="590"/>
      <c r="R1062" s="590"/>
      <c r="S1062" s="590"/>
      <c r="T1062" s="591"/>
      <c r="U1062" s="590"/>
      <c r="V1062" s="590"/>
      <c r="W1062" s="590"/>
      <c r="X1062" s="592"/>
      <c r="Y1062" s="592"/>
      <c r="Z1062" s="590"/>
    </row>
    <row r="1063" spans="7:26" s="573" customFormat="1" x14ac:dyDescent="0.25">
      <c r="G1063" s="590"/>
      <c r="H1063" s="590"/>
      <c r="I1063" s="590"/>
      <c r="J1063" s="590"/>
      <c r="K1063" s="590"/>
      <c r="L1063" s="590"/>
      <c r="M1063" s="590"/>
      <c r="N1063" s="590"/>
      <c r="O1063" s="590"/>
      <c r="P1063" s="590"/>
      <c r="Q1063" s="590"/>
      <c r="R1063" s="590"/>
      <c r="S1063" s="590"/>
      <c r="T1063" s="591"/>
      <c r="U1063" s="590"/>
      <c r="V1063" s="590"/>
      <c r="W1063" s="590"/>
      <c r="X1063" s="592"/>
      <c r="Y1063" s="592"/>
      <c r="Z1063" s="590"/>
    </row>
    <row r="1064" spans="7:26" s="573" customFormat="1" x14ac:dyDescent="0.25">
      <c r="G1064" s="590"/>
      <c r="H1064" s="590"/>
      <c r="I1064" s="590"/>
      <c r="J1064" s="590"/>
      <c r="K1064" s="590"/>
      <c r="L1064" s="590"/>
      <c r="M1064" s="590"/>
      <c r="N1064" s="590"/>
      <c r="O1064" s="590"/>
      <c r="P1064" s="590"/>
      <c r="Q1064" s="590"/>
      <c r="R1064" s="590"/>
      <c r="S1064" s="590"/>
      <c r="T1064" s="591"/>
      <c r="U1064" s="590"/>
      <c r="V1064" s="590"/>
      <c r="W1064" s="590"/>
      <c r="X1064" s="592"/>
      <c r="Y1064" s="592"/>
      <c r="Z1064" s="590"/>
    </row>
    <row r="1065" spans="7:26" s="573" customFormat="1" x14ac:dyDescent="0.25">
      <c r="G1065" s="590"/>
      <c r="H1065" s="590"/>
      <c r="I1065" s="590"/>
      <c r="J1065" s="590"/>
      <c r="K1065" s="590"/>
      <c r="L1065" s="590"/>
      <c r="M1065" s="590"/>
      <c r="N1065" s="590"/>
      <c r="O1065" s="590"/>
      <c r="P1065" s="590"/>
      <c r="Q1065" s="590"/>
      <c r="R1065" s="590"/>
      <c r="S1065" s="590"/>
      <c r="T1065" s="591"/>
      <c r="U1065" s="590"/>
      <c r="V1065" s="590"/>
      <c r="W1065" s="590"/>
      <c r="X1065" s="592"/>
      <c r="Y1065" s="592"/>
      <c r="Z1065" s="590"/>
    </row>
    <row r="1066" spans="7:26" s="573" customFormat="1" x14ac:dyDescent="0.25">
      <c r="G1066" s="590"/>
      <c r="H1066" s="590"/>
      <c r="I1066" s="590"/>
      <c r="J1066" s="590"/>
      <c r="K1066" s="590"/>
      <c r="L1066" s="590"/>
      <c r="M1066" s="590"/>
      <c r="N1066" s="590"/>
      <c r="O1066" s="590"/>
      <c r="P1066" s="590"/>
      <c r="Q1066" s="590"/>
      <c r="R1066" s="590"/>
      <c r="S1066" s="590"/>
      <c r="T1066" s="591"/>
      <c r="U1066" s="590"/>
      <c r="V1066" s="590"/>
      <c r="W1066" s="590"/>
      <c r="X1066" s="592"/>
      <c r="Y1066" s="592"/>
      <c r="Z1066" s="590"/>
    </row>
    <row r="1067" spans="7:26" s="573" customFormat="1" x14ac:dyDescent="0.25">
      <c r="G1067" s="590"/>
      <c r="H1067" s="590"/>
      <c r="I1067" s="590"/>
      <c r="J1067" s="590"/>
      <c r="K1067" s="590"/>
      <c r="L1067" s="590"/>
      <c r="M1067" s="590"/>
      <c r="N1067" s="590"/>
      <c r="O1067" s="590"/>
      <c r="P1067" s="590"/>
      <c r="Q1067" s="590"/>
      <c r="R1067" s="590"/>
      <c r="S1067" s="590"/>
      <c r="T1067" s="591"/>
      <c r="U1067" s="590"/>
      <c r="V1067" s="590"/>
      <c r="W1067" s="590"/>
      <c r="X1067" s="592"/>
      <c r="Y1067" s="592"/>
      <c r="Z1067" s="590"/>
    </row>
    <row r="1068" spans="7:26" s="573" customFormat="1" x14ac:dyDescent="0.25">
      <c r="G1068" s="590"/>
      <c r="H1068" s="590"/>
      <c r="I1068" s="590"/>
      <c r="J1068" s="590"/>
      <c r="K1068" s="590"/>
      <c r="L1068" s="590"/>
      <c r="M1068" s="590"/>
      <c r="N1068" s="590"/>
      <c r="O1068" s="590"/>
      <c r="P1068" s="590"/>
      <c r="Q1068" s="590"/>
      <c r="R1068" s="590"/>
      <c r="S1068" s="590"/>
      <c r="T1068" s="591"/>
      <c r="U1068" s="590"/>
      <c r="V1068" s="590"/>
      <c r="W1068" s="590"/>
      <c r="X1068" s="592"/>
      <c r="Y1068" s="592"/>
      <c r="Z1068" s="590"/>
    </row>
    <row r="1069" spans="7:26" s="573" customFormat="1" x14ac:dyDescent="0.25">
      <c r="G1069" s="590"/>
      <c r="H1069" s="590"/>
      <c r="I1069" s="590"/>
      <c r="J1069" s="590"/>
      <c r="K1069" s="590"/>
      <c r="L1069" s="590"/>
      <c r="M1069" s="590"/>
      <c r="N1069" s="590"/>
      <c r="O1069" s="590"/>
      <c r="P1069" s="590"/>
      <c r="Q1069" s="590"/>
      <c r="R1069" s="590"/>
      <c r="S1069" s="590"/>
      <c r="T1069" s="591"/>
      <c r="U1069" s="590"/>
      <c r="V1069" s="590"/>
      <c r="W1069" s="590"/>
      <c r="X1069" s="592"/>
      <c r="Y1069" s="592"/>
      <c r="Z1069" s="590"/>
    </row>
    <row r="1070" spans="7:26" s="573" customFormat="1" x14ac:dyDescent="0.25">
      <c r="G1070" s="590"/>
      <c r="H1070" s="590"/>
      <c r="I1070" s="590"/>
      <c r="J1070" s="590"/>
      <c r="K1070" s="590"/>
      <c r="L1070" s="590"/>
      <c r="M1070" s="590"/>
      <c r="N1070" s="590"/>
      <c r="O1070" s="590"/>
      <c r="P1070" s="590"/>
      <c r="Q1070" s="590"/>
      <c r="R1070" s="590"/>
      <c r="S1070" s="590"/>
      <c r="T1070" s="591"/>
      <c r="U1070" s="590"/>
      <c r="V1070" s="590"/>
      <c r="W1070" s="590"/>
      <c r="X1070" s="592"/>
      <c r="Y1070" s="592"/>
      <c r="Z1070" s="590"/>
    </row>
    <row r="1071" spans="7:26" s="573" customFormat="1" x14ac:dyDescent="0.25">
      <c r="G1071" s="590"/>
      <c r="H1071" s="590"/>
      <c r="I1071" s="590"/>
      <c r="J1071" s="590"/>
      <c r="K1071" s="590"/>
      <c r="L1071" s="590"/>
      <c r="M1071" s="590"/>
      <c r="N1071" s="590"/>
      <c r="O1071" s="590"/>
      <c r="P1071" s="590"/>
      <c r="Q1071" s="590"/>
      <c r="R1071" s="590"/>
      <c r="S1071" s="590"/>
      <c r="T1071" s="591"/>
      <c r="U1071" s="590"/>
      <c r="V1071" s="590"/>
      <c r="W1071" s="590"/>
      <c r="X1071" s="592"/>
      <c r="Y1071" s="592"/>
      <c r="Z1071" s="590"/>
    </row>
    <row r="1072" spans="7:26" s="573" customFormat="1" x14ac:dyDescent="0.25">
      <c r="G1072" s="590"/>
      <c r="H1072" s="590"/>
      <c r="I1072" s="590"/>
      <c r="J1072" s="590"/>
      <c r="K1072" s="590"/>
      <c r="L1072" s="590"/>
      <c r="M1072" s="590"/>
      <c r="N1072" s="590"/>
      <c r="O1072" s="590"/>
      <c r="P1072" s="590"/>
      <c r="Q1072" s="590"/>
      <c r="R1072" s="590"/>
      <c r="S1072" s="590"/>
      <c r="T1072" s="591"/>
      <c r="U1072" s="590"/>
      <c r="V1072" s="590"/>
      <c r="W1072" s="590"/>
      <c r="X1072" s="592"/>
      <c r="Y1072" s="592"/>
      <c r="Z1072" s="590"/>
    </row>
    <row r="1073" spans="7:26" s="573" customFormat="1" x14ac:dyDescent="0.25">
      <c r="G1073" s="590"/>
      <c r="H1073" s="590"/>
      <c r="I1073" s="590"/>
      <c r="J1073" s="590"/>
      <c r="K1073" s="590"/>
      <c r="L1073" s="590"/>
      <c r="M1073" s="590"/>
      <c r="N1073" s="590"/>
      <c r="O1073" s="590"/>
      <c r="P1073" s="590"/>
      <c r="Q1073" s="590"/>
      <c r="R1073" s="590"/>
      <c r="S1073" s="590"/>
      <c r="T1073" s="591"/>
      <c r="U1073" s="590"/>
      <c r="V1073" s="590"/>
      <c r="W1073" s="590"/>
      <c r="X1073" s="592"/>
      <c r="Y1073" s="592"/>
      <c r="Z1073" s="590"/>
    </row>
    <row r="1074" spans="7:26" s="573" customFormat="1" x14ac:dyDescent="0.25">
      <c r="G1074" s="590"/>
      <c r="H1074" s="590"/>
      <c r="I1074" s="590"/>
      <c r="J1074" s="590"/>
      <c r="K1074" s="590"/>
      <c r="L1074" s="590"/>
      <c r="M1074" s="590"/>
      <c r="N1074" s="590"/>
      <c r="O1074" s="590"/>
      <c r="P1074" s="590"/>
      <c r="Q1074" s="590"/>
      <c r="R1074" s="590"/>
      <c r="S1074" s="590"/>
      <c r="T1074" s="591"/>
      <c r="U1074" s="590"/>
      <c r="V1074" s="590"/>
      <c r="W1074" s="590"/>
      <c r="X1074" s="592"/>
      <c r="Y1074" s="592"/>
      <c r="Z1074" s="590"/>
    </row>
    <row r="1075" spans="7:26" s="573" customFormat="1" x14ac:dyDescent="0.25">
      <c r="G1075" s="590"/>
      <c r="H1075" s="590"/>
      <c r="I1075" s="590"/>
      <c r="J1075" s="590"/>
      <c r="K1075" s="590"/>
      <c r="L1075" s="590"/>
      <c r="M1075" s="590"/>
      <c r="N1075" s="590"/>
      <c r="O1075" s="590"/>
      <c r="P1075" s="590"/>
      <c r="Q1075" s="590"/>
      <c r="R1075" s="590"/>
      <c r="S1075" s="590"/>
      <c r="T1075" s="591"/>
      <c r="U1075" s="590"/>
      <c r="V1075" s="590"/>
      <c r="W1075" s="590"/>
      <c r="X1075" s="592"/>
      <c r="Y1075" s="592"/>
      <c r="Z1075" s="590"/>
    </row>
    <row r="1076" spans="7:26" s="573" customFormat="1" x14ac:dyDescent="0.25">
      <c r="G1076" s="590"/>
      <c r="H1076" s="590"/>
      <c r="I1076" s="590"/>
      <c r="J1076" s="590"/>
      <c r="K1076" s="590"/>
      <c r="L1076" s="590"/>
      <c r="M1076" s="590"/>
      <c r="N1076" s="590"/>
      <c r="O1076" s="590"/>
      <c r="P1076" s="590"/>
      <c r="Q1076" s="590"/>
      <c r="R1076" s="590"/>
      <c r="S1076" s="590"/>
      <c r="T1076" s="591"/>
      <c r="U1076" s="590"/>
      <c r="V1076" s="590"/>
      <c r="W1076" s="590"/>
      <c r="X1076" s="592"/>
      <c r="Y1076" s="592"/>
      <c r="Z1076" s="590"/>
    </row>
    <row r="1077" spans="7:26" s="573" customFormat="1" x14ac:dyDescent="0.25">
      <c r="G1077" s="590"/>
      <c r="H1077" s="590"/>
      <c r="I1077" s="590"/>
      <c r="J1077" s="590"/>
      <c r="K1077" s="590"/>
      <c r="L1077" s="590"/>
      <c r="M1077" s="590"/>
      <c r="N1077" s="590"/>
      <c r="O1077" s="590"/>
      <c r="P1077" s="590"/>
      <c r="Q1077" s="590"/>
      <c r="R1077" s="590"/>
      <c r="S1077" s="590"/>
      <c r="T1077" s="591"/>
      <c r="U1077" s="590"/>
      <c r="V1077" s="590"/>
      <c r="W1077" s="590"/>
      <c r="X1077" s="592"/>
      <c r="Y1077" s="592"/>
      <c r="Z1077" s="590"/>
    </row>
    <row r="1078" spans="7:26" s="573" customFormat="1" x14ac:dyDescent="0.25">
      <c r="G1078" s="590"/>
      <c r="H1078" s="590"/>
      <c r="I1078" s="590"/>
      <c r="J1078" s="590"/>
      <c r="K1078" s="590"/>
      <c r="L1078" s="590"/>
      <c r="M1078" s="590"/>
      <c r="N1078" s="590"/>
      <c r="O1078" s="590"/>
      <c r="P1078" s="590"/>
      <c r="Q1078" s="590"/>
      <c r="R1078" s="590"/>
      <c r="S1078" s="590"/>
      <c r="T1078" s="591"/>
      <c r="U1078" s="590"/>
      <c r="V1078" s="590"/>
      <c r="W1078" s="590"/>
      <c r="X1078" s="592"/>
      <c r="Y1078" s="592"/>
      <c r="Z1078" s="590"/>
    </row>
    <row r="1079" spans="7:26" s="573" customFormat="1" x14ac:dyDescent="0.25">
      <c r="G1079" s="590"/>
      <c r="H1079" s="590"/>
      <c r="I1079" s="590"/>
      <c r="J1079" s="590"/>
      <c r="K1079" s="590"/>
      <c r="L1079" s="590"/>
      <c r="M1079" s="590"/>
      <c r="N1079" s="590"/>
      <c r="O1079" s="590"/>
      <c r="P1079" s="590"/>
      <c r="Q1079" s="590"/>
      <c r="R1079" s="590"/>
      <c r="S1079" s="590"/>
      <c r="T1079" s="591"/>
      <c r="U1079" s="590"/>
      <c r="V1079" s="590"/>
      <c r="W1079" s="590"/>
      <c r="X1079" s="592"/>
      <c r="Y1079" s="592"/>
      <c r="Z1079" s="590"/>
    </row>
    <row r="1080" spans="7:26" s="573" customFormat="1" x14ac:dyDescent="0.25">
      <c r="G1080" s="590"/>
      <c r="H1080" s="590"/>
      <c r="I1080" s="590"/>
      <c r="J1080" s="590"/>
      <c r="K1080" s="590"/>
      <c r="L1080" s="590"/>
      <c r="M1080" s="590"/>
      <c r="N1080" s="590"/>
      <c r="O1080" s="590"/>
      <c r="P1080" s="590"/>
      <c r="Q1080" s="590"/>
      <c r="R1080" s="590"/>
      <c r="S1080" s="590"/>
      <c r="T1080" s="591"/>
      <c r="U1080" s="590"/>
      <c r="V1080" s="590"/>
      <c r="W1080" s="590"/>
      <c r="X1080" s="592"/>
      <c r="Y1080" s="592"/>
      <c r="Z1080" s="590"/>
    </row>
    <row r="1081" spans="7:26" s="573" customFormat="1" x14ac:dyDescent="0.25">
      <c r="G1081" s="590"/>
      <c r="H1081" s="590"/>
      <c r="I1081" s="590"/>
      <c r="J1081" s="590"/>
      <c r="K1081" s="590"/>
      <c r="L1081" s="590"/>
      <c r="M1081" s="590"/>
      <c r="N1081" s="590"/>
      <c r="O1081" s="590"/>
      <c r="P1081" s="590"/>
      <c r="Q1081" s="590"/>
      <c r="R1081" s="590"/>
      <c r="S1081" s="590"/>
      <c r="T1081" s="591"/>
      <c r="U1081" s="590"/>
      <c r="V1081" s="590"/>
      <c r="W1081" s="590"/>
      <c r="X1081" s="592"/>
      <c r="Y1081" s="592"/>
      <c r="Z1081" s="590"/>
    </row>
    <row r="1082" spans="7:26" s="573" customFormat="1" x14ac:dyDescent="0.25">
      <c r="G1082" s="590"/>
      <c r="H1082" s="590"/>
      <c r="I1082" s="590"/>
      <c r="J1082" s="590"/>
      <c r="K1082" s="590"/>
      <c r="L1082" s="590"/>
      <c r="M1082" s="590"/>
      <c r="N1082" s="590"/>
      <c r="O1082" s="590"/>
      <c r="P1082" s="590"/>
      <c r="Q1082" s="590"/>
      <c r="R1082" s="590"/>
      <c r="S1082" s="590"/>
      <c r="T1082" s="591"/>
      <c r="U1082" s="590"/>
      <c r="V1082" s="590"/>
      <c r="W1082" s="590"/>
      <c r="X1082" s="592"/>
      <c r="Y1082" s="592"/>
      <c r="Z1082" s="590"/>
    </row>
    <row r="1083" spans="7:26" s="573" customFormat="1" x14ac:dyDescent="0.25">
      <c r="G1083" s="590"/>
      <c r="H1083" s="590"/>
      <c r="I1083" s="590"/>
      <c r="J1083" s="590"/>
      <c r="K1083" s="590"/>
      <c r="L1083" s="590"/>
      <c r="M1083" s="590"/>
      <c r="N1083" s="590"/>
      <c r="O1083" s="590"/>
      <c r="P1083" s="590"/>
      <c r="Q1083" s="590"/>
      <c r="R1083" s="590"/>
      <c r="S1083" s="590"/>
      <c r="T1083" s="591"/>
      <c r="U1083" s="590"/>
      <c r="V1083" s="590"/>
      <c r="W1083" s="590"/>
      <c r="X1083" s="592"/>
      <c r="Y1083" s="592"/>
      <c r="Z1083" s="590"/>
    </row>
    <row r="1084" spans="7:26" s="573" customFormat="1" x14ac:dyDescent="0.25">
      <c r="G1084" s="590"/>
      <c r="H1084" s="590"/>
      <c r="I1084" s="590"/>
      <c r="J1084" s="590"/>
      <c r="K1084" s="590"/>
      <c r="L1084" s="590"/>
      <c r="M1084" s="590"/>
      <c r="N1084" s="590"/>
      <c r="O1084" s="590"/>
      <c r="P1084" s="590"/>
      <c r="Q1084" s="590"/>
      <c r="R1084" s="590"/>
      <c r="S1084" s="590"/>
      <c r="T1084" s="591"/>
      <c r="U1084" s="590"/>
      <c r="V1084" s="590"/>
      <c r="W1084" s="590"/>
      <c r="X1084" s="592"/>
      <c r="Y1084" s="592"/>
      <c r="Z1084" s="590"/>
    </row>
    <row r="1085" spans="7:26" s="573" customFormat="1" x14ac:dyDescent="0.25">
      <c r="G1085" s="590"/>
      <c r="H1085" s="590"/>
      <c r="I1085" s="590"/>
      <c r="J1085" s="590"/>
      <c r="K1085" s="590"/>
      <c r="L1085" s="590"/>
      <c r="M1085" s="590"/>
      <c r="N1085" s="590"/>
      <c r="O1085" s="590"/>
      <c r="P1085" s="590"/>
      <c r="Q1085" s="590"/>
      <c r="R1085" s="590"/>
      <c r="S1085" s="590"/>
      <c r="T1085" s="591"/>
      <c r="U1085" s="590"/>
      <c r="V1085" s="590"/>
      <c r="W1085" s="590"/>
      <c r="X1085" s="592"/>
      <c r="Y1085" s="592"/>
      <c r="Z1085" s="590"/>
    </row>
    <row r="1086" spans="7:26" s="573" customFormat="1" x14ac:dyDescent="0.25">
      <c r="G1086" s="590"/>
      <c r="H1086" s="590"/>
      <c r="I1086" s="590"/>
      <c r="J1086" s="590"/>
      <c r="K1086" s="590"/>
      <c r="L1086" s="590"/>
      <c r="M1086" s="590"/>
      <c r="N1086" s="590"/>
      <c r="O1086" s="590"/>
      <c r="P1086" s="590"/>
      <c r="Q1086" s="590"/>
      <c r="R1086" s="590"/>
      <c r="S1086" s="590"/>
      <c r="T1086" s="591"/>
      <c r="U1086" s="590"/>
      <c r="V1086" s="590"/>
      <c r="W1086" s="590"/>
      <c r="X1086" s="592"/>
      <c r="Y1086" s="592"/>
      <c r="Z1086" s="590"/>
    </row>
    <row r="1087" spans="7:26" s="573" customFormat="1" x14ac:dyDescent="0.25">
      <c r="G1087" s="590"/>
      <c r="H1087" s="590"/>
      <c r="I1087" s="590"/>
      <c r="J1087" s="590"/>
      <c r="K1087" s="590"/>
      <c r="L1087" s="590"/>
      <c r="M1087" s="590"/>
      <c r="N1087" s="590"/>
      <c r="O1087" s="590"/>
      <c r="P1087" s="590"/>
      <c r="Q1087" s="590"/>
      <c r="R1087" s="590"/>
      <c r="S1087" s="590"/>
      <c r="T1087" s="591"/>
      <c r="U1087" s="590"/>
      <c r="V1087" s="590"/>
      <c r="W1087" s="590"/>
      <c r="X1087" s="592"/>
      <c r="Y1087" s="592"/>
      <c r="Z1087" s="590"/>
    </row>
    <row r="1088" spans="7:26" s="573" customFormat="1" x14ac:dyDescent="0.25">
      <c r="G1088" s="590"/>
      <c r="H1088" s="590"/>
      <c r="I1088" s="590"/>
      <c r="J1088" s="590"/>
      <c r="K1088" s="590"/>
      <c r="L1088" s="590"/>
      <c r="M1088" s="590"/>
      <c r="N1088" s="590"/>
      <c r="O1088" s="590"/>
      <c r="P1088" s="590"/>
      <c r="Q1088" s="590"/>
      <c r="R1088" s="590"/>
      <c r="S1088" s="590"/>
      <c r="T1088" s="591"/>
      <c r="U1088" s="590"/>
      <c r="V1088" s="590"/>
      <c r="W1088" s="590"/>
      <c r="X1088" s="592"/>
      <c r="Y1088" s="592"/>
      <c r="Z1088" s="590"/>
    </row>
    <row r="1089" spans="7:26" s="573" customFormat="1" x14ac:dyDescent="0.25">
      <c r="G1089" s="590"/>
      <c r="H1089" s="590"/>
      <c r="I1089" s="590"/>
      <c r="J1089" s="590"/>
      <c r="K1089" s="590"/>
      <c r="L1089" s="590"/>
      <c r="M1089" s="590"/>
      <c r="N1089" s="590"/>
      <c r="O1089" s="590"/>
      <c r="P1089" s="590"/>
      <c r="Q1089" s="590"/>
      <c r="R1089" s="590"/>
      <c r="S1089" s="590"/>
      <c r="T1089" s="591"/>
      <c r="U1089" s="590"/>
      <c r="V1089" s="590"/>
      <c r="W1089" s="590"/>
      <c r="X1089" s="592"/>
      <c r="Y1089" s="592"/>
      <c r="Z1089" s="590"/>
    </row>
    <row r="1090" spans="7:26" s="573" customFormat="1" x14ac:dyDescent="0.25">
      <c r="G1090" s="590"/>
      <c r="H1090" s="590"/>
      <c r="I1090" s="590"/>
      <c r="J1090" s="590"/>
      <c r="K1090" s="590"/>
      <c r="L1090" s="590"/>
      <c r="M1090" s="590"/>
      <c r="N1090" s="590"/>
      <c r="O1090" s="590"/>
      <c r="P1090" s="590"/>
      <c r="Q1090" s="590"/>
      <c r="R1090" s="590"/>
      <c r="S1090" s="590"/>
      <c r="T1090" s="591"/>
      <c r="U1090" s="590"/>
      <c r="V1090" s="590"/>
      <c r="W1090" s="590"/>
      <c r="X1090" s="592"/>
      <c r="Y1090" s="592"/>
      <c r="Z1090" s="590"/>
    </row>
    <row r="1091" spans="7:26" s="573" customFormat="1" x14ac:dyDescent="0.25">
      <c r="G1091" s="590"/>
      <c r="H1091" s="590"/>
      <c r="I1091" s="590"/>
      <c r="J1091" s="590"/>
      <c r="K1091" s="590"/>
      <c r="L1091" s="590"/>
      <c r="M1091" s="590"/>
      <c r="N1091" s="590"/>
      <c r="O1091" s="590"/>
      <c r="P1091" s="590"/>
      <c r="Q1091" s="590"/>
      <c r="R1091" s="590"/>
      <c r="S1091" s="590"/>
      <c r="T1091" s="591"/>
      <c r="U1091" s="590"/>
      <c r="V1091" s="590"/>
      <c r="W1091" s="590"/>
      <c r="X1091" s="592"/>
      <c r="Y1091" s="592"/>
      <c r="Z1091" s="590"/>
    </row>
    <row r="1092" spans="7:26" s="573" customFormat="1" x14ac:dyDescent="0.25">
      <c r="G1092" s="590"/>
      <c r="H1092" s="590"/>
      <c r="I1092" s="590"/>
      <c r="J1092" s="590"/>
      <c r="K1092" s="590"/>
      <c r="L1092" s="590"/>
      <c r="M1092" s="590"/>
      <c r="N1092" s="590"/>
      <c r="O1092" s="590"/>
      <c r="P1092" s="590"/>
      <c r="Q1092" s="590"/>
      <c r="R1092" s="590"/>
      <c r="S1092" s="590"/>
      <c r="T1092" s="591"/>
      <c r="U1092" s="590"/>
      <c r="V1092" s="590"/>
      <c r="W1092" s="590"/>
      <c r="X1092" s="592"/>
      <c r="Y1092" s="592"/>
      <c r="Z1092" s="590"/>
    </row>
    <row r="1093" spans="7:26" s="573" customFormat="1" x14ac:dyDescent="0.25">
      <c r="G1093" s="590"/>
      <c r="H1093" s="590"/>
      <c r="I1093" s="590"/>
      <c r="J1093" s="590"/>
      <c r="K1093" s="590"/>
      <c r="L1093" s="590"/>
      <c r="M1093" s="590"/>
      <c r="N1093" s="590"/>
      <c r="O1093" s="590"/>
      <c r="P1093" s="590"/>
      <c r="Q1093" s="590"/>
      <c r="R1093" s="590"/>
      <c r="S1093" s="590"/>
      <c r="T1093" s="591"/>
      <c r="U1093" s="590"/>
      <c r="V1093" s="590"/>
      <c r="W1093" s="590"/>
      <c r="X1093" s="592"/>
      <c r="Y1093" s="592"/>
      <c r="Z1093" s="590"/>
    </row>
    <row r="1094" spans="7:26" s="573" customFormat="1" x14ac:dyDescent="0.25">
      <c r="G1094" s="590"/>
      <c r="H1094" s="590"/>
      <c r="I1094" s="590"/>
      <c r="J1094" s="590"/>
      <c r="K1094" s="590"/>
      <c r="L1094" s="590"/>
      <c r="M1094" s="590"/>
      <c r="N1094" s="590"/>
      <c r="O1094" s="590"/>
      <c r="P1094" s="590"/>
      <c r="Q1094" s="590"/>
      <c r="R1094" s="590"/>
      <c r="S1094" s="590"/>
      <c r="T1094" s="591"/>
      <c r="U1094" s="590"/>
      <c r="V1094" s="590"/>
      <c r="W1094" s="590"/>
      <c r="X1094" s="592"/>
      <c r="Y1094" s="592"/>
      <c r="Z1094" s="590"/>
    </row>
    <row r="1095" spans="7:26" s="573" customFormat="1" x14ac:dyDescent="0.25">
      <c r="G1095" s="590"/>
      <c r="H1095" s="590"/>
      <c r="I1095" s="590"/>
      <c r="J1095" s="590"/>
      <c r="K1095" s="590"/>
      <c r="L1095" s="590"/>
      <c r="M1095" s="590"/>
      <c r="N1095" s="590"/>
      <c r="O1095" s="590"/>
      <c r="P1095" s="590"/>
      <c r="Q1095" s="590"/>
      <c r="R1095" s="590"/>
      <c r="S1095" s="590"/>
      <c r="T1095" s="591"/>
      <c r="U1095" s="590"/>
      <c r="V1095" s="590"/>
      <c r="W1095" s="590"/>
      <c r="X1095" s="592"/>
      <c r="Y1095" s="592"/>
      <c r="Z1095" s="590"/>
    </row>
    <row r="1096" spans="7:26" s="573" customFormat="1" x14ac:dyDescent="0.25">
      <c r="G1096" s="590"/>
      <c r="H1096" s="590"/>
      <c r="I1096" s="590"/>
      <c r="J1096" s="590"/>
      <c r="K1096" s="590"/>
      <c r="L1096" s="590"/>
      <c r="M1096" s="590"/>
      <c r="N1096" s="590"/>
      <c r="O1096" s="590"/>
      <c r="P1096" s="590"/>
      <c r="Q1096" s="590"/>
      <c r="R1096" s="590"/>
      <c r="S1096" s="590"/>
      <c r="T1096" s="591"/>
      <c r="U1096" s="590"/>
      <c r="V1096" s="590"/>
      <c r="W1096" s="590"/>
      <c r="X1096" s="592"/>
      <c r="Y1096" s="592"/>
      <c r="Z1096" s="590"/>
    </row>
    <row r="1097" spans="7:26" s="573" customFormat="1" x14ac:dyDescent="0.25">
      <c r="G1097" s="590"/>
      <c r="H1097" s="590"/>
      <c r="I1097" s="590"/>
      <c r="J1097" s="590"/>
      <c r="K1097" s="590"/>
      <c r="L1097" s="590"/>
      <c r="M1097" s="590"/>
      <c r="N1097" s="590"/>
      <c r="O1097" s="590"/>
      <c r="P1097" s="590"/>
      <c r="Q1097" s="590"/>
      <c r="R1097" s="590"/>
      <c r="S1097" s="590"/>
      <c r="T1097" s="591"/>
      <c r="U1097" s="590"/>
      <c r="V1097" s="590"/>
      <c r="W1097" s="590"/>
      <c r="X1097" s="592"/>
      <c r="Y1097" s="592"/>
      <c r="Z1097" s="590"/>
    </row>
    <row r="1098" spans="7:26" s="573" customFormat="1" x14ac:dyDescent="0.25">
      <c r="G1098" s="590"/>
      <c r="H1098" s="590"/>
      <c r="I1098" s="590"/>
      <c r="J1098" s="590"/>
      <c r="K1098" s="590"/>
      <c r="L1098" s="590"/>
      <c r="M1098" s="590"/>
      <c r="N1098" s="590"/>
      <c r="O1098" s="590"/>
      <c r="P1098" s="590"/>
      <c r="Q1098" s="590"/>
      <c r="R1098" s="590"/>
      <c r="S1098" s="590"/>
      <c r="T1098" s="591"/>
      <c r="U1098" s="590"/>
      <c r="V1098" s="590"/>
      <c r="W1098" s="590"/>
      <c r="X1098" s="592"/>
      <c r="Y1098" s="592"/>
      <c r="Z1098" s="590"/>
    </row>
    <row r="1099" spans="7:26" s="573" customFormat="1" x14ac:dyDescent="0.25">
      <c r="G1099" s="590"/>
      <c r="H1099" s="590"/>
      <c r="I1099" s="590"/>
      <c r="J1099" s="590"/>
      <c r="K1099" s="590"/>
      <c r="L1099" s="590"/>
      <c r="M1099" s="590"/>
      <c r="N1099" s="590"/>
      <c r="O1099" s="590"/>
      <c r="P1099" s="590"/>
      <c r="Q1099" s="590"/>
      <c r="R1099" s="590"/>
      <c r="S1099" s="590"/>
      <c r="T1099" s="591"/>
      <c r="U1099" s="590"/>
      <c r="V1099" s="590"/>
      <c r="W1099" s="590"/>
      <c r="X1099" s="592"/>
      <c r="Y1099" s="592"/>
      <c r="Z1099" s="590"/>
    </row>
    <row r="1100" spans="7:26" s="573" customFormat="1" x14ac:dyDescent="0.25">
      <c r="G1100" s="590"/>
      <c r="H1100" s="590"/>
      <c r="I1100" s="590"/>
      <c r="J1100" s="590"/>
      <c r="K1100" s="590"/>
      <c r="L1100" s="590"/>
      <c r="M1100" s="590"/>
      <c r="N1100" s="590"/>
      <c r="O1100" s="590"/>
      <c r="P1100" s="590"/>
      <c r="Q1100" s="590"/>
      <c r="R1100" s="590"/>
      <c r="S1100" s="590"/>
      <c r="T1100" s="591"/>
      <c r="U1100" s="590"/>
      <c r="V1100" s="590"/>
      <c r="W1100" s="590"/>
      <c r="X1100" s="592"/>
      <c r="Y1100" s="592"/>
      <c r="Z1100" s="590"/>
    </row>
    <row r="1101" spans="7:26" s="573" customFormat="1" x14ac:dyDescent="0.25">
      <c r="G1101" s="590"/>
      <c r="H1101" s="590"/>
      <c r="I1101" s="590"/>
      <c r="J1101" s="590"/>
      <c r="K1101" s="590"/>
      <c r="L1101" s="590"/>
      <c r="M1101" s="590"/>
      <c r="N1101" s="590"/>
      <c r="O1101" s="590"/>
      <c r="P1101" s="590"/>
      <c r="Q1101" s="590"/>
      <c r="R1101" s="590"/>
      <c r="S1101" s="590"/>
      <c r="T1101" s="591"/>
      <c r="U1101" s="590"/>
      <c r="V1101" s="590"/>
      <c r="W1101" s="590"/>
      <c r="X1101" s="592"/>
      <c r="Y1101" s="592"/>
      <c r="Z1101" s="590"/>
    </row>
    <row r="1102" spans="7:26" s="573" customFormat="1" x14ac:dyDescent="0.25">
      <c r="G1102" s="590"/>
      <c r="H1102" s="590"/>
      <c r="I1102" s="590"/>
      <c r="J1102" s="590"/>
      <c r="K1102" s="590"/>
      <c r="L1102" s="590"/>
      <c r="M1102" s="590"/>
      <c r="N1102" s="590"/>
      <c r="O1102" s="590"/>
      <c r="P1102" s="590"/>
      <c r="Q1102" s="590"/>
      <c r="R1102" s="590"/>
      <c r="S1102" s="590"/>
      <c r="T1102" s="591"/>
      <c r="U1102" s="590"/>
      <c r="V1102" s="590"/>
      <c r="W1102" s="590"/>
      <c r="X1102" s="592"/>
      <c r="Y1102" s="592"/>
      <c r="Z1102" s="590"/>
    </row>
    <row r="1103" spans="7:26" s="573" customFormat="1" x14ac:dyDescent="0.25">
      <c r="G1103" s="590"/>
      <c r="H1103" s="590"/>
      <c r="I1103" s="590"/>
      <c r="J1103" s="590"/>
      <c r="K1103" s="590"/>
      <c r="L1103" s="590"/>
      <c r="M1103" s="590"/>
      <c r="N1103" s="590"/>
      <c r="O1103" s="590"/>
      <c r="P1103" s="590"/>
      <c r="Q1103" s="590"/>
      <c r="R1103" s="590"/>
      <c r="S1103" s="590"/>
      <c r="T1103" s="591"/>
      <c r="U1103" s="590"/>
      <c r="V1103" s="590"/>
      <c r="W1103" s="590"/>
      <c r="X1103" s="592"/>
      <c r="Y1103" s="592"/>
      <c r="Z1103" s="590"/>
    </row>
    <row r="1104" spans="7:26" s="573" customFormat="1" x14ac:dyDescent="0.25">
      <c r="G1104" s="590"/>
      <c r="H1104" s="590"/>
      <c r="I1104" s="590"/>
      <c r="J1104" s="590"/>
      <c r="K1104" s="590"/>
      <c r="L1104" s="590"/>
      <c r="M1104" s="590"/>
      <c r="N1104" s="590"/>
      <c r="O1104" s="590"/>
      <c r="P1104" s="590"/>
      <c r="Q1104" s="590"/>
      <c r="R1104" s="590"/>
      <c r="S1104" s="590"/>
      <c r="T1104" s="591"/>
      <c r="U1104" s="590"/>
      <c r="V1104" s="590"/>
      <c r="W1104" s="590"/>
      <c r="X1104" s="592"/>
      <c r="Y1104" s="592"/>
      <c r="Z1104" s="590"/>
    </row>
    <row r="1105" spans="7:26" s="573" customFormat="1" x14ac:dyDescent="0.25">
      <c r="G1105" s="590"/>
      <c r="H1105" s="590"/>
      <c r="I1105" s="590"/>
      <c r="J1105" s="590"/>
      <c r="K1105" s="590"/>
      <c r="L1105" s="590"/>
      <c r="M1105" s="590"/>
      <c r="N1105" s="590"/>
      <c r="O1105" s="590"/>
      <c r="P1105" s="590"/>
      <c r="Q1105" s="590"/>
      <c r="R1105" s="590"/>
      <c r="S1105" s="590"/>
      <c r="T1105" s="591"/>
      <c r="U1105" s="590"/>
      <c r="V1105" s="590"/>
      <c r="W1105" s="590"/>
      <c r="X1105" s="592"/>
      <c r="Y1105" s="592"/>
      <c r="Z1105" s="590"/>
    </row>
    <row r="1106" spans="7:26" s="573" customFormat="1" x14ac:dyDescent="0.25">
      <c r="G1106" s="590"/>
      <c r="H1106" s="590"/>
      <c r="I1106" s="590"/>
      <c r="J1106" s="590"/>
      <c r="K1106" s="590"/>
      <c r="L1106" s="590"/>
      <c r="M1106" s="590"/>
      <c r="N1106" s="590"/>
      <c r="O1106" s="590"/>
      <c r="P1106" s="590"/>
      <c r="Q1106" s="590"/>
      <c r="R1106" s="590"/>
      <c r="S1106" s="590"/>
      <c r="T1106" s="591"/>
      <c r="U1106" s="590"/>
      <c r="V1106" s="590"/>
      <c r="W1106" s="590"/>
      <c r="X1106" s="592"/>
      <c r="Y1106" s="592"/>
      <c r="Z1106" s="590"/>
    </row>
    <row r="1107" spans="7:26" s="573" customFormat="1" x14ac:dyDescent="0.25">
      <c r="G1107" s="590"/>
      <c r="H1107" s="590"/>
      <c r="I1107" s="590"/>
      <c r="J1107" s="590"/>
      <c r="K1107" s="590"/>
      <c r="L1107" s="590"/>
      <c r="M1107" s="590"/>
      <c r="N1107" s="590"/>
      <c r="O1107" s="590"/>
      <c r="P1107" s="590"/>
      <c r="Q1107" s="590"/>
      <c r="R1107" s="590"/>
      <c r="S1107" s="590"/>
      <c r="T1107" s="591"/>
      <c r="U1107" s="590"/>
      <c r="V1107" s="590"/>
      <c r="W1107" s="590"/>
      <c r="X1107" s="592"/>
      <c r="Y1107" s="592"/>
      <c r="Z1107" s="590"/>
    </row>
    <row r="1108" spans="7:26" s="573" customFormat="1" x14ac:dyDescent="0.25">
      <c r="G1108" s="590"/>
      <c r="H1108" s="590"/>
      <c r="I1108" s="590"/>
      <c r="J1108" s="590"/>
      <c r="K1108" s="590"/>
      <c r="L1108" s="590"/>
      <c r="M1108" s="590"/>
      <c r="N1108" s="590"/>
      <c r="O1108" s="590"/>
      <c r="P1108" s="590"/>
      <c r="Q1108" s="590"/>
      <c r="R1108" s="590"/>
      <c r="S1108" s="590"/>
      <c r="T1108" s="591"/>
      <c r="U1108" s="590"/>
      <c r="V1108" s="590"/>
      <c r="W1108" s="590"/>
      <c r="X1108" s="592"/>
      <c r="Y1108" s="592"/>
      <c r="Z1108" s="590"/>
    </row>
    <row r="1109" spans="7:26" s="573" customFormat="1" x14ac:dyDescent="0.25">
      <c r="G1109" s="590"/>
      <c r="H1109" s="590"/>
      <c r="I1109" s="590"/>
      <c r="J1109" s="590"/>
      <c r="K1109" s="590"/>
      <c r="L1109" s="590"/>
      <c r="M1109" s="590"/>
      <c r="N1109" s="590"/>
      <c r="O1109" s="590"/>
      <c r="P1109" s="590"/>
      <c r="Q1109" s="590"/>
      <c r="R1109" s="590"/>
      <c r="S1109" s="590"/>
      <c r="T1109" s="591"/>
      <c r="U1109" s="590"/>
      <c r="V1109" s="590"/>
      <c r="W1109" s="590"/>
      <c r="X1109" s="592"/>
      <c r="Y1109" s="592"/>
      <c r="Z1109" s="590"/>
    </row>
    <row r="1110" spans="7:26" s="573" customFormat="1" x14ac:dyDescent="0.25">
      <c r="G1110" s="590"/>
      <c r="H1110" s="590"/>
      <c r="I1110" s="590"/>
      <c r="J1110" s="590"/>
      <c r="K1110" s="590"/>
      <c r="L1110" s="590"/>
      <c r="M1110" s="590"/>
      <c r="N1110" s="590"/>
      <c r="O1110" s="590"/>
      <c r="P1110" s="590"/>
      <c r="Q1110" s="590"/>
      <c r="R1110" s="590"/>
      <c r="S1110" s="590"/>
      <c r="T1110" s="591"/>
      <c r="U1110" s="590"/>
      <c r="V1110" s="590"/>
      <c r="W1110" s="590"/>
      <c r="X1110" s="592"/>
      <c r="Y1110" s="592"/>
      <c r="Z1110" s="590"/>
    </row>
    <row r="1111" spans="7:26" s="573" customFormat="1" x14ac:dyDescent="0.25">
      <c r="G1111" s="590"/>
      <c r="H1111" s="590"/>
      <c r="I1111" s="590"/>
      <c r="J1111" s="590"/>
      <c r="K1111" s="590"/>
      <c r="L1111" s="590"/>
      <c r="M1111" s="590"/>
      <c r="N1111" s="590"/>
      <c r="O1111" s="590"/>
      <c r="P1111" s="590"/>
      <c r="Q1111" s="590"/>
      <c r="R1111" s="590"/>
      <c r="S1111" s="590"/>
      <c r="T1111" s="591"/>
      <c r="U1111" s="590"/>
      <c r="V1111" s="590"/>
      <c r="W1111" s="590"/>
      <c r="X1111" s="592"/>
      <c r="Y1111" s="592"/>
      <c r="Z1111" s="590"/>
    </row>
    <row r="1112" spans="7:26" s="573" customFormat="1" x14ac:dyDescent="0.25">
      <c r="G1112" s="590"/>
      <c r="H1112" s="590"/>
      <c r="I1112" s="590"/>
      <c r="J1112" s="590"/>
      <c r="K1112" s="590"/>
      <c r="L1112" s="590"/>
      <c r="M1112" s="590"/>
      <c r="N1112" s="590"/>
      <c r="O1112" s="590"/>
      <c r="P1112" s="590"/>
      <c r="Q1112" s="590"/>
      <c r="R1112" s="590"/>
      <c r="S1112" s="590"/>
      <c r="T1112" s="591"/>
      <c r="U1112" s="590"/>
      <c r="V1112" s="590"/>
      <c r="W1112" s="590"/>
      <c r="X1112" s="592"/>
      <c r="Y1112" s="592"/>
      <c r="Z1112" s="590"/>
    </row>
    <row r="1113" spans="7:26" s="573" customFormat="1" x14ac:dyDescent="0.25">
      <c r="G1113" s="590"/>
      <c r="H1113" s="590"/>
      <c r="I1113" s="590"/>
      <c r="J1113" s="590"/>
      <c r="K1113" s="590"/>
      <c r="L1113" s="590"/>
      <c r="M1113" s="590"/>
      <c r="N1113" s="590"/>
      <c r="O1113" s="590"/>
      <c r="P1113" s="590"/>
      <c r="Q1113" s="590"/>
      <c r="R1113" s="590"/>
      <c r="S1113" s="590"/>
      <c r="T1113" s="591"/>
      <c r="U1113" s="590"/>
      <c r="V1113" s="590"/>
      <c r="W1113" s="590"/>
      <c r="X1113" s="592"/>
      <c r="Y1113" s="592"/>
      <c r="Z1113" s="590"/>
    </row>
    <row r="1114" spans="7:26" s="573" customFormat="1" x14ac:dyDescent="0.25">
      <c r="G1114" s="590"/>
      <c r="H1114" s="590"/>
      <c r="I1114" s="590"/>
      <c r="J1114" s="590"/>
      <c r="K1114" s="590"/>
      <c r="L1114" s="590"/>
      <c r="M1114" s="590"/>
      <c r="N1114" s="590"/>
      <c r="O1114" s="590"/>
      <c r="P1114" s="590"/>
      <c r="Q1114" s="590"/>
      <c r="R1114" s="590"/>
      <c r="S1114" s="590"/>
      <c r="T1114" s="591"/>
      <c r="U1114" s="590"/>
      <c r="V1114" s="590"/>
      <c r="W1114" s="590"/>
      <c r="X1114" s="592"/>
      <c r="Y1114" s="592"/>
      <c r="Z1114" s="590"/>
    </row>
    <row r="1115" spans="7:26" s="573" customFormat="1" x14ac:dyDescent="0.25">
      <c r="G1115" s="590"/>
      <c r="H1115" s="590"/>
      <c r="I1115" s="590"/>
      <c r="J1115" s="590"/>
      <c r="K1115" s="590"/>
      <c r="L1115" s="590"/>
      <c r="M1115" s="590"/>
      <c r="N1115" s="590"/>
      <c r="O1115" s="590"/>
      <c r="P1115" s="590"/>
      <c r="Q1115" s="590"/>
      <c r="R1115" s="590"/>
      <c r="S1115" s="590"/>
      <c r="T1115" s="591"/>
      <c r="U1115" s="590"/>
      <c r="V1115" s="590"/>
      <c r="W1115" s="590"/>
      <c r="X1115" s="592"/>
      <c r="Y1115" s="592"/>
      <c r="Z1115" s="590"/>
    </row>
    <row r="1116" spans="7:26" s="573" customFormat="1" x14ac:dyDescent="0.25">
      <c r="G1116" s="590"/>
      <c r="H1116" s="590"/>
      <c r="I1116" s="590"/>
      <c r="J1116" s="590"/>
      <c r="K1116" s="590"/>
      <c r="L1116" s="590"/>
      <c r="M1116" s="590"/>
      <c r="N1116" s="590"/>
      <c r="O1116" s="590"/>
      <c r="P1116" s="590"/>
      <c r="Q1116" s="590"/>
      <c r="R1116" s="590"/>
      <c r="S1116" s="590"/>
      <c r="T1116" s="591"/>
      <c r="U1116" s="590"/>
      <c r="V1116" s="590"/>
      <c r="W1116" s="590"/>
      <c r="X1116" s="592"/>
      <c r="Y1116" s="592"/>
      <c r="Z1116" s="590"/>
    </row>
    <row r="1117" spans="7:26" s="573" customFormat="1" x14ac:dyDescent="0.25">
      <c r="G1117" s="590"/>
      <c r="H1117" s="590"/>
      <c r="I1117" s="590"/>
      <c r="J1117" s="590"/>
      <c r="K1117" s="590"/>
      <c r="L1117" s="590"/>
      <c r="M1117" s="590"/>
      <c r="N1117" s="590"/>
      <c r="O1117" s="590"/>
      <c r="P1117" s="590"/>
      <c r="Q1117" s="590"/>
      <c r="R1117" s="590"/>
      <c r="S1117" s="590"/>
      <c r="T1117" s="591"/>
      <c r="U1117" s="590"/>
      <c r="V1117" s="590"/>
      <c r="W1117" s="590"/>
      <c r="X1117" s="592"/>
      <c r="Y1117" s="592"/>
      <c r="Z1117" s="590"/>
    </row>
    <row r="1118" spans="7:26" s="573" customFormat="1" x14ac:dyDescent="0.25">
      <c r="G1118" s="590"/>
      <c r="H1118" s="590"/>
      <c r="I1118" s="590"/>
      <c r="J1118" s="590"/>
      <c r="K1118" s="590"/>
      <c r="L1118" s="590"/>
      <c r="M1118" s="590"/>
      <c r="N1118" s="590"/>
      <c r="O1118" s="590"/>
      <c r="P1118" s="590"/>
      <c r="Q1118" s="590"/>
      <c r="R1118" s="590"/>
      <c r="S1118" s="590"/>
      <c r="T1118" s="591"/>
      <c r="U1118" s="590"/>
      <c r="V1118" s="590"/>
      <c r="W1118" s="590"/>
      <c r="X1118" s="592"/>
      <c r="Y1118" s="592"/>
      <c r="Z1118" s="590"/>
    </row>
    <row r="1119" spans="7:26" s="573" customFormat="1" x14ac:dyDescent="0.25">
      <c r="G1119" s="590"/>
      <c r="H1119" s="590"/>
      <c r="I1119" s="590"/>
      <c r="J1119" s="590"/>
      <c r="K1119" s="590"/>
      <c r="L1119" s="590"/>
      <c r="M1119" s="590"/>
      <c r="N1119" s="590"/>
      <c r="O1119" s="590"/>
      <c r="P1119" s="590"/>
      <c r="Q1119" s="590"/>
      <c r="R1119" s="590"/>
      <c r="S1119" s="590"/>
      <c r="T1119" s="591"/>
      <c r="U1119" s="590"/>
      <c r="V1119" s="590"/>
      <c r="W1119" s="590"/>
      <c r="X1119" s="592"/>
      <c r="Y1119" s="592"/>
      <c r="Z1119" s="590"/>
    </row>
    <row r="1120" spans="7:26" s="573" customFormat="1" x14ac:dyDescent="0.25">
      <c r="G1120" s="590"/>
      <c r="H1120" s="590"/>
      <c r="I1120" s="590"/>
      <c r="J1120" s="590"/>
      <c r="K1120" s="590"/>
      <c r="L1120" s="590"/>
      <c r="M1120" s="590"/>
      <c r="N1120" s="590"/>
      <c r="O1120" s="590"/>
      <c r="P1120" s="590"/>
      <c r="Q1120" s="590"/>
      <c r="R1120" s="590"/>
      <c r="S1120" s="590"/>
      <c r="T1120" s="591"/>
      <c r="U1120" s="590"/>
      <c r="V1120" s="590"/>
      <c r="W1120" s="590"/>
      <c r="X1120" s="592"/>
      <c r="Y1120" s="592"/>
      <c r="Z1120" s="590"/>
    </row>
    <row r="1121" spans="7:26" s="573" customFormat="1" x14ac:dyDescent="0.25">
      <c r="G1121" s="590"/>
      <c r="H1121" s="590"/>
      <c r="I1121" s="590"/>
      <c r="J1121" s="590"/>
      <c r="K1121" s="590"/>
      <c r="L1121" s="590"/>
      <c r="M1121" s="590"/>
      <c r="N1121" s="590"/>
      <c r="O1121" s="590"/>
      <c r="P1121" s="590"/>
      <c r="Q1121" s="590"/>
      <c r="R1121" s="590"/>
      <c r="S1121" s="590"/>
      <c r="T1121" s="591"/>
      <c r="U1121" s="590"/>
      <c r="V1121" s="590"/>
      <c r="W1121" s="590"/>
      <c r="X1121" s="592"/>
      <c r="Y1121" s="592"/>
      <c r="Z1121" s="590"/>
    </row>
    <row r="1122" spans="7:26" s="573" customFormat="1" x14ac:dyDescent="0.25">
      <c r="G1122" s="590"/>
      <c r="H1122" s="590"/>
      <c r="I1122" s="590"/>
      <c r="J1122" s="590"/>
      <c r="K1122" s="590"/>
      <c r="L1122" s="590"/>
      <c r="M1122" s="590"/>
      <c r="N1122" s="590"/>
      <c r="O1122" s="590"/>
      <c r="P1122" s="590"/>
      <c r="Q1122" s="590"/>
      <c r="R1122" s="590"/>
      <c r="S1122" s="590"/>
      <c r="T1122" s="591"/>
      <c r="U1122" s="590"/>
      <c r="V1122" s="590"/>
      <c r="W1122" s="590"/>
      <c r="X1122" s="592"/>
      <c r="Y1122" s="592"/>
      <c r="Z1122" s="590"/>
    </row>
    <row r="1123" spans="7:26" s="573" customFormat="1" x14ac:dyDescent="0.25">
      <c r="G1123" s="590"/>
      <c r="H1123" s="590"/>
      <c r="I1123" s="590"/>
      <c r="J1123" s="590"/>
      <c r="K1123" s="590"/>
      <c r="L1123" s="590"/>
      <c r="M1123" s="590"/>
      <c r="N1123" s="590"/>
      <c r="O1123" s="590"/>
      <c r="P1123" s="590"/>
      <c r="Q1123" s="590"/>
      <c r="R1123" s="590"/>
      <c r="S1123" s="590"/>
      <c r="T1123" s="591"/>
      <c r="U1123" s="590"/>
      <c r="V1123" s="590"/>
      <c r="W1123" s="590"/>
      <c r="X1123" s="592"/>
      <c r="Y1123" s="592"/>
      <c r="Z1123" s="590"/>
    </row>
    <row r="1124" spans="7:26" s="573" customFormat="1" x14ac:dyDescent="0.25">
      <c r="G1124" s="590"/>
      <c r="H1124" s="590"/>
      <c r="I1124" s="590"/>
      <c r="J1124" s="590"/>
      <c r="K1124" s="590"/>
      <c r="L1124" s="590"/>
      <c r="M1124" s="590"/>
      <c r="N1124" s="590"/>
      <c r="O1124" s="590"/>
      <c r="P1124" s="590"/>
      <c r="Q1124" s="590"/>
      <c r="R1124" s="590"/>
      <c r="S1124" s="590"/>
      <c r="T1124" s="591"/>
      <c r="U1124" s="590"/>
      <c r="V1124" s="590"/>
      <c r="W1124" s="590"/>
      <c r="X1124" s="592"/>
      <c r="Y1124" s="592"/>
      <c r="Z1124" s="590"/>
    </row>
    <row r="1125" spans="7:26" s="573" customFormat="1" x14ac:dyDescent="0.25">
      <c r="G1125" s="590"/>
      <c r="H1125" s="590"/>
      <c r="I1125" s="590"/>
      <c r="J1125" s="590"/>
      <c r="K1125" s="590"/>
      <c r="L1125" s="590"/>
      <c r="M1125" s="590"/>
      <c r="N1125" s="590"/>
      <c r="O1125" s="590"/>
      <c r="P1125" s="590"/>
      <c r="Q1125" s="590"/>
      <c r="R1125" s="590"/>
      <c r="S1125" s="590"/>
      <c r="T1125" s="591"/>
      <c r="U1125" s="590"/>
      <c r="V1125" s="590"/>
      <c r="W1125" s="590"/>
      <c r="X1125" s="592"/>
      <c r="Y1125" s="592"/>
      <c r="Z1125" s="590"/>
    </row>
    <row r="1126" spans="7:26" s="573" customFormat="1" x14ac:dyDescent="0.25">
      <c r="G1126" s="590"/>
      <c r="H1126" s="590"/>
      <c r="I1126" s="590"/>
      <c r="J1126" s="590"/>
      <c r="K1126" s="590"/>
      <c r="L1126" s="590"/>
      <c r="M1126" s="590"/>
      <c r="N1126" s="590"/>
      <c r="O1126" s="590"/>
      <c r="P1126" s="590"/>
      <c r="Q1126" s="590"/>
      <c r="R1126" s="590"/>
      <c r="S1126" s="590"/>
      <c r="T1126" s="591"/>
      <c r="U1126" s="590"/>
      <c r="V1126" s="590"/>
      <c r="W1126" s="590"/>
      <c r="X1126" s="592"/>
      <c r="Y1126" s="592"/>
      <c r="Z1126" s="590"/>
    </row>
    <row r="1127" spans="7:26" s="573" customFormat="1" x14ac:dyDescent="0.25">
      <c r="G1127" s="590"/>
      <c r="H1127" s="590"/>
      <c r="I1127" s="590"/>
      <c r="J1127" s="590"/>
      <c r="K1127" s="590"/>
      <c r="L1127" s="590"/>
      <c r="M1127" s="590"/>
      <c r="N1127" s="590"/>
      <c r="O1127" s="590"/>
      <c r="P1127" s="590"/>
      <c r="Q1127" s="590"/>
      <c r="R1127" s="590"/>
      <c r="S1127" s="590"/>
      <c r="T1127" s="591"/>
      <c r="U1127" s="590"/>
      <c r="V1127" s="590"/>
      <c r="W1127" s="590"/>
      <c r="X1127" s="592"/>
      <c r="Y1127" s="592"/>
      <c r="Z1127" s="590"/>
    </row>
    <row r="1128" spans="7:26" s="573" customFormat="1" x14ac:dyDescent="0.25">
      <c r="G1128" s="590"/>
      <c r="H1128" s="590"/>
      <c r="I1128" s="590"/>
      <c r="J1128" s="590"/>
      <c r="K1128" s="590"/>
      <c r="L1128" s="590"/>
      <c r="M1128" s="590"/>
      <c r="N1128" s="590"/>
      <c r="O1128" s="590"/>
      <c r="P1128" s="590"/>
      <c r="Q1128" s="590"/>
      <c r="R1128" s="590"/>
      <c r="S1128" s="590"/>
      <c r="T1128" s="591"/>
      <c r="U1128" s="590"/>
      <c r="V1128" s="590"/>
      <c r="W1128" s="590"/>
      <c r="X1128" s="592"/>
      <c r="Y1128" s="592"/>
      <c r="Z1128" s="590"/>
    </row>
    <row r="1129" spans="7:26" s="573" customFormat="1" x14ac:dyDescent="0.25">
      <c r="G1129" s="590"/>
      <c r="H1129" s="590"/>
      <c r="I1129" s="590"/>
      <c r="J1129" s="590"/>
      <c r="K1129" s="590"/>
      <c r="L1129" s="590"/>
      <c r="M1129" s="590"/>
      <c r="N1129" s="590"/>
      <c r="O1129" s="590"/>
      <c r="P1129" s="590"/>
      <c r="Q1129" s="590"/>
      <c r="R1129" s="590"/>
      <c r="S1129" s="590"/>
      <c r="T1129" s="591"/>
      <c r="U1129" s="590"/>
      <c r="V1129" s="590"/>
      <c r="W1129" s="590"/>
      <c r="X1129" s="592"/>
      <c r="Y1129" s="592"/>
      <c r="Z1129" s="590"/>
    </row>
    <row r="1130" spans="7:26" s="573" customFormat="1" x14ac:dyDescent="0.25">
      <c r="G1130" s="590"/>
      <c r="H1130" s="590"/>
      <c r="I1130" s="590"/>
      <c r="J1130" s="590"/>
      <c r="K1130" s="590"/>
      <c r="L1130" s="590"/>
      <c r="M1130" s="590"/>
      <c r="N1130" s="590"/>
      <c r="O1130" s="590"/>
      <c r="P1130" s="590"/>
      <c r="Q1130" s="590"/>
      <c r="R1130" s="590"/>
      <c r="S1130" s="590"/>
      <c r="T1130" s="591"/>
      <c r="U1130" s="590"/>
      <c r="V1130" s="590"/>
      <c r="W1130" s="590"/>
      <c r="X1130" s="592"/>
      <c r="Y1130" s="592"/>
      <c r="Z1130" s="590"/>
    </row>
    <row r="1131" spans="7:26" s="573" customFormat="1" x14ac:dyDescent="0.25">
      <c r="G1131" s="590"/>
      <c r="H1131" s="590"/>
      <c r="I1131" s="590"/>
      <c r="J1131" s="590"/>
      <c r="K1131" s="590"/>
      <c r="L1131" s="590"/>
      <c r="M1131" s="590"/>
      <c r="N1131" s="590"/>
      <c r="O1131" s="590"/>
      <c r="P1131" s="590"/>
      <c r="Q1131" s="590"/>
      <c r="R1131" s="590"/>
      <c r="S1131" s="590"/>
      <c r="T1131" s="591"/>
      <c r="U1131" s="590"/>
      <c r="V1131" s="590"/>
      <c r="W1131" s="590"/>
      <c r="X1131" s="592"/>
      <c r="Y1131" s="592"/>
      <c r="Z1131" s="590"/>
    </row>
    <row r="1132" spans="7:26" s="573" customFormat="1" x14ac:dyDescent="0.25">
      <c r="G1132" s="590"/>
      <c r="H1132" s="590"/>
      <c r="I1132" s="590"/>
      <c r="J1132" s="590"/>
      <c r="K1132" s="590"/>
      <c r="L1132" s="590"/>
      <c r="M1132" s="590"/>
      <c r="N1132" s="590"/>
      <c r="O1132" s="590"/>
      <c r="P1132" s="590"/>
      <c r="Q1132" s="590"/>
      <c r="R1132" s="590"/>
      <c r="S1132" s="590"/>
      <c r="T1132" s="591"/>
      <c r="U1132" s="590"/>
      <c r="V1132" s="590"/>
      <c r="W1132" s="590"/>
      <c r="X1132" s="592"/>
      <c r="Y1132" s="592"/>
      <c r="Z1132" s="590"/>
    </row>
    <row r="1133" spans="7:26" s="573" customFormat="1" x14ac:dyDescent="0.25">
      <c r="G1133" s="590"/>
      <c r="H1133" s="590"/>
      <c r="I1133" s="590"/>
      <c r="J1133" s="590"/>
      <c r="K1133" s="590"/>
      <c r="L1133" s="590"/>
      <c r="M1133" s="590"/>
      <c r="N1133" s="590"/>
      <c r="O1133" s="590"/>
      <c r="P1133" s="590"/>
      <c r="Q1133" s="590"/>
      <c r="R1133" s="590"/>
      <c r="S1133" s="590"/>
      <c r="T1133" s="591"/>
      <c r="U1133" s="590"/>
      <c r="V1133" s="590"/>
      <c r="W1133" s="590"/>
      <c r="X1133" s="592"/>
      <c r="Y1133" s="592"/>
      <c r="Z1133" s="590"/>
    </row>
    <row r="1134" spans="7:26" s="573" customFormat="1" x14ac:dyDescent="0.25">
      <c r="G1134" s="590"/>
      <c r="H1134" s="590"/>
      <c r="I1134" s="590"/>
      <c r="J1134" s="590"/>
      <c r="K1134" s="590"/>
      <c r="L1134" s="590"/>
      <c r="M1134" s="590"/>
      <c r="N1134" s="590"/>
      <c r="O1134" s="590"/>
      <c r="P1134" s="590"/>
      <c r="Q1134" s="590"/>
      <c r="R1134" s="590"/>
      <c r="S1134" s="590"/>
      <c r="T1134" s="591"/>
      <c r="U1134" s="590"/>
      <c r="V1134" s="590"/>
      <c r="W1134" s="590"/>
      <c r="X1134" s="592"/>
      <c r="Y1134" s="592"/>
      <c r="Z1134" s="590"/>
    </row>
    <row r="1135" spans="7:26" s="573" customFormat="1" x14ac:dyDescent="0.25">
      <c r="G1135" s="590"/>
      <c r="H1135" s="590"/>
      <c r="I1135" s="590"/>
      <c r="J1135" s="590"/>
      <c r="K1135" s="590"/>
      <c r="L1135" s="590"/>
      <c r="M1135" s="590"/>
      <c r="N1135" s="590"/>
      <c r="O1135" s="590"/>
      <c r="P1135" s="590"/>
      <c r="Q1135" s="590"/>
      <c r="R1135" s="590"/>
      <c r="S1135" s="590"/>
      <c r="T1135" s="591"/>
      <c r="U1135" s="590"/>
      <c r="V1135" s="590"/>
      <c r="W1135" s="590"/>
      <c r="X1135" s="592"/>
      <c r="Y1135" s="592"/>
      <c r="Z1135" s="590"/>
    </row>
    <row r="1136" spans="7:26" s="573" customFormat="1" x14ac:dyDescent="0.25">
      <c r="G1136" s="590"/>
      <c r="H1136" s="590"/>
      <c r="I1136" s="590"/>
      <c r="J1136" s="590"/>
      <c r="K1136" s="590"/>
      <c r="L1136" s="590"/>
      <c r="M1136" s="590"/>
      <c r="N1136" s="590"/>
      <c r="O1136" s="590"/>
      <c r="P1136" s="590"/>
      <c r="Q1136" s="590"/>
      <c r="R1136" s="590"/>
      <c r="S1136" s="590"/>
      <c r="T1136" s="591"/>
      <c r="U1136" s="590"/>
      <c r="V1136" s="590"/>
      <c r="W1136" s="590"/>
      <c r="X1136" s="592"/>
      <c r="Y1136" s="592"/>
      <c r="Z1136" s="590"/>
    </row>
    <row r="1137" spans="7:26" s="573" customFormat="1" x14ac:dyDescent="0.25">
      <c r="G1137" s="590"/>
      <c r="H1137" s="590"/>
      <c r="I1137" s="590"/>
      <c r="J1137" s="590"/>
      <c r="K1137" s="590"/>
      <c r="L1137" s="590"/>
      <c r="M1137" s="590"/>
      <c r="N1137" s="590"/>
      <c r="O1137" s="590"/>
      <c r="P1137" s="590"/>
      <c r="Q1137" s="590"/>
      <c r="R1137" s="590"/>
      <c r="S1137" s="590"/>
      <c r="T1137" s="591"/>
      <c r="U1137" s="590"/>
      <c r="V1137" s="590"/>
      <c r="W1137" s="590"/>
      <c r="X1137" s="592"/>
      <c r="Y1137" s="592"/>
      <c r="Z1137" s="590"/>
    </row>
    <row r="1138" spans="7:26" s="573" customFormat="1" x14ac:dyDescent="0.25">
      <c r="G1138" s="590"/>
      <c r="H1138" s="590"/>
      <c r="I1138" s="590"/>
      <c r="J1138" s="590"/>
      <c r="K1138" s="590"/>
      <c r="L1138" s="590"/>
      <c r="M1138" s="590"/>
      <c r="N1138" s="590"/>
      <c r="O1138" s="590"/>
      <c r="P1138" s="590"/>
      <c r="Q1138" s="590"/>
      <c r="R1138" s="590"/>
      <c r="S1138" s="590"/>
      <c r="T1138" s="591"/>
      <c r="U1138" s="590"/>
      <c r="V1138" s="590"/>
      <c r="W1138" s="590"/>
      <c r="X1138" s="592"/>
      <c r="Y1138" s="592"/>
      <c r="Z1138" s="590"/>
    </row>
    <row r="1139" spans="7:26" s="573" customFormat="1" x14ac:dyDescent="0.25">
      <c r="G1139" s="590"/>
      <c r="H1139" s="590"/>
      <c r="I1139" s="590"/>
      <c r="J1139" s="590"/>
      <c r="K1139" s="590"/>
      <c r="L1139" s="590"/>
      <c r="M1139" s="590"/>
      <c r="N1139" s="590"/>
      <c r="O1139" s="590"/>
      <c r="P1139" s="590"/>
      <c r="Q1139" s="590"/>
      <c r="R1139" s="590"/>
      <c r="S1139" s="590"/>
      <c r="T1139" s="591"/>
      <c r="U1139" s="590"/>
      <c r="V1139" s="590"/>
      <c r="W1139" s="590"/>
      <c r="X1139" s="592"/>
      <c r="Y1139" s="592"/>
      <c r="Z1139" s="590"/>
    </row>
    <row r="1140" spans="7:26" s="573" customFormat="1" x14ac:dyDescent="0.25">
      <c r="G1140" s="590"/>
      <c r="H1140" s="590"/>
      <c r="I1140" s="590"/>
      <c r="J1140" s="590"/>
      <c r="K1140" s="590"/>
      <c r="L1140" s="590"/>
      <c r="M1140" s="590"/>
      <c r="N1140" s="590"/>
      <c r="O1140" s="590"/>
      <c r="P1140" s="590"/>
      <c r="Q1140" s="590"/>
      <c r="R1140" s="590"/>
      <c r="S1140" s="590"/>
      <c r="T1140" s="591"/>
      <c r="U1140" s="590"/>
      <c r="V1140" s="590"/>
      <c r="W1140" s="590"/>
      <c r="X1140" s="592"/>
      <c r="Y1140" s="592"/>
      <c r="Z1140" s="590"/>
    </row>
    <row r="1141" spans="7:26" s="573" customFormat="1" x14ac:dyDescent="0.25">
      <c r="G1141" s="590"/>
      <c r="H1141" s="590"/>
      <c r="I1141" s="590"/>
      <c r="J1141" s="590"/>
      <c r="K1141" s="590"/>
      <c r="L1141" s="590"/>
      <c r="M1141" s="590"/>
      <c r="N1141" s="590"/>
      <c r="O1141" s="590"/>
      <c r="P1141" s="590"/>
      <c r="Q1141" s="590"/>
      <c r="R1141" s="590"/>
      <c r="S1141" s="590"/>
      <c r="T1141" s="591"/>
      <c r="U1141" s="590"/>
      <c r="V1141" s="590"/>
      <c r="W1141" s="590"/>
      <c r="X1141" s="592"/>
      <c r="Y1141" s="592"/>
      <c r="Z1141" s="590"/>
    </row>
    <row r="1142" spans="7:26" s="573" customFormat="1" x14ac:dyDescent="0.25">
      <c r="G1142" s="590"/>
      <c r="H1142" s="590"/>
      <c r="I1142" s="590"/>
      <c r="J1142" s="590"/>
      <c r="K1142" s="590"/>
      <c r="L1142" s="590"/>
      <c r="M1142" s="590"/>
      <c r="N1142" s="590"/>
      <c r="O1142" s="590"/>
      <c r="P1142" s="590"/>
      <c r="Q1142" s="590"/>
      <c r="R1142" s="590"/>
      <c r="S1142" s="590"/>
      <c r="T1142" s="591"/>
      <c r="U1142" s="590"/>
      <c r="V1142" s="590"/>
      <c r="W1142" s="590"/>
      <c r="X1142" s="592"/>
      <c r="Y1142" s="592"/>
      <c r="Z1142" s="590"/>
    </row>
    <row r="1143" spans="7:26" s="573" customFormat="1" x14ac:dyDescent="0.25">
      <c r="G1143" s="590"/>
      <c r="H1143" s="590"/>
      <c r="I1143" s="590"/>
      <c r="J1143" s="590"/>
      <c r="K1143" s="590"/>
      <c r="L1143" s="590"/>
      <c r="M1143" s="590"/>
      <c r="N1143" s="590"/>
      <c r="O1143" s="590"/>
      <c r="P1143" s="590"/>
      <c r="Q1143" s="590"/>
      <c r="R1143" s="590"/>
      <c r="S1143" s="590"/>
      <c r="T1143" s="591"/>
      <c r="U1143" s="590"/>
      <c r="V1143" s="590"/>
      <c r="W1143" s="590"/>
      <c r="X1143" s="592"/>
      <c r="Y1143" s="592"/>
      <c r="Z1143" s="590"/>
    </row>
    <row r="1144" spans="7:26" s="573" customFormat="1" x14ac:dyDescent="0.25">
      <c r="G1144" s="590"/>
      <c r="H1144" s="590"/>
      <c r="I1144" s="590"/>
      <c r="J1144" s="590"/>
      <c r="K1144" s="590"/>
      <c r="L1144" s="590"/>
      <c r="M1144" s="590"/>
      <c r="N1144" s="590"/>
      <c r="O1144" s="590"/>
      <c r="P1144" s="590"/>
      <c r="Q1144" s="590"/>
      <c r="R1144" s="590"/>
      <c r="S1144" s="590"/>
      <c r="T1144" s="591"/>
      <c r="U1144" s="590"/>
      <c r="V1144" s="590"/>
      <c r="W1144" s="590"/>
      <c r="X1144" s="592"/>
      <c r="Y1144" s="592"/>
      <c r="Z1144" s="590"/>
    </row>
    <row r="1145" spans="7:26" s="573" customFormat="1" x14ac:dyDescent="0.25">
      <c r="G1145" s="590"/>
      <c r="H1145" s="590"/>
      <c r="I1145" s="590"/>
      <c r="J1145" s="590"/>
      <c r="K1145" s="590"/>
      <c r="L1145" s="590"/>
      <c r="M1145" s="590"/>
      <c r="N1145" s="590"/>
      <c r="O1145" s="590"/>
      <c r="P1145" s="590"/>
      <c r="Q1145" s="590"/>
      <c r="R1145" s="590"/>
      <c r="S1145" s="590"/>
      <c r="T1145" s="591"/>
      <c r="U1145" s="590"/>
      <c r="V1145" s="590"/>
      <c r="W1145" s="590"/>
      <c r="X1145" s="592"/>
      <c r="Y1145" s="592"/>
      <c r="Z1145" s="590"/>
    </row>
    <row r="1146" spans="7:26" s="573" customFormat="1" x14ac:dyDescent="0.25">
      <c r="G1146" s="590"/>
      <c r="H1146" s="590"/>
      <c r="I1146" s="590"/>
      <c r="J1146" s="590"/>
      <c r="K1146" s="590"/>
      <c r="L1146" s="590"/>
      <c r="M1146" s="590"/>
      <c r="N1146" s="590"/>
      <c r="O1146" s="590"/>
      <c r="P1146" s="590"/>
      <c r="Q1146" s="590"/>
      <c r="R1146" s="590"/>
      <c r="S1146" s="590"/>
      <c r="T1146" s="591"/>
      <c r="U1146" s="590"/>
      <c r="V1146" s="590"/>
      <c r="W1146" s="590"/>
      <c r="X1146" s="592"/>
      <c r="Y1146" s="592"/>
      <c r="Z1146" s="590"/>
    </row>
    <row r="1147" spans="7:26" s="573" customFormat="1" x14ac:dyDescent="0.25">
      <c r="G1147" s="590"/>
      <c r="H1147" s="590"/>
      <c r="I1147" s="590"/>
      <c r="J1147" s="590"/>
      <c r="K1147" s="590"/>
      <c r="L1147" s="590"/>
      <c r="M1147" s="590"/>
      <c r="N1147" s="590"/>
      <c r="O1147" s="590"/>
      <c r="P1147" s="590"/>
      <c r="Q1147" s="590"/>
      <c r="R1147" s="590"/>
      <c r="S1147" s="590"/>
      <c r="T1147" s="591"/>
      <c r="U1147" s="590"/>
      <c r="V1147" s="590"/>
      <c r="W1147" s="590"/>
      <c r="X1147" s="592"/>
      <c r="Y1147" s="592"/>
      <c r="Z1147" s="590"/>
    </row>
    <row r="1148" spans="7:26" s="573" customFormat="1" x14ac:dyDescent="0.25">
      <c r="G1148" s="590"/>
      <c r="H1148" s="590"/>
      <c r="I1148" s="590"/>
      <c r="J1148" s="590"/>
      <c r="K1148" s="590"/>
      <c r="L1148" s="590"/>
      <c r="M1148" s="590"/>
      <c r="N1148" s="590"/>
      <c r="O1148" s="590"/>
      <c r="P1148" s="590"/>
      <c r="Q1148" s="590"/>
      <c r="R1148" s="590"/>
      <c r="S1148" s="590"/>
      <c r="T1148" s="591"/>
      <c r="U1148" s="590"/>
      <c r="V1148" s="590"/>
      <c r="W1148" s="590"/>
      <c r="X1148" s="592"/>
      <c r="Y1148" s="592"/>
      <c r="Z1148" s="590"/>
    </row>
    <row r="1149" spans="7:26" s="573" customFormat="1" x14ac:dyDescent="0.25">
      <c r="G1149" s="590"/>
      <c r="H1149" s="590"/>
      <c r="I1149" s="590"/>
      <c r="J1149" s="590"/>
      <c r="K1149" s="590"/>
      <c r="L1149" s="590"/>
      <c r="M1149" s="590"/>
      <c r="N1149" s="590"/>
      <c r="O1149" s="590"/>
      <c r="P1149" s="590"/>
      <c r="Q1149" s="590"/>
      <c r="R1149" s="590"/>
      <c r="S1149" s="590"/>
      <c r="T1149" s="591"/>
      <c r="U1149" s="590"/>
      <c r="V1149" s="590"/>
      <c r="W1149" s="590"/>
      <c r="X1149" s="592"/>
      <c r="Y1149" s="592"/>
      <c r="Z1149" s="590"/>
    </row>
    <row r="1150" spans="7:26" s="573" customFormat="1" x14ac:dyDescent="0.25">
      <c r="G1150" s="590"/>
      <c r="H1150" s="590"/>
      <c r="I1150" s="590"/>
      <c r="J1150" s="590"/>
      <c r="K1150" s="590"/>
      <c r="L1150" s="590"/>
      <c r="M1150" s="590"/>
      <c r="N1150" s="590"/>
      <c r="O1150" s="590"/>
      <c r="P1150" s="590"/>
      <c r="Q1150" s="590"/>
      <c r="R1150" s="590"/>
      <c r="S1150" s="590"/>
      <c r="T1150" s="591"/>
      <c r="U1150" s="590"/>
      <c r="V1150" s="590"/>
      <c r="W1150" s="590"/>
      <c r="X1150" s="592"/>
      <c r="Y1150" s="592"/>
      <c r="Z1150" s="590"/>
    </row>
    <row r="1151" spans="7:26" s="573" customFormat="1" x14ac:dyDescent="0.25">
      <c r="G1151" s="590"/>
      <c r="H1151" s="590"/>
      <c r="I1151" s="590"/>
      <c r="J1151" s="590"/>
      <c r="K1151" s="590"/>
      <c r="L1151" s="590"/>
      <c r="M1151" s="590"/>
      <c r="N1151" s="590"/>
      <c r="O1151" s="590"/>
      <c r="P1151" s="590"/>
      <c r="Q1151" s="590"/>
      <c r="R1151" s="590"/>
      <c r="S1151" s="590"/>
      <c r="T1151" s="591"/>
      <c r="U1151" s="590"/>
      <c r="V1151" s="590"/>
      <c r="W1151" s="590"/>
      <c r="X1151" s="592"/>
      <c r="Y1151" s="592"/>
      <c r="Z1151" s="590"/>
    </row>
    <row r="1152" spans="7:26" s="573" customFormat="1" x14ac:dyDescent="0.25">
      <c r="G1152" s="590"/>
      <c r="H1152" s="590"/>
      <c r="I1152" s="590"/>
      <c r="J1152" s="590"/>
      <c r="K1152" s="590"/>
      <c r="L1152" s="590"/>
      <c r="M1152" s="590"/>
      <c r="N1152" s="590"/>
      <c r="O1152" s="590"/>
      <c r="P1152" s="590"/>
      <c r="Q1152" s="590"/>
      <c r="R1152" s="590"/>
      <c r="S1152" s="590"/>
      <c r="T1152" s="591"/>
      <c r="U1152" s="590"/>
      <c r="V1152" s="590"/>
      <c r="W1152" s="590"/>
      <c r="X1152" s="592"/>
      <c r="Y1152" s="592"/>
      <c r="Z1152" s="590"/>
    </row>
    <row r="1153" spans="7:26" s="573" customFormat="1" x14ac:dyDescent="0.25">
      <c r="G1153" s="590"/>
      <c r="H1153" s="590"/>
      <c r="I1153" s="590"/>
      <c r="J1153" s="590"/>
      <c r="K1153" s="590"/>
      <c r="L1153" s="590"/>
      <c r="M1153" s="590"/>
      <c r="N1153" s="590"/>
      <c r="O1153" s="590"/>
      <c r="P1153" s="590"/>
      <c r="Q1153" s="590"/>
      <c r="R1153" s="590"/>
      <c r="S1153" s="590"/>
      <c r="T1153" s="591"/>
      <c r="U1153" s="590"/>
      <c r="V1153" s="590"/>
      <c r="W1153" s="590"/>
      <c r="X1153" s="592"/>
      <c r="Y1153" s="592"/>
      <c r="Z1153" s="590"/>
    </row>
    <row r="1154" spans="7:26" s="573" customFormat="1" x14ac:dyDescent="0.25">
      <c r="G1154" s="590"/>
      <c r="H1154" s="590"/>
      <c r="I1154" s="590"/>
      <c r="J1154" s="590"/>
      <c r="K1154" s="590"/>
      <c r="L1154" s="590"/>
      <c r="M1154" s="590"/>
      <c r="N1154" s="590"/>
      <c r="O1154" s="590"/>
      <c r="P1154" s="590"/>
      <c r="Q1154" s="590"/>
      <c r="R1154" s="590"/>
      <c r="S1154" s="590"/>
      <c r="T1154" s="591"/>
      <c r="U1154" s="590"/>
      <c r="V1154" s="590"/>
      <c r="W1154" s="590"/>
      <c r="X1154" s="592"/>
      <c r="Y1154" s="592"/>
      <c r="Z1154" s="590"/>
    </row>
    <row r="1155" spans="7:26" s="573" customFormat="1" x14ac:dyDescent="0.25">
      <c r="G1155" s="590"/>
      <c r="H1155" s="590"/>
      <c r="I1155" s="590"/>
      <c r="J1155" s="590"/>
      <c r="K1155" s="590"/>
      <c r="L1155" s="590"/>
      <c r="M1155" s="590"/>
      <c r="N1155" s="590"/>
      <c r="O1155" s="590"/>
      <c r="P1155" s="590"/>
      <c r="Q1155" s="590"/>
      <c r="R1155" s="590"/>
      <c r="S1155" s="590"/>
      <c r="T1155" s="591"/>
      <c r="U1155" s="590"/>
      <c r="V1155" s="590"/>
      <c r="W1155" s="590"/>
      <c r="X1155" s="592"/>
      <c r="Y1155" s="592"/>
      <c r="Z1155" s="590"/>
    </row>
    <row r="1156" spans="7:26" s="573" customFormat="1" x14ac:dyDescent="0.25">
      <c r="G1156" s="590"/>
      <c r="H1156" s="590"/>
      <c r="I1156" s="590"/>
      <c r="J1156" s="590"/>
      <c r="K1156" s="590"/>
      <c r="L1156" s="590"/>
      <c r="M1156" s="590"/>
      <c r="N1156" s="590"/>
      <c r="O1156" s="590"/>
      <c r="P1156" s="590"/>
      <c r="Q1156" s="590"/>
      <c r="R1156" s="590"/>
      <c r="S1156" s="590"/>
      <c r="T1156" s="591"/>
      <c r="U1156" s="590"/>
      <c r="V1156" s="590"/>
      <c r="W1156" s="590"/>
      <c r="X1156" s="592"/>
      <c r="Y1156" s="592"/>
      <c r="Z1156" s="590"/>
    </row>
    <row r="1157" spans="7:26" s="573" customFormat="1" x14ac:dyDescent="0.25">
      <c r="G1157" s="590"/>
      <c r="H1157" s="590"/>
      <c r="I1157" s="590"/>
      <c r="J1157" s="590"/>
      <c r="K1157" s="590"/>
      <c r="L1157" s="590"/>
      <c r="M1157" s="590"/>
      <c r="N1157" s="590"/>
      <c r="O1157" s="590"/>
      <c r="P1157" s="590"/>
      <c r="Q1157" s="590"/>
      <c r="R1157" s="590"/>
      <c r="S1157" s="590"/>
      <c r="T1157" s="591"/>
      <c r="U1157" s="590"/>
      <c r="V1157" s="590"/>
      <c r="W1157" s="590"/>
      <c r="X1157" s="592"/>
      <c r="Y1157" s="592"/>
      <c r="Z1157" s="590"/>
    </row>
    <row r="1158" spans="7:26" s="573" customFormat="1" x14ac:dyDescent="0.25">
      <c r="G1158" s="590"/>
      <c r="H1158" s="590"/>
      <c r="I1158" s="590"/>
      <c r="J1158" s="590"/>
      <c r="K1158" s="590"/>
      <c r="L1158" s="590"/>
      <c r="M1158" s="590"/>
      <c r="N1158" s="590"/>
      <c r="O1158" s="590"/>
      <c r="P1158" s="590"/>
      <c r="Q1158" s="590"/>
      <c r="R1158" s="590"/>
      <c r="S1158" s="590"/>
      <c r="T1158" s="591"/>
      <c r="U1158" s="590"/>
      <c r="V1158" s="590"/>
      <c r="W1158" s="590"/>
      <c r="X1158" s="592"/>
      <c r="Y1158" s="592"/>
      <c r="Z1158" s="590"/>
    </row>
    <row r="1159" spans="7:26" s="573" customFormat="1" x14ac:dyDescent="0.25">
      <c r="G1159" s="590"/>
      <c r="H1159" s="590"/>
      <c r="I1159" s="590"/>
      <c r="J1159" s="590"/>
      <c r="K1159" s="590"/>
      <c r="L1159" s="590"/>
      <c r="M1159" s="590"/>
      <c r="N1159" s="590"/>
      <c r="O1159" s="590"/>
      <c r="P1159" s="590"/>
      <c r="Q1159" s="590"/>
      <c r="R1159" s="590"/>
      <c r="S1159" s="590"/>
      <c r="T1159" s="591"/>
      <c r="U1159" s="590"/>
      <c r="V1159" s="590"/>
      <c r="W1159" s="590"/>
      <c r="X1159" s="592"/>
      <c r="Y1159" s="592"/>
      <c r="Z1159" s="590"/>
    </row>
    <row r="1160" spans="7:26" s="573" customFormat="1" x14ac:dyDescent="0.25">
      <c r="G1160" s="590"/>
      <c r="H1160" s="590"/>
      <c r="I1160" s="590"/>
      <c r="J1160" s="590"/>
      <c r="K1160" s="590"/>
      <c r="L1160" s="590"/>
      <c r="M1160" s="590"/>
      <c r="N1160" s="590"/>
      <c r="O1160" s="590"/>
      <c r="P1160" s="590"/>
      <c r="Q1160" s="590"/>
      <c r="R1160" s="590"/>
      <c r="S1160" s="590"/>
      <c r="T1160" s="591"/>
      <c r="U1160" s="590"/>
      <c r="V1160" s="590"/>
      <c r="W1160" s="590"/>
      <c r="X1160" s="592"/>
      <c r="Y1160" s="592"/>
      <c r="Z1160" s="590"/>
    </row>
    <row r="1161" spans="7:26" s="573" customFormat="1" x14ac:dyDescent="0.25">
      <c r="G1161" s="590"/>
      <c r="H1161" s="590"/>
      <c r="I1161" s="590"/>
      <c r="J1161" s="590"/>
      <c r="K1161" s="590"/>
      <c r="L1161" s="590"/>
      <c r="M1161" s="590"/>
      <c r="N1161" s="590"/>
      <c r="O1161" s="590"/>
      <c r="P1161" s="590"/>
      <c r="Q1161" s="590"/>
      <c r="R1161" s="590"/>
      <c r="S1161" s="590"/>
      <c r="T1161" s="591"/>
      <c r="U1161" s="590"/>
      <c r="V1161" s="590"/>
      <c r="W1161" s="590"/>
      <c r="X1161" s="592"/>
      <c r="Y1161" s="592"/>
      <c r="Z1161" s="590"/>
    </row>
    <row r="1162" spans="7:26" s="573" customFormat="1" x14ac:dyDescent="0.25">
      <c r="G1162" s="590"/>
      <c r="H1162" s="590"/>
      <c r="I1162" s="590"/>
      <c r="J1162" s="590"/>
      <c r="K1162" s="590"/>
      <c r="L1162" s="590"/>
      <c r="M1162" s="590"/>
      <c r="N1162" s="590"/>
      <c r="O1162" s="590"/>
      <c r="P1162" s="590"/>
      <c r="Q1162" s="590"/>
      <c r="R1162" s="590"/>
      <c r="S1162" s="590"/>
      <c r="T1162" s="591"/>
      <c r="U1162" s="590"/>
      <c r="V1162" s="590"/>
      <c r="W1162" s="590"/>
      <c r="X1162" s="592"/>
      <c r="Y1162" s="592"/>
      <c r="Z1162" s="590"/>
    </row>
    <row r="1163" spans="7:26" s="573" customFormat="1" x14ac:dyDescent="0.25">
      <c r="G1163" s="590"/>
      <c r="H1163" s="590"/>
      <c r="I1163" s="590"/>
      <c r="J1163" s="590"/>
      <c r="K1163" s="590"/>
      <c r="L1163" s="590"/>
      <c r="M1163" s="590"/>
      <c r="N1163" s="590"/>
      <c r="O1163" s="590"/>
      <c r="P1163" s="590"/>
      <c r="Q1163" s="590"/>
      <c r="R1163" s="590"/>
      <c r="S1163" s="590"/>
      <c r="T1163" s="591"/>
      <c r="U1163" s="590"/>
      <c r="V1163" s="590"/>
      <c r="W1163" s="590"/>
      <c r="X1163" s="592"/>
      <c r="Y1163" s="592"/>
      <c r="Z1163" s="590"/>
    </row>
    <row r="1164" spans="7:26" s="573" customFormat="1" x14ac:dyDescent="0.25">
      <c r="G1164" s="590"/>
      <c r="H1164" s="590"/>
      <c r="I1164" s="590"/>
      <c r="J1164" s="590"/>
      <c r="K1164" s="590"/>
      <c r="L1164" s="590"/>
      <c r="M1164" s="590"/>
      <c r="N1164" s="590"/>
      <c r="O1164" s="590"/>
      <c r="P1164" s="590"/>
      <c r="Q1164" s="590"/>
      <c r="R1164" s="590"/>
      <c r="S1164" s="590"/>
      <c r="T1164" s="591"/>
      <c r="U1164" s="590"/>
      <c r="V1164" s="590"/>
      <c r="W1164" s="590"/>
      <c r="X1164" s="592"/>
      <c r="Y1164" s="592"/>
      <c r="Z1164" s="590"/>
    </row>
    <row r="1165" spans="7:26" s="573" customFormat="1" x14ac:dyDescent="0.25">
      <c r="G1165" s="590"/>
      <c r="H1165" s="590"/>
      <c r="I1165" s="590"/>
      <c r="J1165" s="590"/>
      <c r="K1165" s="590"/>
      <c r="L1165" s="590"/>
      <c r="M1165" s="590"/>
      <c r="N1165" s="590"/>
      <c r="O1165" s="590"/>
      <c r="P1165" s="590"/>
      <c r="Q1165" s="590"/>
      <c r="R1165" s="590"/>
      <c r="S1165" s="590"/>
      <c r="T1165" s="591"/>
      <c r="U1165" s="590"/>
      <c r="V1165" s="590"/>
      <c r="W1165" s="590"/>
      <c r="X1165" s="592"/>
      <c r="Y1165" s="592"/>
      <c r="Z1165" s="590"/>
    </row>
    <row r="1166" spans="7:26" s="573" customFormat="1" x14ac:dyDescent="0.25">
      <c r="G1166" s="590"/>
      <c r="H1166" s="590"/>
      <c r="I1166" s="590"/>
      <c r="J1166" s="590"/>
      <c r="K1166" s="590"/>
      <c r="L1166" s="590"/>
      <c r="M1166" s="590"/>
      <c r="N1166" s="590"/>
      <c r="O1166" s="590"/>
      <c r="P1166" s="590"/>
      <c r="Q1166" s="590"/>
      <c r="R1166" s="590"/>
      <c r="S1166" s="590"/>
      <c r="T1166" s="591"/>
      <c r="U1166" s="590"/>
      <c r="V1166" s="590"/>
      <c r="W1166" s="590"/>
      <c r="X1166" s="592"/>
      <c r="Y1166" s="592"/>
      <c r="Z1166" s="590"/>
    </row>
    <row r="1167" spans="7:26" s="573" customFormat="1" x14ac:dyDescent="0.25">
      <c r="G1167" s="590"/>
      <c r="H1167" s="590"/>
      <c r="I1167" s="590"/>
      <c r="J1167" s="590"/>
      <c r="K1167" s="590"/>
      <c r="L1167" s="590"/>
      <c r="M1167" s="590"/>
      <c r="N1167" s="590"/>
      <c r="O1167" s="590"/>
      <c r="P1167" s="590"/>
      <c r="Q1167" s="590"/>
      <c r="R1167" s="590"/>
      <c r="S1167" s="590"/>
      <c r="T1167" s="591"/>
      <c r="U1167" s="590"/>
      <c r="V1167" s="590"/>
      <c r="W1167" s="590"/>
      <c r="X1167" s="592"/>
      <c r="Y1167" s="592"/>
      <c r="Z1167" s="590"/>
    </row>
    <row r="1168" spans="7:26" s="573" customFormat="1" x14ac:dyDescent="0.25">
      <c r="G1168" s="590"/>
      <c r="H1168" s="590"/>
      <c r="I1168" s="590"/>
      <c r="J1168" s="590"/>
      <c r="K1168" s="590"/>
      <c r="L1168" s="590"/>
      <c r="M1168" s="590"/>
      <c r="N1168" s="590"/>
      <c r="O1168" s="590"/>
      <c r="P1168" s="590"/>
      <c r="Q1168" s="590"/>
      <c r="R1168" s="590"/>
      <c r="S1168" s="590"/>
      <c r="T1168" s="591"/>
      <c r="U1168" s="590"/>
      <c r="V1168" s="590"/>
      <c r="W1168" s="590"/>
      <c r="X1168" s="592"/>
      <c r="Y1168" s="592"/>
      <c r="Z1168" s="590"/>
    </row>
    <row r="1169" spans="7:26" s="573" customFormat="1" x14ac:dyDescent="0.25">
      <c r="G1169" s="590"/>
      <c r="H1169" s="590"/>
      <c r="I1169" s="590"/>
      <c r="J1169" s="590"/>
      <c r="K1169" s="590"/>
      <c r="L1169" s="590"/>
      <c r="M1169" s="590"/>
      <c r="N1169" s="590"/>
      <c r="O1169" s="590"/>
      <c r="P1169" s="590"/>
      <c r="Q1169" s="590"/>
      <c r="R1169" s="590"/>
      <c r="S1169" s="590"/>
      <c r="T1169" s="591"/>
      <c r="U1169" s="590"/>
      <c r="V1169" s="590"/>
      <c r="W1169" s="590"/>
      <c r="X1169" s="592"/>
      <c r="Y1169" s="592"/>
      <c r="Z1169" s="590"/>
    </row>
    <row r="1170" spans="7:26" s="573" customFormat="1" x14ac:dyDescent="0.25">
      <c r="G1170" s="590"/>
      <c r="H1170" s="590"/>
      <c r="I1170" s="590"/>
      <c r="J1170" s="590"/>
      <c r="K1170" s="590"/>
      <c r="L1170" s="590"/>
      <c r="M1170" s="590"/>
      <c r="N1170" s="590"/>
      <c r="O1170" s="590"/>
      <c r="P1170" s="590"/>
      <c r="Q1170" s="590"/>
      <c r="R1170" s="590"/>
      <c r="S1170" s="590"/>
      <c r="T1170" s="591"/>
      <c r="U1170" s="590"/>
      <c r="V1170" s="590"/>
      <c r="W1170" s="590"/>
      <c r="X1170" s="592"/>
      <c r="Y1170" s="592"/>
      <c r="Z1170" s="590"/>
    </row>
    <row r="1171" spans="7:26" s="573" customFormat="1" x14ac:dyDescent="0.25">
      <c r="G1171" s="590"/>
      <c r="H1171" s="590"/>
      <c r="I1171" s="590"/>
      <c r="J1171" s="590"/>
      <c r="K1171" s="590"/>
      <c r="L1171" s="590"/>
      <c r="M1171" s="590"/>
      <c r="N1171" s="590"/>
      <c r="O1171" s="590"/>
      <c r="P1171" s="590"/>
      <c r="Q1171" s="590"/>
      <c r="R1171" s="590"/>
      <c r="S1171" s="590"/>
      <c r="T1171" s="591"/>
      <c r="U1171" s="590"/>
      <c r="V1171" s="590"/>
      <c r="W1171" s="590"/>
      <c r="X1171" s="592"/>
      <c r="Y1171" s="592"/>
      <c r="Z1171" s="590"/>
    </row>
    <row r="1172" spans="7:26" s="573" customFormat="1" x14ac:dyDescent="0.25">
      <c r="G1172" s="590"/>
      <c r="H1172" s="590"/>
      <c r="I1172" s="590"/>
      <c r="J1172" s="590"/>
      <c r="K1172" s="590"/>
      <c r="L1172" s="590"/>
      <c r="M1172" s="590"/>
      <c r="N1172" s="590"/>
      <c r="O1172" s="590"/>
      <c r="P1172" s="590"/>
      <c r="Q1172" s="590"/>
      <c r="R1172" s="590"/>
      <c r="S1172" s="590"/>
      <c r="T1172" s="591"/>
      <c r="U1172" s="590"/>
      <c r="V1172" s="590"/>
      <c r="W1172" s="590"/>
      <c r="X1172" s="592"/>
      <c r="Y1172" s="592"/>
      <c r="Z1172" s="590"/>
    </row>
    <row r="1173" spans="7:26" s="573" customFormat="1" x14ac:dyDescent="0.25">
      <c r="G1173" s="590"/>
      <c r="H1173" s="590"/>
      <c r="I1173" s="590"/>
      <c r="J1173" s="590"/>
      <c r="K1173" s="590"/>
      <c r="L1173" s="590"/>
      <c r="M1173" s="590"/>
      <c r="N1173" s="590"/>
      <c r="O1173" s="590"/>
      <c r="P1173" s="590"/>
      <c r="Q1173" s="590"/>
      <c r="R1173" s="590"/>
      <c r="S1173" s="590"/>
      <c r="T1173" s="591"/>
      <c r="U1173" s="590"/>
      <c r="V1173" s="590"/>
      <c r="W1173" s="590"/>
      <c r="X1173" s="592"/>
      <c r="Y1173" s="592"/>
      <c r="Z1173" s="590"/>
    </row>
    <row r="1174" spans="7:26" s="573" customFormat="1" x14ac:dyDescent="0.25">
      <c r="G1174" s="590"/>
      <c r="H1174" s="590"/>
      <c r="I1174" s="590"/>
      <c r="J1174" s="590"/>
      <c r="K1174" s="590"/>
      <c r="L1174" s="590"/>
      <c r="M1174" s="590"/>
      <c r="N1174" s="590"/>
      <c r="O1174" s="590"/>
      <c r="P1174" s="590"/>
      <c r="Q1174" s="590"/>
      <c r="R1174" s="590"/>
      <c r="S1174" s="590"/>
      <c r="T1174" s="591"/>
      <c r="U1174" s="590"/>
      <c r="V1174" s="590"/>
      <c r="W1174" s="590"/>
      <c r="X1174" s="592"/>
      <c r="Y1174" s="592"/>
      <c r="Z1174" s="590"/>
    </row>
    <row r="1175" spans="7:26" s="573" customFormat="1" x14ac:dyDescent="0.25">
      <c r="G1175" s="590"/>
      <c r="H1175" s="590"/>
      <c r="I1175" s="590"/>
      <c r="J1175" s="590"/>
      <c r="K1175" s="590"/>
      <c r="L1175" s="590"/>
      <c r="M1175" s="590"/>
      <c r="N1175" s="590"/>
      <c r="O1175" s="590"/>
      <c r="P1175" s="590"/>
      <c r="Q1175" s="590"/>
      <c r="R1175" s="590"/>
      <c r="S1175" s="590"/>
      <c r="T1175" s="591"/>
      <c r="U1175" s="590"/>
      <c r="V1175" s="590"/>
      <c r="W1175" s="590"/>
      <c r="X1175" s="592"/>
      <c r="Y1175" s="592"/>
      <c r="Z1175" s="590"/>
    </row>
    <row r="1176" spans="7:26" s="573" customFormat="1" x14ac:dyDescent="0.25">
      <c r="G1176" s="590"/>
      <c r="H1176" s="590"/>
      <c r="I1176" s="590"/>
      <c r="J1176" s="590"/>
      <c r="K1176" s="590"/>
      <c r="L1176" s="590"/>
      <c r="M1176" s="590"/>
      <c r="N1176" s="590"/>
      <c r="O1176" s="590"/>
      <c r="P1176" s="590"/>
      <c r="Q1176" s="590"/>
      <c r="R1176" s="590"/>
      <c r="S1176" s="590"/>
      <c r="T1176" s="591"/>
      <c r="U1176" s="590"/>
      <c r="V1176" s="590"/>
      <c r="W1176" s="590"/>
      <c r="X1176" s="592"/>
      <c r="Y1176" s="592"/>
      <c r="Z1176" s="590"/>
    </row>
    <row r="1177" spans="7:26" s="573" customFormat="1" x14ac:dyDescent="0.25">
      <c r="G1177" s="590"/>
      <c r="H1177" s="590"/>
      <c r="I1177" s="590"/>
      <c r="J1177" s="590"/>
      <c r="K1177" s="590"/>
      <c r="L1177" s="590"/>
      <c r="M1177" s="590"/>
      <c r="N1177" s="590"/>
      <c r="O1177" s="590"/>
      <c r="P1177" s="590"/>
      <c r="Q1177" s="590"/>
      <c r="R1177" s="590"/>
      <c r="S1177" s="590"/>
      <c r="T1177" s="591"/>
      <c r="U1177" s="590"/>
      <c r="V1177" s="590"/>
      <c r="W1177" s="590"/>
      <c r="X1177" s="592"/>
      <c r="Y1177" s="592"/>
      <c r="Z1177" s="590"/>
    </row>
    <row r="1178" spans="7:26" s="573" customFormat="1" x14ac:dyDescent="0.25">
      <c r="G1178" s="590"/>
      <c r="H1178" s="590"/>
      <c r="I1178" s="590"/>
      <c r="J1178" s="590"/>
      <c r="K1178" s="590"/>
      <c r="L1178" s="590"/>
      <c r="M1178" s="590"/>
      <c r="N1178" s="590"/>
      <c r="O1178" s="590"/>
      <c r="P1178" s="590"/>
      <c r="Q1178" s="590"/>
      <c r="R1178" s="590"/>
      <c r="S1178" s="590"/>
      <c r="T1178" s="591"/>
      <c r="U1178" s="590"/>
      <c r="V1178" s="590"/>
      <c r="W1178" s="590"/>
      <c r="X1178" s="592"/>
      <c r="Y1178" s="592"/>
      <c r="Z1178" s="590"/>
    </row>
    <row r="1179" spans="7:26" s="573" customFormat="1" x14ac:dyDescent="0.25">
      <c r="G1179" s="590"/>
      <c r="H1179" s="590"/>
      <c r="I1179" s="590"/>
      <c r="J1179" s="590"/>
      <c r="K1179" s="590"/>
      <c r="L1179" s="590"/>
      <c r="M1179" s="590"/>
      <c r="N1179" s="590"/>
      <c r="O1179" s="590"/>
      <c r="P1179" s="590"/>
      <c r="Q1179" s="590"/>
      <c r="R1179" s="590"/>
      <c r="S1179" s="590"/>
      <c r="T1179" s="591"/>
      <c r="U1179" s="590"/>
      <c r="V1179" s="590"/>
      <c r="W1179" s="590"/>
      <c r="X1179" s="592"/>
      <c r="Y1179" s="592"/>
      <c r="Z1179" s="590"/>
    </row>
    <row r="1180" spans="7:26" s="573" customFormat="1" x14ac:dyDescent="0.25">
      <c r="G1180" s="590"/>
      <c r="H1180" s="590"/>
      <c r="I1180" s="590"/>
      <c r="J1180" s="590"/>
      <c r="K1180" s="590"/>
      <c r="L1180" s="590"/>
      <c r="M1180" s="590"/>
      <c r="N1180" s="590"/>
      <c r="O1180" s="590"/>
      <c r="P1180" s="590"/>
      <c r="Q1180" s="590"/>
      <c r="R1180" s="590"/>
      <c r="S1180" s="590"/>
      <c r="T1180" s="591"/>
      <c r="U1180" s="590"/>
      <c r="V1180" s="590"/>
      <c r="W1180" s="590"/>
      <c r="X1180" s="592"/>
      <c r="Y1180" s="592"/>
      <c r="Z1180" s="590"/>
    </row>
    <row r="1181" spans="7:26" s="573" customFormat="1" x14ac:dyDescent="0.25">
      <c r="G1181" s="590"/>
      <c r="H1181" s="590"/>
      <c r="I1181" s="590"/>
      <c r="J1181" s="590"/>
      <c r="K1181" s="590"/>
      <c r="L1181" s="590"/>
      <c r="M1181" s="590"/>
      <c r="N1181" s="590"/>
      <c r="O1181" s="590"/>
      <c r="P1181" s="590"/>
      <c r="Q1181" s="590"/>
      <c r="R1181" s="590"/>
      <c r="S1181" s="590"/>
      <c r="T1181" s="591"/>
      <c r="U1181" s="590"/>
      <c r="V1181" s="590"/>
      <c r="W1181" s="590"/>
      <c r="X1181" s="592"/>
      <c r="Y1181" s="592"/>
      <c r="Z1181" s="590"/>
    </row>
    <row r="1182" spans="7:26" s="573" customFormat="1" x14ac:dyDescent="0.25">
      <c r="G1182" s="590"/>
      <c r="H1182" s="590"/>
      <c r="I1182" s="590"/>
      <c r="J1182" s="590"/>
      <c r="K1182" s="590"/>
      <c r="L1182" s="590"/>
      <c r="M1182" s="590"/>
      <c r="N1182" s="590"/>
      <c r="O1182" s="590"/>
      <c r="P1182" s="590"/>
      <c r="Q1182" s="590"/>
      <c r="R1182" s="590"/>
      <c r="S1182" s="590"/>
      <c r="T1182" s="591"/>
      <c r="U1182" s="590"/>
      <c r="V1182" s="590"/>
      <c r="W1182" s="590"/>
      <c r="X1182" s="592"/>
      <c r="Y1182" s="592"/>
      <c r="Z1182" s="590"/>
    </row>
    <row r="1183" spans="7:26" s="573" customFormat="1" x14ac:dyDescent="0.25">
      <c r="G1183" s="590"/>
      <c r="H1183" s="590"/>
      <c r="I1183" s="590"/>
      <c r="J1183" s="590"/>
      <c r="K1183" s="590"/>
      <c r="L1183" s="590"/>
      <c r="M1183" s="590"/>
      <c r="N1183" s="590"/>
      <c r="O1183" s="590"/>
      <c r="P1183" s="590"/>
      <c r="Q1183" s="590"/>
      <c r="R1183" s="590"/>
      <c r="S1183" s="590"/>
      <c r="T1183" s="591"/>
      <c r="U1183" s="590"/>
      <c r="V1183" s="590"/>
      <c r="W1183" s="590"/>
      <c r="X1183" s="592"/>
      <c r="Y1183" s="592"/>
      <c r="Z1183" s="590"/>
    </row>
    <row r="1184" spans="7:26" s="573" customFormat="1" x14ac:dyDescent="0.25">
      <c r="G1184" s="590"/>
      <c r="H1184" s="590"/>
      <c r="I1184" s="590"/>
      <c r="J1184" s="590"/>
      <c r="K1184" s="590"/>
      <c r="L1184" s="590"/>
      <c r="M1184" s="590"/>
      <c r="N1184" s="590"/>
      <c r="O1184" s="590"/>
      <c r="P1184" s="590"/>
      <c r="Q1184" s="590"/>
      <c r="R1184" s="590"/>
      <c r="S1184" s="590"/>
      <c r="T1184" s="591"/>
      <c r="U1184" s="590"/>
      <c r="V1184" s="590"/>
      <c r="W1184" s="590"/>
      <c r="X1184" s="592"/>
      <c r="Y1184" s="592"/>
      <c r="Z1184" s="590"/>
    </row>
    <row r="1185" spans="7:26" s="573" customFormat="1" x14ac:dyDescent="0.25">
      <c r="G1185" s="590"/>
      <c r="H1185" s="590"/>
      <c r="I1185" s="590"/>
      <c r="J1185" s="590"/>
      <c r="K1185" s="590"/>
      <c r="L1185" s="590"/>
      <c r="M1185" s="590"/>
      <c r="N1185" s="590"/>
      <c r="O1185" s="590"/>
      <c r="P1185" s="590"/>
      <c r="Q1185" s="590"/>
      <c r="R1185" s="590"/>
      <c r="S1185" s="590"/>
      <c r="T1185" s="591"/>
      <c r="U1185" s="590"/>
      <c r="V1185" s="590"/>
      <c r="W1185" s="590"/>
      <c r="X1185" s="592"/>
      <c r="Y1185" s="592"/>
      <c r="Z1185" s="590"/>
    </row>
    <row r="1186" spans="7:26" s="573" customFormat="1" x14ac:dyDescent="0.25">
      <c r="G1186" s="590"/>
      <c r="H1186" s="590"/>
      <c r="I1186" s="590"/>
      <c r="J1186" s="590"/>
      <c r="K1186" s="590"/>
      <c r="L1186" s="590"/>
      <c r="M1186" s="590"/>
      <c r="N1186" s="590"/>
      <c r="O1186" s="590"/>
      <c r="P1186" s="590"/>
      <c r="Q1186" s="590"/>
      <c r="R1186" s="590"/>
      <c r="S1186" s="590"/>
      <c r="T1186" s="591"/>
      <c r="U1186" s="590"/>
      <c r="V1186" s="590"/>
      <c r="W1186" s="590"/>
      <c r="X1186" s="592"/>
      <c r="Y1186" s="592"/>
      <c r="Z1186" s="590"/>
    </row>
    <row r="1187" spans="7:26" s="573" customFormat="1" x14ac:dyDescent="0.25">
      <c r="G1187" s="590"/>
      <c r="H1187" s="590"/>
      <c r="I1187" s="590"/>
      <c r="J1187" s="590"/>
      <c r="K1187" s="590"/>
      <c r="L1187" s="590"/>
      <c r="M1187" s="590"/>
      <c r="N1187" s="590"/>
      <c r="O1187" s="590"/>
      <c r="P1187" s="590"/>
      <c r="Q1187" s="590"/>
      <c r="R1187" s="590"/>
      <c r="S1187" s="590"/>
      <c r="T1187" s="591"/>
      <c r="U1187" s="590"/>
      <c r="V1187" s="590"/>
      <c r="W1187" s="590"/>
      <c r="X1187" s="592"/>
      <c r="Y1187" s="592"/>
      <c r="Z1187" s="590"/>
    </row>
    <row r="1188" spans="7:26" s="573" customFormat="1" x14ac:dyDescent="0.25">
      <c r="G1188" s="590"/>
      <c r="H1188" s="590"/>
      <c r="I1188" s="590"/>
      <c r="J1188" s="590"/>
      <c r="K1188" s="590"/>
      <c r="L1188" s="590"/>
      <c r="M1188" s="590"/>
      <c r="N1188" s="590"/>
      <c r="O1188" s="590"/>
      <c r="P1188" s="590"/>
      <c r="Q1188" s="590"/>
      <c r="R1188" s="590"/>
      <c r="S1188" s="590"/>
      <c r="T1188" s="591"/>
      <c r="U1188" s="590"/>
      <c r="V1188" s="590"/>
      <c r="W1188" s="590"/>
      <c r="X1188" s="592"/>
      <c r="Y1188" s="592"/>
      <c r="Z1188" s="590"/>
    </row>
    <row r="1189" spans="7:26" s="573" customFormat="1" x14ac:dyDescent="0.25">
      <c r="G1189" s="590"/>
      <c r="H1189" s="590"/>
      <c r="I1189" s="590"/>
      <c r="J1189" s="590"/>
      <c r="K1189" s="590"/>
      <c r="L1189" s="590"/>
      <c r="M1189" s="590"/>
      <c r="N1189" s="590"/>
      <c r="O1189" s="590"/>
      <c r="P1189" s="590"/>
      <c r="Q1189" s="590"/>
      <c r="R1189" s="590"/>
      <c r="S1189" s="590"/>
      <c r="T1189" s="591"/>
      <c r="U1189" s="590"/>
      <c r="V1189" s="590"/>
      <c r="W1189" s="590"/>
      <c r="X1189" s="592"/>
      <c r="Y1189" s="592"/>
      <c r="Z1189" s="590"/>
    </row>
    <row r="1190" spans="7:26" s="573" customFormat="1" x14ac:dyDescent="0.25">
      <c r="G1190" s="590"/>
      <c r="H1190" s="590"/>
      <c r="I1190" s="590"/>
      <c r="J1190" s="590"/>
      <c r="K1190" s="590"/>
      <c r="L1190" s="590"/>
      <c r="M1190" s="590"/>
      <c r="N1190" s="590"/>
      <c r="O1190" s="590"/>
      <c r="P1190" s="590"/>
      <c r="Q1190" s="590"/>
      <c r="R1190" s="590"/>
      <c r="S1190" s="590"/>
      <c r="T1190" s="591"/>
      <c r="U1190" s="590"/>
      <c r="V1190" s="590"/>
      <c r="W1190" s="590"/>
      <c r="X1190" s="592"/>
      <c r="Y1190" s="592"/>
      <c r="Z1190" s="590"/>
    </row>
    <row r="1191" spans="7:26" s="573" customFormat="1" x14ac:dyDescent="0.25">
      <c r="G1191" s="590"/>
      <c r="H1191" s="590"/>
      <c r="I1191" s="590"/>
      <c r="J1191" s="590"/>
      <c r="K1191" s="590"/>
      <c r="L1191" s="590"/>
      <c r="M1191" s="590"/>
      <c r="N1191" s="590"/>
      <c r="O1191" s="590"/>
      <c r="P1191" s="590"/>
      <c r="Q1191" s="590"/>
      <c r="R1191" s="590"/>
      <c r="S1191" s="590"/>
      <c r="T1191" s="591"/>
      <c r="U1191" s="590"/>
      <c r="V1191" s="590"/>
      <c r="W1191" s="590"/>
      <c r="X1191" s="592"/>
      <c r="Y1191" s="592"/>
      <c r="Z1191" s="590"/>
    </row>
    <row r="1192" spans="7:26" s="573" customFormat="1" x14ac:dyDescent="0.25">
      <c r="G1192" s="590"/>
      <c r="H1192" s="590"/>
      <c r="I1192" s="590"/>
      <c r="J1192" s="590"/>
      <c r="K1192" s="590"/>
      <c r="L1192" s="590"/>
      <c r="M1192" s="590"/>
      <c r="N1192" s="590"/>
      <c r="O1192" s="590"/>
      <c r="P1192" s="590"/>
      <c r="Q1192" s="590"/>
      <c r="R1192" s="590"/>
      <c r="S1192" s="590"/>
      <c r="T1192" s="591"/>
      <c r="U1192" s="590"/>
      <c r="V1192" s="590"/>
      <c r="W1192" s="590"/>
      <c r="X1192" s="592"/>
      <c r="Y1192" s="592"/>
      <c r="Z1192" s="590"/>
    </row>
    <row r="1193" spans="7:26" s="573" customFormat="1" x14ac:dyDescent="0.25">
      <c r="G1193" s="590"/>
      <c r="H1193" s="590"/>
      <c r="I1193" s="590"/>
      <c r="J1193" s="590"/>
      <c r="K1193" s="590"/>
      <c r="L1193" s="590"/>
      <c r="M1193" s="590"/>
      <c r="N1193" s="590"/>
      <c r="O1193" s="590"/>
      <c r="P1193" s="590"/>
      <c r="Q1193" s="590"/>
      <c r="R1193" s="590"/>
      <c r="S1193" s="590"/>
      <c r="T1193" s="591"/>
      <c r="U1193" s="590"/>
      <c r="V1193" s="590"/>
      <c r="W1193" s="590"/>
      <c r="X1193" s="592"/>
      <c r="Y1193" s="592"/>
      <c r="Z1193" s="590"/>
    </row>
    <row r="1194" spans="7:26" s="573" customFormat="1" x14ac:dyDescent="0.25">
      <c r="G1194" s="590"/>
      <c r="H1194" s="590"/>
      <c r="I1194" s="590"/>
      <c r="J1194" s="590"/>
      <c r="K1194" s="590"/>
      <c r="L1194" s="590"/>
      <c r="M1194" s="590"/>
      <c r="N1194" s="590"/>
      <c r="O1194" s="590"/>
      <c r="P1194" s="590"/>
      <c r="Q1194" s="590"/>
      <c r="R1194" s="590"/>
      <c r="S1194" s="590"/>
      <c r="T1194" s="591"/>
      <c r="U1194" s="590"/>
      <c r="V1194" s="590"/>
      <c r="W1194" s="590"/>
      <c r="X1194" s="592"/>
      <c r="Y1194" s="592"/>
      <c r="Z1194" s="590"/>
    </row>
    <row r="1195" spans="7:26" s="573" customFormat="1" x14ac:dyDescent="0.25">
      <c r="G1195" s="590"/>
      <c r="H1195" s="590"/>
      <c r="I1195" s="590"/>
      <c r="J1195" s="590"/>
      <c r="K1195" s="590"/>
      <c r="L1195" s="590"/>
      <c r="M1195" s="590"/>
      <c r="N1195" s="590"/>
      <c r="O1195" s="590"/>
      <c r="P1195" s="590"/>
      <c r="Q1195" s="590"/>
      <c r="R1195" s="590"/>
      <c r="S1195" s="590"/>
      <c r="T1195" s="591"/>
      <c r="U1195" s="590"/>
      <c r="V1195" s="590"/>
      <c r="W1195" s="590"/>
      <c r="X1195" s="592"/>
      <c r="Y1195" s="592"/>
      <c r="Z1195" s="590"/>
    </row>
    <row r="1196" spans="7:26" s="573" customFormat="1" x14ac:dyDescent="0.25">
      <c r="G1196" s="590"/>
      <c r="H1196" s="590"/>
      <c r="I1196" s="590"/>
      <c r="J1196" s="590"/>
      <c r="K1196" s="590"/>
      <c r="L1196" s="590"/>
      <c r="M1196" s="590"/>
      <c r="N1196" s="590"/>
      <c r="O1196" s="590"/>
      <c r="P1196" s="590"/>
      <c r="Q1196" s="590"/>
      <c r="R1196" s="590"/>
      <c r="S1196" s="590"/>
      <c r="T1196" s="591"/>
      <c r="U1196" s="590"/>
      <c r="V1196" s="590"/>
      <c r="W1196" s="590"/>
      <c r="X1196" s="592"/>
      <c r="Y1196" s="592"/>
      <c r="Z1196" s="590"/>
    </row>
    <row r="1197" spans="7:26" s="573" customFormat="1" x14ac:dyDescent="0.25">
      <c r="G1197" s="590"/>
      <c r="H1197" s="590"/>
      <c r="I1197" s="590"/>
      <c r="J1197" s="590"/>
      <c r="K1197" s="590"/>
      <c r="L1197" s="590"/>
      <c r="M1197" s="590"/>
      <c r="N1197" s="590"/>
      <c r="O1197" s="590"/>
      <c r="P1197" s="590"/>
      <c r="Q1197" s="590"/>
      <c r="R1197" s="590"/>
      <c r="S1197" s="590"/>
      <c r="T1197" s="591"/>
      <c r="U1197" s="590"/>
      <c r="V1197" s="590"/>
      <c r="W1197" s="590"/>
      <c r="X1197" s="592"/>
      <c r="Y1197" s="592"/>
      <c r="Z1197" s="590"/>
    </row>
    <row r="1198" spans="7:26" s="573" customFormat="1" x14ac:dyDescent="0.25">
      <c r="G1198" s="590"/>
      <c r="H1198" s="590"/>
      <c r="I1198" s="590"/>
      <c r="J1198" s="590"/>
      <c r="K1198" s="590"/>
      <c r="L1198" s="590"/>
      <c r="M1198" s="590"/>
      <c r="N1198" s="590"/>
      <c r="O1198" s="590"/>
      <c r="P1198" s="590"/>
      <c r="Q1198" s="590"/>
      <c r="R1198" s="590"/>
      <c r="S1198" s="590"/>
      <c r="T1198" s="591"/>
      <c r="U1198" s="590"/>
      <c r="V1198" s="590"/>
      <c r="W1198" s="590"/>
      <c r="X1198" s="592"/>
      <c r="Y1198" s="592"/>
      <c r="Z1198" s="590"/>
    </row>
    <row r="1199" spans="7:26" s="573" customFormat="1" x14ac:dyDescent="0.25">
      <c r="G1199" s="590"/>
      <c r="H1199" s="590"/>
      <c r="I1199" s="590"/>
      <c r="J1199" s="590"/>
      <c r="K1199" s="590"/>
      <c r="L1199" s="590"/>
      <c r="M1199" s="590"/>
      <c r="N1199" s="590"/>
      <c r="O1199" s="590"/>
      <c r="P1199" s="590"/>
      <c r="Q1199" s="590"/>
      <c r="R1199" s="590"/>
      <c r="S1199" s="590"/>
      <c r="T1199" s="591"/>
      <c r="U1199" s="590"/>
      <c r="V1199" s="590"/>
      <c r="W1199" s="590"/>
      <c r="X1199" s="592"/>
      <c r="Y1199" s="592"/>
      <c r="Z1199" s="590"/>
    </row>
    <row r="1200" spans="7:26" s="573" customFormat="1" x14ac:dyDescent="0.25">
      <c r="G1200" s="590"/>
      <c r="H1200" s="590"/>
      <c r="I1200" s="590"/>
      <c r="J1200" s="590"/>
      <c r="K1200" s="590"/>
      <c r="L1200" s="590"/>
      <c r="M1200" s="590"/>
      <c r="N1200" s="590"/>
      <c r="O1200" s="590"/>
      <c r="P1200" s="590"/>
      <c r="Q1200" s="590"/>
      <c r="R1200" s="590"/>
      <c r="S1200" s="590"/>
      <c r="T1200" s="591"/>
      <c r="U1200" s="590"/>
      <c r="V1200" s="590"/>
      <c r="W1200" s="590"/>
      <c r="X1200" s="592"/>
      <c r="Y1200" s="592"/>
      <c r="Z1200" s="590"/>
    </row>
    <row r="1201" spans="7:26" s="573" customFormat="1" x14ac:dyDescent="0.25">
      <c r="G1201" s="590"/>
      <c r="H1201" s="590"/>
      <c r="I1201" s="590"/>
      <c r="J1201" s="590"/>
      <c r="K1201" s="590"/>
      <c r="L1201" s="590"/>
      <c r="M1201" s="590"/>
      <c r="N1201" s="590"/>
      <c r="O1201" s="590"/>
      <c r="P1201" s="590"/>
      <c r="Q1201" s="590"/>
      <c r="R1201" s="590"/>
      <c r="S1201" s="590"/>
      <c r="T1201" s="591"/>
      <c r="U1201" s="590"/>
      <c r="V1201" s="590"/>
      <c r="W1201" s="590"/>
      <c r="X1201" s="592"/>
      <c r="Y1201" s="592"/>
      <c r="Z1201" s="590"/>
    </row>
    <row r="1202" spans="7:26" s="573" customFormat="1" x14ac:dyDescent="0.25">
      <c r="G1202" s="590"/>
      <c r="H1202" s="590"/>
      <c r="I1202" s="590"/>
      <c r="J1202" s="590"/>
      <c r="K1202" s="590"/>
      <c r="L1202" s="590"/>
      <c r="M1202" s="590"/>
      <c r="N1202" s="590"/>
      <c r="O1202" s="590"/>
      <c r="P1202" s="590"/>
      <c r="Q1202" s="590"/>
      <c r="R1202" s="590"/>
      <c r="S1202" s="590"/>
      <c r="T1202" s="591"/>
      <c r="U1202" s="590"/>
      <c r="V1202" s="590"/>
      <c r="W1202" s="590"/>
      <c r="X1202" s="592"/>
      <c r="Y1202" s="592"/>
      <c r="Z1202" s="590"/>
    </row>
    <row r="1203" spans="7:26" s="573" customFormat="1" x14ac:dyDescent="0.25">
      <c r="G1203" s="590"/>
      <c r="H1203" s="590"/>
      <c r="I1203" s="590"/>
      <c r="J1203" s="590"/>
      <c r="K1203" s="590"/>
      <c r="L1203" s="590"/>
      <c r="M1203" s="590"/>
      <c r="N1203" s="590"/>
      <c r="O1203" s="590"/>
      <c r="P1203" s="590"/>
      <c r="Q1203" s="590"/>
      <c r="R1203" s="590"/>
      <c r="S1203" s="590"/>
      <c r="T1203" s="591"/>
      <c r="U1203" s="590"/>
      <c r="V1203" s="590"/>
      <c r="W1203" s="590"/>
      <c r="X1203" s="592"/>
      <c r="Y1203" s="592"/>
      <c r="Z1203" s="590"/>
    </row>
    <row r="1204" spans="7:26" s="573" customFormat="1" x14ac:dyDescent="0.25">
      <c r="G1204" s="590"/>
      <c r="H1204" s="590"/>
      <c r="I1204" s="590"/>
      <c r="J1204" s="590"/>
      <c r="K1204" s="590"/>
      <c r="L1204" s="590"/>
      <c r="M1204" s="590"/>
      <c r="N1204" s="590"/>
      <c r="O1204" s="590"/>
      <c r="P1204" s="590"/>
      <c r="Q1204" s="590"/>
      <c r="R1204" s="590"/>
      <c r="S1204" s="590"/>
      <c r="T1204" s="591"/>
      <c r="U1204" s="590"/>
      <c r="V1204" s="590"/>
      <c r="W1204" s="590"/>
      <c r="X1204" s="592"/>
      <c r="Y1204" s="592"/>
      <c r="Z1204" s="590"/>
    </row>
    <row r="1205" spans="7:26" s="573" customFormat="1" x14ac:dyDescent="0.25">
      <c r="G1205" s="590"/>
      <c r="H1205" s="590"/>
      <c r="I1205" s="590"/>
      <c r="J1205" s="590"/>
      <c r="K1205" s="590"/>
      <c r="L1205" s="590"/>
      <c r="M1205" s="590"/>
      <c r="N1205" s="590"/>
      <c r="O1205" s="590"/>
      <c r="P1205" s="590"/>
      <c r="Q1205" s="590"/>
      <c r="R1205" s="590"/>
      <c r="S1205" s="590"/>
      <c r="T1205" s="591"/>
      <c r="U1205" s="590"/>
      <c r="V1205" s="590"/>
      <c r="W1205" s="590"/>
      <c r="X1205" s="592"/>
      <c r="Y1205" s="592"/>
      <c r="Z1205" s="590"/>
    </row>
    <row r="1206" spans="7:26" s="573" customFormat="1" x14ac:dyDescent="0.25">
      <c r="G1206" s="590"/>
      <c r="H1206" s="590"/>
      <c r="I1206" s="590"/>
      <c r="J1206" s="590"/>
      <c r="K1206" s="590"/>
      <c r="L1206" s="590"/>
      <c r="M1206" s="590"/>
      <c r="N1206" s="590"/>
      <c r="O1206" s="590"/>
      <c r="P1206" s="590"/>
      <c r="Q1206" s="590"/>
      <c r="R1206" s="590"/>
      <c r="S1206" s="590"/>
      <c r="T1206" s="591"/>
      <c r="U1206" s="590"/>
      <c r="V1206" s="590"/>
      <c r="W1206" s="590"/>
      <c r="X1206" s="592"/>
      <c r="Y1206" s="592"/>
      <c r="Z1206" s="590"/>
    </row>
    <row r="1207" spans="7:26" s="573" customFormat="1" x14ac:dyDescent="0.25">
      <c r="G1207" s="590"/>
      <c r="H1207" s="590"/>
      <c r="I1207" s="590"/>
      <c r="J1207" s="590"/>
      <c r="K1207" s="590"/>
      <c r="L1207" s="590"/>
      <c r="M1207" s="590"/>
      <c r="N1207" s="590"/>
      <c r="O1207" s="590"/>
      <c r="P1207" s="590"/>
      <c r="Q1207" s="590"/>
      <c r="R1207" s="590"/>
      <c r="S1207" s="590"/>
      <c r="T1207" s="591"/>
      <c r="U1207" s="590"/>
      <c r="V1207" s="590"/>
      <c r="W1207" s="590"/>
      <c r="X1207" s="592"/>
      <c r="Y1207" s="592"/>
      <c r="Z1207" s="590"/>
    </row>
    <row r="1208" spans="7:26" s="573" customFormat="1" x14ac:dyDescent="0.25">
      <c r="G1208" s="590"/>
      <c r="H1208" s="590"/>
      <c r="I1208" s="590"/>
      <c r="J1208" s="590"/>
      <c r="K1208" s="590"/>
      <c r="L1208" s="590"/>
      <c r="M1208" s="590"/>
      <c r="N1208" s="590"/>
      <c r="O1208" s="590"/>
      <c r="P1208" s="590"/>
      <c r="Q1208" s="590"/>
      <c r="R1208" s="590"/>
      <c r="S1208" s="590"/>
      <c r="T1208" s="591"/>
      <c r="U1208" s="590"/>
      <c r="V1208" s="590"/>
      <c r="W1208" s="590"/>
      <c r="X1208" s="592"/>
      <c r="Y1208" s="592"/>
      <c r="Z1208" s="590"/>
    </row>
    <row r="1209" spans="7:26" s="573" customFormat="1" x14ac:dyDescent="0.25">
      <c r="G1209" s="590"/>
      <c r="H1209" s="590"/>
      <c r="I1209" s="590"/>
      <c r="J1209" s="590"/>
      <c r="K1209" s="590"/>
      <c r="L1209" s="590"/>
      <c r="M1209" s="590"/>
      <c r="N1209" s="590"/>
      <c r="O1209" s="590"/>
      <c r="P1209" s="590"/>
      <c r="Q1209" s="590"/>
      <c r="R1209" s="590"/>
      <c r="S1209" s="590"/>
      <c r="T1209" s="591"/>
      <c r="U1209" s="590"/>
      <c r="V1209" s="590"/>
      <c r="W1209" s="590"/>
      <c r="X1209" s="592"/>
      <c r="Y1209" s="592"/>
      <c r="Z1209" s="590"/>
    </row>
    <row r="1210" spans="7:26" s="573" customFormat="1" x14ac:dyDescent="0.25">
      <c r="G1210" s="590"/>
      <c r="H1210" s="590"/>
      <c r="I1210" s="590"/>
      <c r="J1210" s="590"/>
      <c r="K1210" s="590"/>
      <c r="L1210" s="590"/>
      <c r="M1210" s="590"/>
      <c r="N1210" s="590"/>
      <c r="O1210" s="590"/>
      <c r="P1210" s="590"/>
      <c r="Q1210" s="590"/>
      <c r="R1210" s="590"/>
      <c r="S1210" s="590"/>
      <c r="T1210" s="591"/>
      <c r="U1210" s="590"/>
      <c r="V1210" s="590"/>
      <c r="W1210" s="590"/>
      <c r="X1210" s="592"/>
      <c r="Y1210" s="592"/>
      <c r="Z1210" s="590"/>
    </row>
    <row r="1211" spans="7:26" s="573" customFormat="1" x14ac:dyDescent="0.25">
      <c r="G1211" s="590"/>
      <c r="H1211" s="590"/>
      <c r="I1211" s="590"/>
      <c r="J1211" s="590"/>
      <c r="K1211" s="590"/>
      <c r="L1211" s="590"/>
      <c r="M1211" s="590"/>
      <c r="N1211" s="590"/>
      <c r="O1211" s="590"/>
      <c r="P1211" s="590"/>
      <c r="Q1211" s="590"/>
      <c r="R1211" s="590"/>
      <c r="S1211" s="590"/>
      <c r="T1211" s="591"/>
      <c r="U1211" s="590"/>
      <c r="V1211" s="590"/>
      <c r="W1211" s="590"/>
      <c r="X1211" s="592"/>
      <c r="Y1211" s="592"/>
      <c r="Z1211" s="590"/>
    </row>
    <row r="1212" spans="7:26" s="573" customFormat="1" x14ac:dyDescent="0.25">
      <c r="G1212" s="590"/>
      <c r="H1212" s="590"/>
      <c r="I1212" s="590"/>
      <c r="J1212" s="590"/>
      <c r="K1212" s="590"/>
      <c r="L1212" s="590"/>
      <c r="M1212" s="590"/>
      <c r="N1212" s="590"/>
      <c r="O1212" s="590"/>
      <c r="P1212" s="590"/>
      <c r="Q1212" s="590"/>
      <c r="R1212" s="590"/>
      <c r="S1212" s="590"/>
      <c r="T1212" s="591"/>
      <c r="U1212" s="590"/>
      <c r="V1212" s="590"/>
      <c r="W1212" s="590"/>
      <c r="X1212" s="592"/>
      <c r="Y1212" s="592"/>
      <c r="Z1212" s="590"/>
    </row>
    <row r="1213" spans="7:26" s="573" customFormat="1" x14ac:dyDescent="0.25">
      <c r="G1213" s="590"/>
      <c r="H1213" s="590"/>
      <c r="I1213" s="590"/>
      <c r="J1213" s="590"/>
      <c r="K1213" s="590"/>
      <c r="L1213" s="590"/>
      <c r="M1213" s="590"/>
      <c r="N1213" s="590"/>
      <c r="O1213" s="590"/>
      <c r="P1213" s="590"/>
      <c r="Q1213" s="590"/>
      <c r="R1213" s="590"/>
      <c r="S1213" s="590"/>
      <c r="T1213" s="591"/>
      <c r="U1213" s="590"/>
      <c r="V1213" s="590"/>
      <c r="W1213" s="590"/>
      <c r="X1213" s="592"/>
      <c r="Y1213" s="592"/>
      <c r="Z1213" s="590"/>
    </row>
    <row r="1214" spans="7:26" s="573" customFormat="1" x14ac:dyDescent="0.25">
      <c r="G1214" s="590"/>
      <c r="H1214" s="590"/>
      <c r="I1214" s="590"/>
      <c r="J1214" s="590"/>
      <c r="K1214" s="590"/>
      <c r="L1214" s="590"/>
      <c r="M1214" s="590"/>
      <c r="N1214" s="590"/>
      <c r="O1214" s="590"/>
      <c r="P1214" s="590"/>
      <c r="Q1214" s="590"/>
      <c r="R1214" s="590"/>
      <c r="S1214" s="590"/>
      <c r="T1214" s="591"/>
      <c r="U1214" s="590"/>
      <c r="V1214" s="590"/>
      <c r="W1214" s="590"/>
      <c r="X1214" s="592"/>
      <c r="Y1214" s="592"/>
      <c r="Z1214" s="590"/>
    </row>
    <row r="1215" spans="7:26" s="573" customFormat="1" x14ac:dyDescent="0.25">
      <c r="G1215" s="590"/>
      <c r="H1215" s="590"/>
      <c r="I1215" s="590"/>
      <c r="J1215" s="590"/>
      <c r="K1215" s="590"/>
      <c r="L1215" s="590"/>
      <c r="M1215" s="590"/>
      <c r="N1215" s="590"/>
      <c r="O1215" s="590"/>
      <c r="P1215" s="590"/>
      <c r="Q1215" s="590"/>
      <c r="R1215" s="590"/>
      <c r="S1215" s="590"/>
      <c r="T1215" s="591"/>
      <c r="U1215" s="590"/>
      <c r="V1215" s="590"/>
      <c r="W1215" s="590"/>
      <c r="X1215" s="592"/>
      <c r="Y1215" s="592"/>
      <c r="Z1215" s="590"/>
    </row>
    <row r="1216" spans="7:26" s="573" customFormat="1" x14ac:dyDescent="0.25">
      <c r="G1216" s="590"/>
      <c r="H1216" s="590"/>
      <c r="I1216" s="590"/>
      <c r="J1216" s="590"/>
      <c r="K1216" s="590"/>
      <c r="L1216" s="590"/>
      <c r="M1216" s="590"/>
      <c r="N1216" s="590"/>
      <c r="O1216" s="590"/>
      <c r="P1216" s="590"/>
      <c r="Q1216" s="590"/>
      <c r="R1216" s="590"/>
      <c r="S1216" s="590"/>
      <c r="T1216" s="591"/>
      <c r="U1216" s="590"/>
      <c r="V1216" s="590"/>
      <c r="W1216" s="590"/>
      <c r="X1216" s="592"/>
      <c r="Y1216" s="592"/>
      <c r="Z1216" s="590"/>
    </row>
    <row r="1217" spans="7:26" s="573" customFormat="1" x14ac:dyDescent="0.25">
      <c r="G1217" s="590"/>
      <c r="H1217" s="590"/>
      <c r="I1217" s="590"/>
      <c r="J1217" s="590"/>
      <c r="K1217" s="590"/>
      <c r="L1217" s="590"/>
      <c r="M1217" s="590"/>
      <c r="N1217" s="590"/>
      <c r="O1217" s="590"/>
      <c r="P1217" s="590"/>
      <c r="Q1217" s="590"/>
      <c r="R1217" s="590"/>
      <c r="S1217" s="590"/>
      <c r="T1217" s="591"/>
      <c r="U1217" s="590"/>
      <c r="V1217" s="590"/>
      <c r="W1217" s="590"/>
      <c r="X1217" s="592"/>
      <c r="Y1217" s="592"/>
      <c r="Z1217" s="590"/>
    </row>
    <row r="1218" spans="7:26" s="573" customFormat="1" x14ac:dyDescent="0.25">
      <c r="G1218" s="590"/>
      <c r="H1218" s="590"/>
      <c r="I1218" s="590"/>
      <c r="J1218" s="590"/>
      <c r="K1218" s="590"/>
      <c r="L1218" s="590"/>
      <c r="M1218" s="590"/>
      <c r="N1218" s="590"/>
      <c r="O1218" s="590"/>
      <c r="P1218" s="590"/>
      <c r="Q1218" s="590"/>
      <c r="R1218" s="590"/>
      <c r="S1218" s="590"/>
      <c r="T1218" s="591"/>
      <c r="U1218" s="590"/>
      <c r="V1218" s="590"/>
      <c r="W1218" s="590"/>
      <c r="X1218" s="592"/>
      <c r="Y1218" s="592"/>
      <c r="Z1218" s="590"/>
    </row>
    <row r="1219" spans="7:26" s="573" customFormat="1" x14ac:dyDescent="0.25">
      <c r="G1219" s="590"/>
      <c r="H1219" s="590"/>
      <c r="I1219" s="590"/>
      <c r="J1219" s="590"/>
      <c r="K1219" s="590"/>
      <c r="L1219" s="590"/>
      <c r="M1219" s="590"/>
      <c r="N1219" s="590"/>
      <c r="O1219" s="590"/>
      <c r="P1219" s="590"/>
      <c r="Q1219" s="590"/>
      <c r="R1219" s="590"/>
      <c r="S1219" s="590"/>
      <c r="T1219" s="591"/>
      <c r="U1219" s="590"/>
      <c r="V1219" s="590"/>
      <c r="W1219" s="590"/>
      <c r="X1219" s="592"/>
      <c r="Y1219" s="592"/>
      <c r="Z1219" s="590"/>
    </row>
    <row r="1220" spans="7:26" s="573" customFormat="1" x14ac:dyDescent="0.25">
      <c r="G1220" s="590"/>
      <c r="H1220" s="590"/>
      <c r="I1220" s="590"/>
      <c r="J1220" s="590"/>
      <c r="K1220" s="590"/>
      <c r="L1220" s="590"/>
      <c r="M1220" s="590"/>
      <c r="N1220" s="590"/>
      <c r="O1220" s="590"/>
      <c r="P1220" s="590"/>
      <c r="Q1220" s="590"/>
      <c r="R1220" s="590"/>
      <c r="S1220" s="590"/>
      <c r="T1220" s="591"/>
      <c r="U1220" s="590"/>
      <c r="V1220" s="590"/>
      <c r="W1220" s="590"/>
      <c r="X1220" s="592"/>
      <c r="Y1220" s="592"/>
      <c r="Z1220" s="590"/>
    </row>
    <row r="1221" spans="7:26" s="573" customFormat="1" x14ac:dyDescent="0.25">
      <c r="G1221" s="590"/>
      <c r="H1221" s="590"/>
      <c r="I1221" s="590"/>
      <c r="J1221" s="590"/>
      <c r="K1221" s="590"/>
      <c r="L1221" s="590"/>
      <c r="M1221" s="590"/>
      <c r="N1221" s="590"/>
      <c r="O1221" s="590"/>
      <c r="P1221" s="590"/>
      <c r="Q1221" s="590"/>
      <c r="R1221" s="590"/>
      <c r="S1221" s="590"/>
      <c r="T1221" s="591"/>
      <c r="U1221" s="590"/>
      <c r="V1221" s="590"/>
      <c r="W1221" s="590"/>
      <c r="X1221" s="592"/>
      <c r="Y1221" s="592"/>
      <c r="Z1221" s="590"/>
    </row>
    <row r="1222" spans="7:26" s="573" customFormat="1" x14ac:dyDescent="0.25">
      <c r="G1222" s="590"/>
      <c r="H1222" s="590"/>
      <c r="I1222" s="590"/>
      <c r="J1222" s="590"/>
      <c r="K1222" s="590"/>
      <c r="L1222" s="590"/>
      <c r="M1222" s="590"/>
      <c r="N1222" s="590"/>
      <c r="O1222" s="590"/>
      <c r="P1222" s="590"/>
      <c r="Q1222" s="590"/>
      <c r="R1222" s="590"/>
      <c r="S1222" s="590"/>
      <c r="T1222" s="591"/>
      <c r="U1222" s="590"/>
      <c r="V1222" s="590"/>
      <c r="W1222" s="590"/>
      <c r="X1222" s="592"/>
      <c r="Y1222" s="592"/>
      <c r="Z1222" s="590"/>
    </row>
    <row r="1223" spans="7:26" s="573" customFormat="1" x14ac:dyDescent="0.25">
      <c r="G1223" s="590"/>
      <c r="H1223" s="590"/>
      <c r="I1223" s="590"/>
      <c r="J1223" s="590"/>
      <c r="K1223" s="590"/>
      <c r="L1223" s="590"/>
      <c r="M1223" s="590"/>
      <c r="N1223" s="590"/>
      <c r="O1223" s="590"/>
      <c r="P1223" s="590"/>
      <c r="Q1223" s="590"/>
      <c r="R1223" s="590"/>
      <c r="S1223" s="590"/>
      <c r="T1223" s="591"/>
      <c r="U1223" s="590"/>
      <c r="V1223" s="590"/>
      <c r="W1223" s="590"/>
      <c r="X1223" s="592"/>
      <c r="Y1223" s="592"/>
      <c r="Z1223" s="590"/>
    </row>
    <row r="1224" spans="7:26" s="573" customFormat="1" x14ac:dyDescent="0.25">
      <c r="G1224" s="590"/>
      <c r="H1224" s="590"/>
      <c r="I1224" s="590"/>
      <c r="J1224" s="590"/>
      <c r="K1224" s="590"/>
      <c r="L1224" s="590"/>
      <c r="M1224" s="590"/>
      <c r="N1224" s="590"/>
      <c r="O1224" s="590"/>
      <c r="P1224" s="590"/>
      <c r="Q1224" s="590"/>
      <c r="R1224" s="590"/>
      <c r="S1224" s="590"/>
      <c r="T1224" s="591"/>
      <c r="U1224" s="590"/>
      <c r="V1224" s="590"/>
      <c r="W1224" s="590"/>
      <c r="X1224" s="592"/>
      <c r="Y1224" s="592"/>
      <c r="Z1224" s="590"/>
    </row>
    <row r="1225" spans="7:26" s="573" customFormat="1" x14ac:dyDescent="0.25">
      <c r="G1225" s="590"/>
      <c r="H1225" s="590"/>
      <c r="I1225" s="590"/>
      <c r="J1225" s="590"/>
      <c r="K1225" s="590"/>
      <c r="L1225" s="590"/>
      <c r="M1225" s="590"/>
      <c r="N1225" s="590"/>
      <c r="O1225" s="590"/>
      <c r="P1225" s="590"/>
      <c r="Q1225" s="590"/>
      <c r="R1225" s="590"/>
      <c r="S1225" s="590"/>
      <c r="T1225" s="591"/>
      <c r="U1225" s="590"/>
      <c r="V1225" s="590"/>
      <c r="W1225" s="590"/>
      <c r="X1225" s="592"/>
      <c r="Y1225" s="592"/>
      <c r="Z1225" s="590"/>
    </row>
    <row r="1226" spans="7:26" s="573" customFormat="1" x14ac:dyDescent="0.25">
      <c r="G1226" s="590"/>
      <c r="H1226" s="590"/>
      <c r="I1226" s="590"/>
      <c r="J1226" s="590"/>
      <c r="K1226" s="590"/>
      <c r="L1226" s="590"/>
      <c r="M1226" s="590"/>
      <c r="N1226" s="590"/>
      <c r="O1226" s="590"/>
      <c r="P1226" s="590"/>
      <c r="Q1226" s="590"/>
      <c r="R1226" s="590"/>
      <c r="S1226" s="590"/>
      <c r="T1226" s="591"/>
      <c r="U1226" s="590"/>
      <c r="V1226" s="590"/>
      <c r="W1226" s="590"/>
      <c r="X1226" s="592"/>
      <c r="Y1226" s="592"/>
      <c r="Z1226" s="590"/>
    </row>
    <row r="1227" spans="7:26" s="573" customFormat="1" x14ac:dyDescent="0.25">
      <c r="G1227" s="590"/>
      <c r="H1227" s="590"/>
      <c r="I1227" s="590"/>
      <c r="J1227" s="590"/>
      <c r="K1227" s="590"/>
      <c r="L1227" s="590"/>
      <c r="M1227" s="590"/>
      <c r="N1227" s="590"/>
      <c r="O1227" s="590"/>
      <c r="P1227" s="590"/>
      <c r="Q1227" s="590"/>
      <c r="R1227" s="590"/>
      <c r="S1227" s="590"/>
      <c r="T1227" s="591"/>
      <c r="U1227" s="590"/>
      <c r="V1227" s="590"/>
      <c r="W1227" s="590"/>
      <c r="X1227" s="592"/>
      <c r="Y1227" s="592"/>
      <c r="Z1227" s="590"/>
    </row>
    <row r="1228" spans="7:26" s="573" customFormat="1" x14ac:dyDescent="0.25">
      <c r="G1228" s="590"/>
      <c r="H1228" s="590"/>
      <c r="I1228" s="590"/>
      <c r="J1228" s="590"/>
      <c r="K1228" s="590"/>
      <c r="L1228" s="590"/>
      <c r="M1228" s="590"/>
      <c r="N1228" s="590"/>
      <c r="O1228" s="590"/>
      <c r="P1228" s="590"/>
      <c r="Q1228" s="590"/>
      <c r="R1228" s="590"/>
      <c r="S1228" s="590"/>
      <c r="T1228" s="591"/>
      <c r="U1228" s="590"/>
      <c r="V1228" s="590"/>
      <c r="W1228" s="590"/>
      <c r="X1228" s="592"/>
      <c r="Y1228" s="592"/>
      <c r="Z1228" s="590"/>
    </row>
    <row r="1229" spans="7:26" s="573" customFormat="1" x14ac:dyDescent="0.25">
      <c r="G1229" s="590"/>
      <c r="H1229" s="590"/>
      <c r="I1229" s="590"/>
      <c r="J1229" s="590"/>
      <c r="K1229" s="590"/>
      <c r="L1229" s="590"/>
      <c r="M1229" s="590"/>
      <c r="N1229" s="590"/>
      <c r="O1229" s="590"/>
      <c r="P1229" s="590"/>
      <c r="Q1229" s="590"/>
      <c r="R1229" s="590"/>
      <c r="S1229" s="590"/>
      <c r="T1229" s="591"/>
      <c r="U1229" s="590"/>
      <c r="V1229" s="590"/>
      <c r="W1229" s="590"/>
      <c r="X1229" s="592"/>
      <c r="Y1229" s="592"/>
      <c r="Z1229" s="590"/>
    </row>
    <row r="1230" spans="7:26" s="573" customFormat="1" x14ac:dyDescent="0.25">
      <c r="G1230" s="590"/>
      <c r="H1230" s="590"/>
      <c r="I1230" s="590"/>
      <c r="J1230" s="590"/>
      <c r="K1230" s="590"/>
      <c r="L1230" s="590"/>
      <c r="M1230" s="590"/>
      <c r="N1230" s="590"/>
      <c r="O1230" s="590"/>
      <c r="P1230" s="590"/>
      <c r="Q1230" s="590"/>
      <c r="R1230" s="590"/>
      <c r="S1230" s="590"/>
      <c r="T1230" s="591"/>
      <c r="U1230" s="590"/>
      <c r="V1230" s="590"/>
      <c r="W1230" s="590"/>
      <c r="X1230" s="592"/>
      <c r="Y1230" s="592"/>
      <c r="Z1230" s="590"/>
    </row>
    <row r="1231" spans="7:26" s="573" customFormat="1" x14ac:dyDescent="0.25">
      <c r="G1231" s="590"/>
      <c r="H1231" s="590"/>
      <c r="I1231" s="590"/>
      <c r="J1231" s="590"/>
      <c r="K1231" s="590"/>
      <c r="L1231" s="590"/>
      <c r="M1231" s="590"/>
      <c r="N1231" s="590"/>
      <c r="O1231" s="590"/>
      <c r="P1231" s="590"/>
      <c r="Q1231" s="590"/>
      <c r="R1231" s="590"/>
      <c r="S1231" s="590"/>
      <c r="T1231" s="591"/>
      <c r="U1231" s="590"/>
      <c r="V1231" s="590"/>
      <c r="W1231" s="590"/>
      <c r="X1231" s="592"/>
      <c r="Y1231" s="592"/>
      <c r="Z1231" s="590"/>
    </row>
    <row r="1232" spans="7:26" s="573" customFormat="1" x14ac:dyDescent="0.25">
      <c r="G1232" s="590"/>
      <c r="H1232" s="590"/>
      <c r="I1232" s="590"/>
      <c r="J1232" s="590"/>
      <c r="K1232" s="590"/>
      <c r="L1232" s="590"/>
      <c r="M1232" s="590"/>
      <c r="N1232" s="590"/>
      <c r="O1232" s="590"/>
      <c r="P1232" s="590"/>
      <c r="Q1232" s="590"/>
      <c r="R1232" s="590"/>
      <c r="S1232" s="590"/>
      <c r="T1232" s="591"/>
      <c r="U1232" s="590"/>
      <c r="V1232" s="590"/>
      <c r="W1232" s="590"/>
      <c r="X1232" s="592"/>
      <c r="Y1232" s="592"/>
      <c r="Z1232" s="590"/>
    </row>
    <row r="1233" spans="7:26" s="573" customFormat="1" x14ac:dyDescent="0.25">
      <c r="G1233" s="590"/>
      <c r="H1233" s="590"/>
      <c r="I1233" s="590"/>
      <c r="J1233" s="590"/>
      <c r="K1233" s="590"/>
      <c r="L1233" s="590"/>
      <c r="M1233" s="590"/>
      <c r="N1233" s="590"/>
      <c r="O1233" s="590"/>
      <c r="P1233" s="590"/>
      <c r="Q1233" s="590"/>
      <c r="R1233" s="590"/>
      <c r="S1233" s="590"/>
      <c r="T1233" s="591"/>
      <c r="U1233" s="590"/>
      <c r="V1233" s="590"/>
      <c r="W1233" s="590"/>
      <c r="X1233" s="592"/>
      <c r="Y1233" s="592"/>
      <c r="Z1233" s="590"/>
    </row>
    <row r="1234" spans="7:26" s="573" customFormat="1" x14ac:dyDescent="0.25">
      <c r="G1234" s="590"/>
      <c r="H1234" s="590"/>
      <c r="I1234" s="590"/>
      <c r="J1234" s="590"/>
      <c r="K1234" s="590"/>
      <c r="L1234" s="590"/>
      <c r="M1234" s="590"/>
      <c r="N1234" s="590"/>
      <c r="O1234" s="590"/>
      <c r="P1234" s="590"/>
      <c r="Q1234" s="590"/>
      <c r="R1234" s="590"/>
      <c r="S1234" s="590"/>
      <c r="T1234" s="591"/>
      <c r="U1234" s="590"/>
      <c r="V1234" s="590"/>
      <c r="W1234" s="590"/>
      <c r="X1234" s="592"/>
      <c r="Y1234" s="592"/>
      <c r="Z1234" s="590"/>
    </row>
    <row r="1235" spans="7:26" s="573" customFormat="1" x14ac:dyDescent="0.25">
      <c r="G1235" s="590"/>
      <c r="H1235" s="590"/>
      <c r="I1235" s="590"/>
      <c r="J1235" s="590"/>
      <c r="K1235" s="590"/>
      <c r="L1235" s="590"/>
      <c r="M1235" s="590"/>
      <c r="N1235" s="590"/>
      <c r="O1235" s="590"/>
      <c r="P1235" s="590"/>
      <c r="Q1235" s="590"/>
      <c r="R1235" s="590"/>
      <c r="S1235" s="590"/>
      <c r="T1235" s="591"/>
      <c r="U1235" s="590"/>
      <c r="V1235" s="590"/>
      <c r="W1235" s="590"/>
      <c r="X1235" s="592"/>
      <c r="Y1235" s="592"/>
      <c r="Z1235" s="590"/>
    </row>
    <row r="1236" spans="7:26" s="573" customFormat="1" x14ac:dyDescent="0.25">
      <c r="G1236" s="590"/>
      <c r="H1236" s="590"/>
      <c r="I1236" s="590"/>
      <c r="J1236" s="590"/>
      <c r="K1236" s="590"/>
      <c r="L1236" s="590"/>
      <c r="M1236" s="590"/>
      <c r="N1236" s="590"/>
      <c r="O1236" s="590"/>
      <c r="P1236" s="590"/>
      <c r="Q1236" s="590"/>
      <c r="R1236" s="590"/>
      <c r="S1236" s="590"/>
      <c r="T1236" s="591"/>
      <c r="U1236" s="590"/>
      <c r="V1236" s="590"/>
      <c r="W1236" s="590"/>
      <c r="X1236" s="592"/>
      <c r="Y1236" s="592"/>
      <c r="Z1236" s="590"/>
    </row>
    <row r="1237" spans="7:26" s="573" customFormat="1" x14ac:dyDescent="0.25">
      <c r="G1237" s="590"/>
      <c r="H1237" s="590"/>
      <c r="I1237" s="590"/>
      <c r="J1237" s="590"/>
      <c r="K1237" s="590"/>
      <c r="L1237" s="590"/>
      <c r="M1237" s="590"/>
      <c r="N1237" s="590"/>
      <c r="O1237" s="590"/>
      <c r="P1237" s="590"/>
      <c r="Q1237" s="590"/>
      <c r="R1237" s="590"/>
      <c r="S1237" s="590"/>
      <c r="T1237" s="591"/>
      <c r="U1237" s="590"/>
      <c r="V1237" s="590"/>
      <c r="W1237" s="590"/>
      <c r="X1237" s="592"/>
      <c r="Y1237" s="592"/>
      <c r="Z1237" s="590"/>
    </row>
    <row r="1238" spans="7:26" s="573" customFormat="1" x14ac:dyDescent="0.25">
      <c r="G1238" s="590"/>
      <c r="H1238" s="590"/>
      <c r="I1238" s="590"/>
      <c r="J1238" s="590"/>
      <c r="K1238" s="590"/>
      <c r="L1238" s="590"/>
      <c r="M1238" s="590"/>
      <c r="N1238" s="590"/>
      <c r="O1238" s="590"/>
      <c r="P1238" s="590"/>
      <c r="Q1238" s="590"/>
      <c r="R1238" s="590"/>
      <c r="S1238" s="590"/>
      <c r="T1238" s="591"/>
      <c r="U1238" s="590"/>
      <c r="V1238" s="590"/>
      <c r="W1238" s="590"/>
      <c r="X1238" s="592"/>
      <c r="Y1238" s="592"/>
      <c r="Z1238" s="590"/>
    </row>
    <row r="1239" spans="7:26" s="573" customFormat="1" x14ac:dyDescent="0.25">
      <c r="G1239" s="590"/>
      <c r="H1239" s="590"/>
      <c r="I1239" s="590"/>
      <c r="J1239" s="590"/>
      <c r="K1239" s="590"/>
      <c r="L1239" s="590"/>
      <c r="M1239" s="590"/>
      <c r="N1239" s="590"/>
      <c r="O1239" s="590"/>
      <c r="P1239" s="590"/>
      <c r="Q1239" s="590"/>
      <c r="R1239" s="590"/>
      <c r="S1239" s="590"/>
      <c r="T1239" s="591"/>
      <c r="U1239" s="590"/>
      <c r="V1239" s="590"/>
      <c r="W1239" s="590"/>
      <c r="X1239" s="592"/>
      <c r="Y1239" s="592"/>
      <c r="Z1239" s="590"/>
    </row>
    <row r="1240" spans="7:26" s="573" customFormat="1" x14ac:dyDescent="0.25">
      <c r="G1240" s="590"/>
      <c r="H1240" s="590"/>
      <c r="I1240" s="590"/>
      <c r="J1240" s="590"/>
      <c r="K1240" s="590"/>
      <c r="L1240" s="590"/>
      <c r="M1240" s="590"/>
      <c r="N1240" s="590"/>
      <c r="O1240" s="590"/>
      <c r="P1240" s="590"/>
      <c r="Q1240" s="590"/>
      <c r="R1240" s="590"/>
      <c r="S1240" s="590"/>
      <c r="T1240" s="591"/>
      <c r="U1240" s="590"/>
      <c r="V1240" s="590"/>
      <c r="W1240" s="590"/>
      <c r="X1240" s="592"/>
      <c r="Y1240" s="592"/>
      <c r="Z1240" s="590"/>
    </row>
    <row r="1241" spans="7:26" s="573" customFormat="1" x14ac:dyDescent="0.25">
      <c r="G1241" s="590"/>
      <c r="H1241" s="590"/>
      <c r="I1241" s="590"/>
      <c r="J1241" s="590"/>
      <c r="K1241" s="590"/>
      <c r="L1241" s="590"/>
      <c r="M1241" s="590"/>
      <c r="N1241" s="590"/>
      <c r="O1241" s="590"/>
      <c r="P1241" s="590"/>
      <c r="Q1241" s="590"/>
      <c r="R1241" s="590"/>
      <c r="S1241" s="590"/>
      <c r="T1241" s="591"/>
      <c r="U1241" s="590"/>
      <c r="V1241" s="590"/>
      <c r="W1241" s="590"/>
      <c r="X1241" s="592"/>
      <c r="Y1241" s="592"/>
      <c r="Z1241" s="590"/>
    </row>
    <row r="1242" spans="7:26" s="573" customFormat="1" x14ac:dyDescent="0.25">
      <c r="G1242" s="590"/>
      <c r="H1242" s="590"/>
      <c r="I1242" s="590"/>
      <c r="J1242" s="590"/>
      <c r="K1242" s="590"/>
      <c r="L1242" s="590"/>
      <c r="M1242" s="590"/>
      <c r="N1242" s="590"/>
      <c r="O1242" s="590"/>
      <c r="P1242" s="590"/>
      <c r="Q1242" s="590"/>
      <c r="R1242" s="590"/>
      <c r="S1242" s="590"/>
      <c r="T1242" s="591"/>
      <c r="U1242" s="590"/>
      <c r="V1242" s="590"/>
      <c r="W1242" s="590"/>
      <c r="X1242" s="592"/>
      <c r="Y1242" s="592"/>
      <c r="Z1242" s="590"/>
    </row>
    <row r="1243" spans="7:26" s="573" customFormat="1" x14ac:dyDescent="0.25">
      <c r="G1243" s="590"/>
      <c r="H1243" s="590"/>
      <c r="I1243" s="590"/>
      <c r="J1243" s="590"/>
      <c r="K1243" s="590"/>
      <c r="L1243" s="590"/>
      <c r="M1243" s="590"/>
      <c r="N1243" s="590"/>
      <c r="O1243" s="590"/>
      <c r="P1243" s="590"/>
      <c r="Q1243" s="590"/>
      <c r="R1243" s="590"/>
      <c r="S1243" s="590"/>
      <c r="T1243" s="591"/>
      <c r="U1243" s="590"/>
      <c r="V1243" s="590"/>
      <c r="W1243" s="590"/>
      <c r="X1243" s="592"/>
      <c r="Y1243" s="592"/>
      <c r="Z1243" s="590"/>
    </row>
    <row r="1244" spans="7:26" s="573" customFormat="1" x14ac:dyDescent="0.25">
      <c r="G1244" s="590"/>
      <c r="H1244" s="590"/>
      <c r="I1244" s="590"/>
      <c r="J1244" s="590"/>
      <c r="K1244" s="590"/>
      <c r="L1244" s="590"/>
      <c r="M1244" s="590"/>
      <c r="N1244" s="590"/>
      <c r="O1244" s="590"/>
      <c r="P1244" s="590"/>
      <c r="Q1244" s="590"/>
      <c r="R1244" s="590"/>
      <c r="S1244" s="590"/>
      <c r="T1244" s="591"/>
      <c r="U1244" s="590"/>
      <c r="V1244" s="590"/>
      <c r="W1244" s="590"/>
      <c r="X1244" s="592"/>
      <c r="Y1244" s="592"/>
      <c r="Z1244" s="590"/>
    </row>
    <row r="1245" spans="7:26" s="573" customFormat="1" x14ac:dyDescent="0.25">
      <c r="G1245" s="590"/>
      <c r="H1245" s="590"/>
      <c r="I1245" s="590"/>
      <c r="J1245" s="590"/>
      <c r="K1245" s="590"/>
      <c r="L1245" s="590"/>
      <c r="M1245" s="590"/>
      <c r="N1245" s="590"/>
      <c r="O1245" s="590"/>
      <c r="P1245" s="590"/>
      <c r="Q1245" s="590"/>
      <c r="R1245" s="590"/>
      <c r="S1245" s="590"/>
      <c r="T1245" s="591"/>
      <c r="U1245" s="590"/>
      <c r="V1245" s="590"/>
      <c r="W1245" s="590"/>
      <c r="X1245" s="592"/>
      <c r="Y1245" s="592"/>
      <c r="Z1245" s="590"/>
    </row>
    <row r="1246" spans="7:26" s="573" customFormat="1" x14ac:dyDescent="0.25">
      <c r="G1246" s="590"/>
      <c r="H1246" s="590"/>
      <c r="I1246" s="590"/>
      <c r="J1246" s="590"/>
      <c r="K1246" s="590"/>
      <c r="L1246" s="590"/>
      <c r="M1246" s="590"/>
      <c r="N1246" s="590"/>
      <c r="O1246" s="590"/>
      <c r="P1246" s="590"/>
      <c r="Q1246" s="590"/>
      <c r="R1246" s="590"/>
      <c r="S1246" s="590"/>
      <c r="T1246" s="591"/>
      <c r="U1246" s="590"/>
      <c r="V1246" s="590"/>
      <c r="W1246" s="590"/>
      <c r="X1246" s="592"/>
      <c r="Y1246" s="592"/>
      <c r="Z1246" s="590"/>
    </row>
    <row r="1247" spans="7:26" s="573" customFormat="1" x14ac:dyDescent="0.25">
      <c r="G1247" s="590"/>
      <c r="H1247" s="590"/>
      <c r="I1247" s="590"/>
      <c r="J1247" s="590"/>
      <c r="K1247" s="590"/>
      <c r="L1247" s="590"/>
      <c r="M1247" s="590"/>
      <c r="N1247" s="590"/>
      <c r="O1247" s="590"/>
      <c r="P1247" s="590"/>
      <c r="Q1247" s="590"/>
      <c r="R1247" s="590"/>
      <c r="S1247" s="590"/>
      <c r="T1247" s="591"/>
      <c r="U1247" s="590"/>
      <c r="V1247" s="590"/>
      <c r="W1247" s="590"/>
      <c r="X1247" s="592"/>
      <c r="Y1247" s="592"/>
      <c r="Z1247" s="590"/>
    </row>
    <row r="1248" spans="7:26" s="573" customFormat="1" x14ac:dyDescent="0.25">
      <c r="G1248" s="590"/>
      <c r="H1248" s="590"/>
      <c r="I1248" s="590"/>
      <c r="J1248" s="590"/>
      <c r="K1248" s="590"/>
      <c r="L1248" s="590"/>
      <c r="M1248" s="590"/>
      <c r="N1248" s="590"/>
      <c r="O1248" s="590"/>
      <c r="P1248" s="590"/>
      <c r="Q1248" s="590"/>
      <c r="R1248" s="590"/>
      <c r="S1248" s="590"/>
      <c r="T1248" s="591"/>
      <c r="U1248" s="590"/>
      <c r="V1248" s="590"/>
      <c r="W1248" s="590"/>
      <c r="X1248" s="592"/>
      <c r="Y1248" s="592"/>
      <c r="Z1248" s="590"/>
    </row>
    <row r="1249" spans="7:26" s="573" customFormat="1" x14ac:dyDescent="0.25">
      <c r="G1249" s="590"/>
      <c r="H1249" s="590"/>
      <c r="I1249" s="590"/>
      <c r="J1249" s="590"/>
      <c r="K1249" s="590"/>
      <c r="L1249" s="590"/>
      <c r="M1249" s="590"/>
      <c r="N1249" s="590"/>
      <c r="O1249" s="590"/>
      <c r="P1249" s="590"/>
      <c r="Q1249" s="590"/>
      <c r="R1249" s="590"/>
      <c r="S1249" s="590"/>
      <c r="T1249" s="591"/>
      <c r="U1249" s="590"/>
      <c r="V1249" s="590"/>
      <c r="W1249" s="590"/>
      <c r="X1249" s="592"/>
      <c r="Y1249" s="592"/>
      <c r="Z1249" s="590"/>
    </row>
    <row r="1250" spans="7:26" s="573" customFormat="1" x14ac:dyDescent="0.25">
      <c r="G1250" s="590"/>
      <c r="H1250" s="590"/>
      <c r="I1250" s="590"/>
      <c r="J1250" s="590"/>
      <c r="K1250" s="590"/>
      <c r="L1250" s="590"/>
      <c r="M1250" s="590"/>
      <c r="N1250" s="590"/>
      <c r="O1250" s="590"/>
      <c r="P1250" s="590"/>
      <c r="Q1250" s="590"/>
      <c r="R1250" s="590"/>
      <c r="S1250" s="590"/>
      <c r="T1250" s="591"/>
      <c r="U1250" s="590"/>
      <c r="V1250" s="590"/>
      <c r="W1250" s="590"/>
      <c r="X1250" s="592"/>
      <c r="Y1250" s="592"/>
      <c r="Z1250" s="590"/>
    </row>
    <row r="1251" spans="7:26" s="573" customFormat="1" x14ac:dyDescent="0.25">
      <c r="G1251" s="590"/>
      <c r="H1251" s="590"/>
      <c r="I1251" s="590"/>
      <c r="J1251" s="590"/>
      <c r="K1251" s="590"/>
      <c r="L1251" s="590"/>
      <c r="M1251" s="590"/>
      <c r="N1251" s="590"/>
      <c r="O1251" s="590"/>
      <c r="P1251" s="590"/>
      <c r="Q1251" s="590"/>
      <c r="R1251" s="590"/>
      <c r="S1251" s="590"/>
      <c r="T1251" s="591"/>
      <c r="U1251" s="590"/>
      <c r="V1251" s="590"/>
      <c r="W1251" s="590"/>
      <c r="X1251" s="592"/>
      <c r="Y1251" s="592"/>
      <c r="Z1251" s="590"/>
    </row>
    <row r="1252" spans="7:26" s="573" customFormat="1" x14ac:dyDescent="0.25">
      <c r="G1252" s="590"/>
      <c r="H1252" s="590"/>
      <c r="I1252" s="590"/>
      <c r="J1252" s="590"/>
      <c r="K1252" s="590"/>
      <c r="L1252" s="590"/>
      <c r="M1252" s="590"/>
      <c r="N1252" s="590"/>
      <c r="O1252" s="590"/>
      <c r="P1252" s="590"/>
      <c r="Q1252" s="590"/>
      <c r="R1252" s="590"/>
      <c r="S1252" s="590"/>
      <c r="T1252" s="591"/>
      <c r="U1252" s="590"/>
      <c r="V1252" s="590"/>
      <c r="W1252" s="590"/>
      <c r="X1252" s="592"/>
      <c r="Y1252" s="592"/>
      <c r="Z1252" s="590"/>
    </row>
    <row r="1253" spans="7:26" s="573" customFormat="1" x14ac:dyDescent="0.25">
      <c r="G1253" s="590"/>
      <c r="H1253" s="590"/>
      <c r="I1253" s="590"/>
      <c r="J1253" s="590"/>
      <c r="K1253" s="590"/>
      <c r="L1253" s="590"/>
      <c r="M1253" s="590"/>
      <c r="N1253" s="590"/>
      <c r="O1253" s="590"/>
      <c r="P1253" s="590"/>
      <c r="Q1253" s="590"/>
      <c r="R1253" s="590"/>
      <c r="S1253" s="590"/>
      <c r="T1253" s="591"/>
      <c r="U1253" s="590"/>
      <c r="V1253" s="590"/>
      <c r="W1253" s="590"/>
      <c r="X1253" s="592"/>
      <c r="Y1253" s="592"/>
      <c r="Z1253" s="590"/>
    </row>
    <row r="1254" spans="7:26" s="573" customFormat="1" x14ac:dyDescent="0.25">
      <c r="G1254" s="590"/>
      <c r="H1254" s="590"/>
      <c r="I1254" s="590"/>
      <c r="J1254" s="590"/>
      <c r="K1254" s="590"/>
      <c r="L1254" s="590"/>
      <c r="M1254" s="590"/>
      <c r="N1254" s="590"/>
      <c r="O1254" s="590"/>
      <c r="P1254" s="590"/>
      <c r="Q1254" s="590"/>
      <c r="R1254" s="590"/>
      <c r="S1254" s="590"/>
      <c r="T1254" s="591"/>
      <c r="U1254" s="590"/>
      <c r="V1254" s="590"/>
      <c r="W1254" s="590"/>
      <c r="X1254" s="592"/>
      <c r="Y1254" s="592"/>
      <c r="Z1254" s="590"/>
    </row>
    <row r="1255" spans="7:26" s="573" customFormat="1" x14ac:dyDescent="0.25">
      <c r="G1255" s="590"/>
      <c r="H1255" s="590"/>
      <c r="I1255" s="590"/>
      <c r="J1255" s="590"/>
      <c r="K1255" s="590"/>
      <c r="L1255" s="590"/>
      <c r="M1255" s="590"/>
      <c r="N1255" s="590"/>
      <c r="O1255" s="590"/>
      <c r="P1255" s="590"/>
      <c r="Q1255" s="590"/>
      <c r="R1255" s="590"/>
      <c r="S1255" s="590"/>
      <c r="T1255" s="591"/>
      <c r="U1255" s="590"/>
      <c r="V1255" s="590"/>
      <c r="W1255" s="590"/>
      <c r="X1255" s="592"/>
      <c r="Y1255" s="592"/>
      <c r="Z1255" s="590"/>
    </row>
    <row r="1256" spans="7:26" s="573" customFormat="1" x14ac:dyDescent="0.25">
      <c r="G1256" s="590"/>
      <c r="H1256" s="590"/>
      <c r="I1256" s="590"/>
      <c r="J1256" s="590"/>
      <c r="K1256" s="590"/>
      <c r="L1256" s="590"/>
      <c r="M1256" s="590"/>
      <c r="N1256" s="590"/>
      <c r="O1256" s="590"/>
      <c r="P1256" s="590"/>
      <c r="Q1256" s="590"/>
      <c r="R1256" s="590"/>
      <c r="S1256" s="590"/>
      <c r="T1256" s="591"/>
      <c r="U1256" s="590"/>
      <c r="V1256" s="590"/>
      <c r="W1256" s="590"/>
      <c r="X1256" s="592"/>
      <c r="Y1256" s="592"/>
      <c r="Z1256" s="590"/>
    </row>
    <row r="1257" spans="7:26" s="573" customFormat="1" x14ac:dyDescent="0.25">
      <c r="G1257" s="590"/>
      <c r="H1257" s="590"/>
      <c r="I1257" s="590"/>
      <c r="J1257" s="590"/>
      <c r="K1257" s="590"/>
      <c r="L1257" s="590"/>
      <c r="M1257" s="590"/>
      <c r="N1257" s="590"/>
      <c r="O1257" s="590"/>
      <c r="P1257" s="590"/>
      <c r="Q1257" s="590"/>
      <c r="R1257" s="590"/>
      <c r="S1257" s="590"/>
      <c r="T1257" s="591"/>
      <c r="U1257" s="590"/>
      <c r="V1257" s="590"/>
      <c r="W1257" s="590"/>
      <c r="X1257" s="592"/>
      <c r="Y1257" s="592"/>
      <c r="Z1257" s="590"/>
    </row>
    <row r="1258" spans="7:26" s="573" customFormat="1" x14ac:dyDescent="0.25">
      <c r="G1258" s="590"/>
      <c r="H1258" s="590"/>
      <c r="I1258" s="590"/>
      <c r="J1258" s="590"/>
      <c r="K1258" s="590"/>
      <c r="L1258" s="590"/>
      <c r="M1258" s="590"/>
      <c r="N1258" s="590"/>
      <c r="O1258" s="590"/>
      <c r="P1258" s="590"/>
      <c r="Q1258" s="590"/>
      <c r="R1258" s="590"/>
      <c r="S1258" s="590"/>
      <c r="T1258" s="591"/>
      <c r="U1258" s="590"/>
      <c r="V1258" s="590"/>
      <c r="W1258" s="590"/>
      <c r="X1258" s="592"/>
      <c r="Y1258" s="592"/>
      <c r="Z1258" s="590"/>
    </row>
    <row r="1259" spans="7:26" s="573" customFormat="1" x14ac:dyDescent="0.25">
      <c r="G1259" s="590"/>
      <c r="H1259" s="590"/>
      <c r="I1259" s="590"/>
      <c r="J1259" s="590"/>
      <c r="K1259" s="590"/>
      <c r="L1259" s="590"/>
      <c r="M1259" s="590"/>
      <c r="N1259" s="590"/>
      <c r="O1259" s="590"/>
      <c r="P1259" s="590"/>
      <c r="Q1259" s="590"/>
      <c r="R1259" s="590"/>
      <c r="S1259" s="590"/>
      <c r="T1259" s="591"/>
      <c r="U1259" s="590"/>
      <c r="V1259" s="590"/>
      <c r="W1259" s="590"/>
      <c r="X1259" s="592"/>
      <c r="Y1259" s="592"/>
      <c r="Z1259" s="590"/>
    </row>
    <row r="1260" spans="7:26" s="573" customFormat="1" x14ac:dyDescent="0.25">
      <c r="G1260" s="590"/>
      <c r="H1260" s="590"/>
      <c r="I1260" s="590"/>
      <c r="J1260" s="590"/>
      <c r="K1260" s="590"/>
      <c r="L1260" s="590"/>
      <c r="M1260" s="590"/>
      <c r="N1260" s="590"/>
      <c r="O1260" s="590"/>
      <c r="P1260" s="590"/>
      <c r="Q1260" s="590"/>
      <c r="R1260" s="590"/>
      <c r="S1260" s="590"/>
      <c r="T1260" s="591"/>
      <c r="U1260" s="590"/>
      <c r="V1260" s="590"/>
      <c r="W1260" s="590"/>
      <c r="X1260" s="592"/>
      <c r="Y1260" s="592"/>
      <c r="Z1260" s="590"/>
    </row>
    <row r="1261" spans="7:26" s="573" customFormat="1" x14ac:dyDescent="0.25">
      <c r="G1261" s="590"/>
      <c r="H1261" s="590"/>
      <c r="I1261" s="590"/>
      <c r="J1261" s="590"/>
      <c r="K1261" s="590"/>
      <c r="L1261" s="590"/>
      <c r="M1261" s="590"/>
      <c r="N1261" s="590"/>
      <c r="O1261" s="590"/>
      <c r="P1261" s="590"/>
      <c r="Q1261" s="590"/>
      <c r="R1261" s="590"/>
      <c r="S1261" s="590"/>
      <c r="T1261" s="591"/>
      <c r="U1261" s="590"/>
      <c r="V1261" s="590"/>
      <c r="W1261" s="590"/>
      <c r="X1261" s="592"/>
      <c r="Y1261" s="592"/>
      <c r="Z1261" s="590"/>
    </row>
    <row r="1262" spans="7:26" s="573" customFormat="1" x14ac:dyDescent="0.25">
      <c r="G1262" s="590"/>
      <c r="H1262" s="590"/>
      <c r="I1262" s="590"/>
      <c r="J1262" s="590"/>
      <c r="K1262" s="590"/>
      <c r="L1262" s="590"/>
      <c r="M1262" s="590"/>
      <c r="N1262" s="590"/>
      <c r="O1262" s="590"/>
      <c r="P1262" s="590"/>
      <c r="Q1262" s="590"/>
      <c r="R1262" s="590"/>
      <c r="S1262" s="590"/>
      <c r="T1262" s="591"/>
      <c r="U1262" s="590"/>
      <c r="V1262" s="590"/>
      <c r="W1262" s="590"/>
      <c r="X1262" s="592"/>
      <c r="Y1262" s="592"/>
      <c r="Z1262" s="590"/>
    </row>
    <row r="1263" spans="7:26" s="573" customFormat="1" x14ac:dyDescent="0.25">
      <c r="G1263" s="590"/>
      <c r="H1263" s="590"/>
      <c r="I1263" s="590"/>
      <c r="J1263" s="590"/>
      <c r="K1263" s="590"/>
      <c r="L1263" s="590"/>
      <c r="M1263" s="590"/>
      <c r="N1263" s="590"/>
      <c r="O1263" s="590"/>
      <c r="P1263" s="590"/>
      <c r="Q1263" s="590"/>
      <c r="R1263" s="590"/>
      <c r="S1263" s="590"/>
      <c r="T1263" s="591"/>
      <c r="U1263" s="590"/>
      <c r="V1263" s="590"/>
      <c r="W1263" s="590"/>
      <c r="X1263" s="592"/>
      <c r="Y1263" s="592"/>
      <c r="Z1263" s="590"/>
    </row>
    <row r="1264" spans="7:26" s="573" customFormat="1" x14ac:dyDescent="0.25">
      <c r="G1264" s="590"/>
      <c r="H1264" s="590"/>
      <c r="I1264" s="590"/>
      <c r="J1264" s="590"/>
      <c r="K1264" s="590"/>
      <c r="L1264" s="590"/>
      <c r="M1264" s="590"/>
      <c r="N1264" s="590"/>
      <c r="O1264" s="590"/>
      <c r="P1264" s="590"/>
      <c r="Q1264" s="590"/>
      <c r="R1264" s="590"/>
      <c r="S1264" s="590"/>
      <c r="T1264" s="591"/>
      <c r="U1264" s="590"/>
      <c r="V1264" s="590"/>
      <c r="W1264" s="590"/>
      <c r="X1264" s="592"/>
      <c r="Y1264" s="592"/>
      <c r="Z1264" s="590"/>
    </row>
    <row r="1265" spans="7:26" s="573" customFormat="1" x14ac:dyDescent="0.25">
      <c r="G1265" s="590"/>
      <c r="H1265" s="590"/>
      <c r="I1265" s="590"/>
      <c r="J1265" s="590"/>
      <c r="K1265" s="590"/>
      <c r="L1265" s="590"/>
      <c r="M1265" s="590"/>
      <c r="N1265" s="590"/>
      <c r="O1265" s="590"/>
      <c r="P1265" s="590"/>
      <c r="Q1265" s="590"/>
      <c r="R1265" s="590"/>
      <c r="S1265" s="590"/>
      <c r="T1265" s="591"/>
      <c r="U1265" s="590"/>
      <c r="V1265" s="590"/>
      <c r="W1265" s="590"/>
      <c r="X1265" s="592"/>
      <c r="Y1265" s="592"/>
      <c r="Z1265" s="590"/>
    </row>
    <row r="1266" spans="7:26" s="573" customFormat="1" x14ac:dyDescent="0.25">
      <c r="G1266" s="590"/>
      <c r="H1266" s="590"/>
      <c r="I1266" s="590"/>
      <c r="J1266" s="590"/>
      <c r="K1266" s="590"/>
      <c r="L1266" s="590"/>
      <c r="M1266" s="590"/>
      <c r="N1266" s="590"/>
      <c r="O1266" s="590"/>
      <c r="P1266" s="590"/>
      <c r="Q1266" s="590"/>
      <c r="R1266" s="590"/>
      <c r="S1266" s="590"/>
      <c r="T1266" s="591"/>
      <c r="U1266" s="590"/>
      <c r="V1266" s="590"/>
      <c r="W1266" s="590"/>
      <c r="X1266" s="592"/>
      <c r="Y1266" s="592"/>
      <c r="Z1266" s="590"/>
    </row>
    <row r="1267" spans="7:26" s="573" customFormat="1" x14ac:dyDescent="0.25">
      <c r="G1267" s="590"/>
      <c r="H1267" s="590"/>
      <c r="I1267" s="590"/>
      <c r="J1267" s="590"/>
      <c r="K1267" s="590"/>
      <c r="L1267" s="590"/>
      <c r="M1267" s="590"/>
      <c r="N1267" s="590"/>
      <c r="O1267" s="590"/>
      <c r="P1267" s="590"/>
      <c r="Q1267" s="590"/>
      <c r="R1267" s="590"/>
      <c r="S1267" s="590"/>
      <c r="T1267" s="591"/>
      <c r="U1267" s="590"/>
      <c r="V1267" s="590"/>
      <c r="W1267" s="590"/>
      <c r="X1267" s="592"/>
      <c r="Y1267" s="592"/>
      <c r="Z1267" s="590"/>
    </row>
    <row r="1268" spans="7:26" s="573" customFormat="1" x14ac:dyDescent="0.25">
      <c r="G1268" s="590"/>
      <c r="H1268" s="590"/>
      <c r="I1268" s="590"/>
      <c r="J1268" s="590"/>
      <c r="K1268" s="590"/>
      <c r="L1268" s="590"/>
      <c r="M1268" s="590"/>
      <c r="N1268" s="590"/>
      <c r="O1268" s="590"/>
      <c r="P1268" s="590"/>
      <c r="Q1268" s="590"/>
      <c r="R1268" s="590"/>
      <c r="S1268" s="590"/>
      <c r="T1268" s="591"/>
      <c r="U1268" s="590"/>
      <c r="V1268" s="590"/>
      <c r="W1268" s="590"/>
      <c r="X1268" s="592"/>
      <c r="Y1268" s="592"/>
      <c r="Z1268" s="590"/>
    </row>
    <row r="1269" spans="7:26" s="573" customFormat="1" x14ac:dyDescent="0.25">
      <c r="G1269" s="590"/>
      <c r="H1269" s="590"/>
      <c r="I1269" s="590"/>
      <c r="J1269" s="590"/>
      <c r="K1269" s="590"/>
      <c r="L1269" s="590"/>
      <c r="M1269" s="590"/>
      <c r="N1269" s="590"/>
      <c r="O1269" s="590"/>
      <c r="P1269" s="590"/>
      <c r="Q1269" s="590"/>
      <c r="R1269" s="590"/>
      <c r="S1269" s="590"/>
      <c r="T1269" s="591"/>
      <c r="U1269" s="590"/>
      <c r="V1269" s="590"/>
      <c r="W1269" s="590"/>
      <c r="X1269" s="592"/>
      <c r="Y1269" s="592"/>
      <c r="Z1269" s="590"/>
    </row>
    <row r="1270" spans="7:26" s="573" customFormat="1" x14ac:dyDescent="0.25">
      <c r="G1270" s="590"/>
      <c r="H1270" s="590"/>
      <c r="I1270" s="590"/>
      <c r="J1270" s="590"/>
      <c r="K1270" s="590"/>
      <c r="L1270" s="590"/>
      <c r="M1270" s="590"/>
      <c r="N1270" s="590"/>
      <c r="O1270" s="590"/>
      <c r="P1270" s="590"/>
      <c r="Q1270" s="590"/>
      <c r="R1270" s="590"/>
      <c r="S1270" s="590"/>
      <c r="T1270" s="591"/>
      <c r="U1270" s="590"/>
      <c r="V1270" s="590"/>
      <c r="W1270" s="590"/>
      <c r="X1270" s="592"/>
      <c r="Y1270" s="592"/>
      <c r="Z1270" s="590"/>
    </row>
    <row r="1271" spans="7:26" s="573" customFormat="1" x14ac:dyDescent="0.25">
      <c r="G1271" s="590"/>
      <c r="H1271" s="590"/>
      <c r="I1271" s="590"/>
      <c r="J1271" s="590"/>
      <c r="K1271" s="590"/>
      <c r="L1271" s="590"/>
      <c r="M1271" s="590"/>
      <c r="N1271" s="590"/>
      <c r="O1271" s="590"/>
      <c r="P1271" s="590"/>
      <c r="Q1271" s="590"/>
      <c r="R1271" s="590"/>
      <c r="S1271" s="590"/>
      <c r="T1271" s="591"/>
      <c r="U1271" s="590"/>
      <c r="V1271" s="590"/>
      <c r="W1271" s="590"/>
      <c r="X1271" s="592"/>
      <c r="Y1271" s="592"/>
      <c r="Z1271" s="590"/>
    </row>
    <row r="1272" spans="7:26" s="573" customFormat="1" x14ac:dyDescent="0.25">
      <c r="G1272" s="590"/>
      <c r="H1272" s="590"/>
      <c r="I1272" s="590"/>
      <c r="J1272" s="590"/>
      <c r="K1272" s="590"/>
      <c r="L1272" s="590"/>
      <c r="M1272" s="590"/>
      <c r="N1272" s="590"/>
      <c r="O1272" s="590"/>
      <c r="P1272" s="590"/>
      <c r="Q1272" s="590"/>
      <c r="R1272" s="590"/>
      <c r="S1272" s="590"/>
      <c r="T1272" s="591"/>
      <c r="U1272" s="590"/>
      <c r="V1272" s="590"/>
      <c r="W1272" s="590"/>
      <c r="X1272" s="592"/>
      <c r="Y1272" s="592"/>
      <c r="Z1272" s="590"/>
    </row>
    <row r="1273" spans="7:26" s="573" customFormat="1" x14ac:dyDescent="0.25">
      <c r="G1273" s="590"/>
      <c r="H1273" s="590"/>
      <c r="I1273" s="590"/>
      <c r="J1273" s="590"/>
      <c r="K1273" s="590"/>
      <c r="L1273" s="590"/>
      <c r="M1273" s="590"/>
      <c r="N1273" s="590"/>
      <c r="O1273" s="590"/>
      <c r="P1273" s="590"/>
      <c r="Q1273" s="590"/>
      <c r="R1273" s="590"/>
      <c r="S1273" s="590"/>
      <c r="T1273" s="591"/>
      <c r="U1273" s="590"/>
      <c r="V1273" s="590"/>
      <c r="W1273" s="590"/>
      <c r="X1273" s="592"/>
      <c r="Y1273" s="592"/>
      <c r="Z1273" s="590"/>
    </row>
    <row r="1274" spans="7:26" s="573" customFormat="1" x14ac:dyDescent="0.25">
      <c r="G1274" s="590"/>
      <c r="H1274" s="590"/>
      <c r="I1274" s="590"/>
      <c r="J1274" s="590"/>
      <c r="K1274" s="590"/>
      <c r="L1274" s="590"/>
      <c r="M1274" s="590"/>
      <c r="N1274" s="590"/>
      <c r="O1274" s="590"/>
      <c r="P1274" s="590"/>
      <c r="Q1274" s="590"/>
      <c r="R1274" s="590"/>
      <c r="S1274" s="590"/>
      <c r="T1274" s="591"/>
      <c r="U1274" s="590"/>
      <c r="V1274" s="590"/>
      <c r="W1274" s="590"/>
      <c r="X1274" s="592"/>
      <c r="Y1274" s="592"/>
      <c r="Z1274" s="590"/>
    </row>
    <row r="1275" spans="7:26" s="573" customFormat="1" x14ac:dyDescent="0.25">
      <c r="G1275" s="590"/>
      <c r="H1275" s="590"/>
      <c r="I1275" s="590"/>
      <c r="J1275" s="590"/>
      <c r="K1275" s="590"/>
      <c r="L1275" s="590"/>
      <c r="M1275" s="590"/>
      <c r="N1275" s="590"/>
      <c r="O1275" s="590"/>
      <c r="P1275" s="590"/>
      <c r="Q1275" s="590"/>
      <c r="R1275" s="590"/>
      <c r="S1275" s="590"/>
      <c r="T1275" s="591"/>
      <c r="U1275" s="590"/>
      <c r="V1275" s="590"/>
      <c r="W1275" s="590"/>
      <c r="X1275" s="592"/>
      <c r="Y1275" s="592"/>
      <c r="Z1275" s="590"/>
    </row>
    <row r="1276" spans="7:26" s="573" customFormat="1" x14ac:dyDescent="0.25">
      <c r="G1276" s="590"/>
      <c r="H1276" s="590"/>
      <c r="I1276" s="590"/>
      <c r="J1276" s="590"/>
      <c r="K1276" s="590"/>
      <c r="L1276" s="590"/>
      <c r="M1276" s="590"/>
      <c r="N1276" s="590"/>
      <c r="O1276" s="590"/>
      <c r="P1276" s="590"/>
      <c r="Q1276" s="590"/>
      <c r="R1276" s="590"/>
      <c r="S1276" s="590"/>
      <c r="T1276" s="591"/>
      <c r="U1276" s="590"/>
      <c r="V1276" s="590"/>
      <c r="W1276" s="590"/>
      <c r="X1276" s="592"/>
      <c r="Y1276" s="592"/>
      <c r="Z1276" s="590"/>
    </row>
    <row r="1277" spans="7:26" s="573" customFormat="1" x14ac:dyDescent="0.25">
      <c r="G1277" s="590"/>
      <c r="H1277" s="590"/>
      <c r="I1277" s="590"/>
      <c r="J1277" s="590"/>
      <c r="K1277" s="590"/>
      <c r="L1277" s="590"/>
      <c r="M1277" s="590"/>
      <c r="N1277" s="590"/>
      <c r="O1277" s="590"/>
      <c r="P1277" s="590"/>
      <c r="Q1277" s="590"/>
      <c r="R1277" s="590"/>
      <c r="S1277" s="590"/>
      <c r="T1277" s="591"/>
      <c r="U1277" s="590"/>
      <c r="V1277" s="590"/>
      <c r="W1277" s="590"/>
      <c r="X1277" s="592"/>
      <c r="Y1277" s="592"/>
      <c r="Z1277" s="590"/>
    </row>
    <row r="1278" spans="7:26" s="573" customFormat="1" x14ac:dyDescent="0.25">
      <c r="G1278" s="590"/>
      <c r="H1278" s="590"/>
      <c r="I1278" s="590"/>
      <c r="J1278" s="590"/>
      <c r="K1278" s="590"/>
      <c r="L1278" s="590"/>
      <c r="M1278" s="590"/>
      <c r="N1278" s="590"/>
      <c r="O1278" s="590"/>
      <c r="P1278" s="590"/>
      <c r="Q1278" s="590"/>
      <c r="R1278" s="590"/>
      <c r="S1278" s="590"/>
      <c r="T1278" s="591"/>
      <c r="U1278" s="590"/>
      <c r="V1278" s="590"/>
      <c r="W1278" s="590"/>
      <c r="X1278" s="592"/>
      <c r="Y1278" s="592"/>
      <c r="Z1278" s="590"/>
    </row>
    <row r="1279" spans="7:26" s="573" customFormat="1" x14ac:dyDescent="0.25">
      <c r="G1279" s="590"/>
      <c r="H1279" s="590"/>
      <c r="I1279" s="590"/>
      <c r="J1279" s="590"/>
      <c r="K1279" s="590"/>
      <c r="L1279" s="590"/>
      <c r="M1279" s="590"/>
      <c r="N1279" s="590"/>
      <c r="O1279" s="590"/>
      <c r="P1279" s="590"/>
      <c r="Q1279" s="590"/>
      <c r="R1279" s="590"/>
      <c r="S1279" s="590"/>
      <c r="T1279" s="591"/>
      <c r="U1279" s="590"/>
      <c r="V1279" s="590"/>
      <c r="W1279" s="590"/>
      <c r="X1279" s="592"/>
      <c r="Y1279" s="592"/>
      <c r="Z1279" s="590"/>
    </row>
    <row r="1280" spans="7:26" s="573" customFormat="1" x14ac:dyDescent="0.25">
      <c r="G1280" s="590"/>
      <c r="H1280" s="590"/>
      <c r="I1280" s="590"/>
      <c r="J1280" s="590"/>
      <c r="K1280" s="590"/>
      <c r="L1280" s="590"/>
      <c r="M1280" s="590"/>
      <c r="N1280" s="590"/>
      <c r="O1280" s="590"/>
      <c r="P1280" s="590"/>
      <c r="Q1280" s="590"/>
      <c r="R1280" s="590"/>
      <c r="S1280" s="590"/>
      <c r="T1280" s="591"/>
      <c r="U1280" s="590"/>
      <c r="V1280" s="590"/>
      <c r="W1280" s="590"/>
      <c r="X1280" s="592"/>
      <c r="Y1280" s="592"/>
      <c r="Z1280" s="590"/>
    </row>
    <row r="1281" spans="7:26" s="573" customFormat="1" x14ac:dyDescent="0.25">
      <c r="G1281" s="590"/>
      <c r="H1281" s="590"/>
      <c r="I1281" s="590"/>
      <c r="J1281" s="590"/>
      <c r="K1281" s="590"/>
      <c r="L1281" s="590"/>
      <c r="M1281" s="590"/>
      <c r="N1281" s="590"/>
      <c r="O1281" s="590"/>
      <c r="P1281" s="590"/>
      <c r="Q1281" s="590"/>
      <c r="R1281" s="590"/>
      <c r="S1281" s="590"/>
      <c r="T1281" s="591"/>
      <c r="U1281" s="590"/>
      <c r="V1281" s="590"/>
      <c r="W1281" s="590"/>
      <c r="X1281" s="592"/>
      <c r="Y1281" s="592"/>
      <c r="Z1281" s="590"/>
    </row>
    <row r="1282" spans="7:26" s="573" customFormat="1" x14ac:dyDescent="0.25">
      <c r="G1282" s="590"/>
      <c r="H1282" s="590"/>
      <c r="I1282" s="590"/>
      <c r="J1282" s="590"/>
      <c r="K1282" s="590"/>
      <c r="L1282" s="590"/>
      <c r="M1282" s="590"/>
      <c r="N1282" s="590"/>
      <c r="O1282" s="590"/>
      <c r="P1282" s="590"/>
      <c r="Q1282" s="590"/>
      <c r="R1282" s="590"/>
      <c r="S1282" s="590"/>
      <c r="T1282" s="591"/>
      <c r="U1282" s="590"/>
      <c r="V1282" s="590"/>
      <c r="W1282" s="590"/>
      <c r="X1282" s="592"/>
      <c r="Y1282" s="592"/>
      <c r="Z1282" s="590"/>
    </row>
    <row r="1283" spans="7:26" s="573" customFormat="1" x14ac:dyDescent="0.25">
      <c r="G1283" s="590"/>
      <c r="H1283" s="590"/>
      <c r="I1283" s="590"/>
      <c r="J1283" s="590"/>
      <c r="K1283" s="590"/>
      <c r="L1283" s="590"/>
      <c r="M1283" s="590"/>
      <c r="N1283" s="590"/>
      <c r="O1283" s="590"/>
      <c r="P1283" s="590"/>
      <c r="Q1283" s="590"/>
      <c r="R1283" s="590"/>
      <c r="S1283" s="590"/>
      <c r="T1283" s="591"/>
      <c r="U1283" s="590"/>
      <c r="V1283" s="590"/>
      <c r="W1283" s="590"/>
      <c r="X1283" s="592"/>
      <c r="Y1283" s="592"/>
      <c r="Z1283" s="590"/>
    </row>
    <row r="1284" spans="7:26" s="573" customFormat="1" x14ac:dyDescent="0.25">
      <c r="G1284" s="590"/>
      <c r="H1284" s="590"/>
      <c r="I1284" s="590"/>
      <c r="J1284" s="590"/>
      <c r="K1284" s="590"/>
      <c r="L1284" s="590"/>
      <c r="M1284" s="590"/>
      <c r="N1284" s="590"/>
      <c r="O1284" s="590"/>
      <c r="P1284" s="590"/>
      <c r="Q1284" s="590"/>
      <c r="R1284" s="590"/>
      <c r="S1284" s="590"/>
      <c r="T1284" s="591"/>
      <c r="U1284" s="590"/>
      <c r="V1284" s="590"/>
      <c r="W1284" s="590"/>
      <c r="X1284" s="592"/>
      <c r="Y1284" s="592"/>
      <c r="Z1284" s="590"/>
    </row>
    <row r="1285" spans="7:26" s="573" customFormat="1" x14ac:dyDescent="0.25">
      <c r="G1285" s="590"/>
      <c r="H1285" s="590"/>
      <c r="I1285" s="590"/>
      <c r="J1285" s="590"/>
      <c r="K1285" s="590"/>
      <c r="L1285" s="590"/>
      <c r="M1285" s="590"/>
      <c r="N1285" s="590"/>
      <c r="O1285" s="590"/>
      <c r="P1285" s="590"/>
      <c r="Q1285" s="590"/>
      <c r="R1285" s="590"/>
      <c r="S1285" s="590"/>
      <c r="T1285" s="591"/>
      <c r="U1285" s="590"/>
      <c r="V1285" s="590"/>
      <c r="W1285" s="590"/>
      <c r="X1285" s="592"/>
      <c r="Y1285" s="592"/>
      <c r="Z1285" s="590"/>
    </row>
    <row r="1286" spans="7:26" s="573" customFormat="1" x14ac:dyDescent="0.25">
      <c r="G1286" s="590"/>
      <c r="H1286" s="590"/>
      <c r="I1286" s="590"/>
      <c r="J1286" s="590"/>
      <c r="K1286" s="590"/>
      <c r="L1286" s="590"/>
      <c r="M1286" s="590"/>
      <c r="N1286" s="590"/>
      <c r="O1286" s="590"/>
      <c r="P1286" s="590"/>
      <c r="Q1286" s="590"/>
      <c r="R1286" s="590"/>
      <c r="S1286" s="590"/>
      <c r="T1286" s="591"/>
      <c r="U1286" s="590"/>
      <c r="V1286" s="590"/>
      <c r="W1286" s="590"/>
      <c r="X1286" s="592"/>
      <c r="Y1286" s="592"/>
      <c r="Z1286" s="590"/>
    </row>
    <row r="1287" spans="7:26" s="573" customFormat="1" x14ac:dyDescent="0.25">
      <c r="G1287" s="590"/>
      <c r="H1287" s="590"/>
      <c r="I1287" s="590"/>
      <c r="J1287" s="590"/>
      <c r="K1287" s="590"/>
      <c r="L1287" s="590"/>
      <c r="M1287" s="590"/>
      <c r="N1287" s="590"/>
      <c r="O1287" s="590"/>
      <c r="P1287" s="590"/>
      <c r="Q1287" s="590"/>
      <c r="R1287" s="590"/>
      <c r="S1287" s="590"/>
      <c r="T1287" s="591"/>
      <c r="U1287" s="590"/>
      <c r="V1287" s="590"/>
      <c r="W1287" s="590"/>
      <c r="X1287" s="592"/>
      <c r="Y1287" s="592"/>
      <c r="Z1287" s="590"/>
    </row>
    <row r="1288" spans="7:26" s="573" customFormat="1" x14ac:dyDescent="0.25">
      <c r="G1288" s="590"/>
      <c r="H1288" s="590"/>
      <c r="I1288" s="590"/>
      <c r="J1288" s="590"/>
      <c r="K1288" s="590"/>
      <c r="L1288" s="590"/>
      <c r="M1288" s="590"/>
      <c r="N1288" s="590"/>
      <c r="O1288" s="590"/>
      <c r="P1288" s="590"/>
      <c r="Q1288" s="590"/>
      <c r="R1288" s="590"/>
      <c r="S1288" s="590"/>
      <c r="T1288" s="591"/>
      <c r="U1288" s="590"/>
      <c r="V1288" s="590"/>
      <c r="W1288" s="590"/>
      <c r="X1288" s="592"/>
      <c r="Y1288" s="592"/>
      <c r="Z1288" s="590"/>
    </row>
    <row r="1289" spans="7:26" s="573" customFormat="1" x14ac:dyDescent="0.25">
      <c r="G1289" s="590"/>
      <c r="H1289" s="590"/>
      <c r="I1289" s="590"/>
      <c r="J1289" s="590"/>
      <c r="K1289" s="590"/>
      <c r="L1289" s="590"/>
      <c r="M1289" s="590"/>
      <c r="N1289" s="590"/>
      <c r="O1289" s="590"/>
      <c r="P1289" s="590"/>
      <c r="Q1289" s="590"/>
      <c r="R1289" s="590"/>
      <c r="S1289" s="590"/>
      <c r="T1289" s="591"/>
      <c r="U1289" s="590"/>
      <c r="V1289" s="590"/>
      <c r="W1289" s="590"/>
      <c r="X1289" s="592"/>
      <c r="Y1289" s="592"/>
      <c r="Z1289" s="590"/>
    </row>
    <row r="1290" spans="7:26" s="573" customFormat="1" x14ac:dyDescent="0.25">
      <c r="G1290" s="590"/>
      <c r="H1290" s="590"/>
      <c r="I1290" s="590"/>
      <c r="J1290" s="590"/>
      <c r="K1290" s="590"/>
      <c r="L1290" s="590"/>
      <c r="M1290" s="590"/>
      <c r="N1290" s="590"/>
      <c r="O1290" s="590"/>
      <c r="P1290" s="590"/>
      <c r="Q1290" s="590"/>
      <c r="R1290" s="590"/>
      <c r="S1290" s="590"/>
      <c r="T1290" s="591"/>
      <c r="U1290" s="590"/>
      <c r="V1290" s="590"/>
      <c r="W1290" s="590"/>
      <c r="X1290" s="592"/>
      <c r="Y1290" s="592"/>
      <c r="Z1290" s="590"/>
    </row>
    <row r="1291" spans="7:26" s="573" customFormat="1" x14ac:dyDescent="0.25">
      <c r="G1291" s="590"/>
      <c r="H1291" s="590"/>
      <c r="I1291" s="590"/>
      <c r="J1291" s="590"/>
      <c r="K1291" s="590"/>
      <c r="L1291" s="590"/>
      <c r="M1291" s="590"/>
      <c r="N1291" s="590"/>
      <c r="O1291" s="590"/>
      <c r="P1291" s="590"/>
      <c r="Q1291" s="590"/>
      <c r="R1291" s="590"/>
      <c r="S1291" s="590"/>
      <c r="T1291" s="591"/>
      <c r="U1291" s="590"/>
      <c r="V1291" s="590"/>
      <c r="W1291" s="590"/>
      <c r="X1291" s="592"/>
      <c r="Y1291" s="592"/>
      <c r="Z1291" s="590"/>
    </row>
    <row r="1292" spans="7:26" s="573" customFormat="1" x14ac:dyDescent="0.25">
      <c r="G1292" s="590"/>
      <c r="H1292" s="590"/>
      <c r="I1292" s="590"/>
      <c r="J1292" s="590"/>
      <c r="K1292" s="590"/>
      <c r="L1292" s="590"/>
      <c r="M1292" s="590"/>
      <c r="N1292" s="590"/>
      <c r="O1292" s="590"/>
      <c r="P1292" s="590"/>
      <c r="Q1292" s="590"/>
      <c r="R1292" s="590"/>
      <c r="S1292" s="590"/>
      <c r="T1292" s="591"/>
      <c r="U1292" s="590"/>
      <c r="V1292" s="590"/>
      <c r="W1292" s="590"/>
      <c r="X1292" s="592"/>
      <c r="Y1292" s="592"/>
      <c r="Z1292" s="590"/>
    </row>
    <row r="1293" spans="7:26" s="573" customFormat="1" x14ac:dyDescent="0.25">
      <c r="G1293" s="590"/>
      <c r="H1293" s="590"/>
      <c r="I1293" s="590"/>
      <c r="J1293" s="590"/>
      <c r="K1293" s="590"/>
      <c r="L1293" s="590"/>
      <c r="M1293" s="590"/>
      <c r="N1293" s="590"/>
      <c r="O1293" s="590"/>
      <c r="P1293" s="590"/>
      <c r="Q1293" s="590"/>
      <c r="R1293" s="590"/>
      <c r="S1293" s="590"/>
      <c r="T1293" s="591"/>
      <c r="U1293" s="590"/>
      <c r="V1293" s="590"/>
      <c r="W1293" s="590"/>
      <c r="X1293" s="592"/>
      <c r="Y1293" s="592"/>
      <c r="Z1293" s="590"/>
    </row>
    <row r="1294" spans="7:26" s="573" customFormat="1" x14ac:dyDescent="0.25">
      <c r="G1294" s="590"/>
      <c r="H1294" s="590"/>
      <c r="I1294" s="590"/>
      <c r="J1294" s="590"/>
      <c r="K1294" s="590"/>
      <c r="L1294" s="590"/>
      <c r="M1294" s="590"/>
      <c r="N1294" s="590"/>
      <c r="O1294" s="590"/>
      <c r="P1294" s="590"/>
      <c r="Q1294" s="590"/>
      <c r="R1294" s="590"/>
      <c r="S1294" s="590"/>
      <c r="T1294" s="591"/>
      <c r="U1294" s="590"/>
      <c r="V1294" s="590"/>
      <c r="W1294" s="590"/>
      <c r="X1294" s="592"/>
      <c r="Y1294" s="592"/>
      <c r="Z1294" s="590"/>
    </row>
    <row r="1295" spans="7:26" s="573" customFormat="1" x14ac:dyDescent="0.25">
      <c r="G1295" s="590"/>
      <c r="H1295" s="590"/>
      <c r="I1295" s="590"/>
      <c r="J1295" s="590"/>
      <c r="K1295" s="590"/>
      <c r="L1295" s="590"/>
      <c r="M1295" s="590"/>
      <c r="N1295" s="590"/>
      <c r="O1295" s="590"/>
      <c r="P1295" s="590"/>
      <c r="Q1295" s="590"/>
      <c r="R1295" s="590"/>
      <c r="S1295" s="590"/>
      <c r="T1295" s="591"/>
      <c r="U1295" s="590"/>
      <c r="V1295" s="590"/>
      <c r="W1295" s="590"/>
      <c r="X1295" s="592"/>
      <c r="Y1295" s="592"/>
      <c r="Z1295" s="590"/>
    </row>
    <row r="1296" spans="7:26" s="573" customFormat="1" x14ac:dyDescent="0.25">
      <c r="G1296" s="590"/>
      <c r="H1296" s="590"/>
      <c r="I1296" s="590"/>
      <c r="J1296" s="590"/>
      <c r="K1296" s="590"/>
      <c r="L1296" s="590"/>
      <c r="M1296" s="590"/>
      <c r="N1296" s="590"/>
      <c r="O1296" s="590"/>
      <c r="P1296" s="590"/>
      <c r="Q1296" s="590"/>
      <c r="R1296" s="590"/>
      <c r="S1296" s="590"/>
      <c r="T1296" s="591"/>
      <c r="U1296" s="590"/>
      <c r="V1296" s="590"/>
      <c r="W1296" s="590"/>
      <c r="X1296" s="592"/>
      <c r="Y1296" s="592"/>
      <c r="Z1296" s="590"/>
    </row>
    <row r="1297" spans="7:26" s="573" customFormat="1" x14ac:dyDescent="0.25">
      <c r="G1297" s="590"/>
      <c r="H1297" s="590"/>
      <c r="I1297" s="590"/>
      <c r="J1297" s="590"/>
      <c r="K1297" s="590"/>
      <c r="L1297" s="590"/>
      <c r="M1297" s="590"/>
      <c r="N1297" s="590"/>
      <c r="O1297" s="590"/>
      <c r="P1297" s="590"/>
      <c r="Q1297" s="590"/>
      <c r="R1297" s="590"/>
      <c r="S1297" s="590"/>
      <c r="T1297" s="591"/>
      <c r="U1297" s="590"/>
      <c r="V1297" s="590"/>
      <c r="W1297" s="590"/>
      <c r="X1297" s="592"/>
      <c r="Y1297" s="592"/>
      <c r="Z1297" s="590"/>
    </row>
    <row r="1298" spans="7:26" s="573" customFormat="1" x14ac:dyDescent="0.25">
      <c r="G1298" s="590"/>
      <c r="H1298" s="590"/>
      <c r="I1298" s="590"/>
      <c r="J1298" s="590"/>
      <c r="K1298" s="590"/>
      <c r="L1298" s="590"/>
      <c r="M1298" s="590"/>
      <c r="N1298" s="590"/>
      <c r="O1298" s="590"/>
      <c r="P1298" s="590"/>
      <c r="Q1298" s="590"/>
      <c r="R1298" s="590"/>
      <c r="S1298" s="590"/>
      <c r="T1298" s="591"/>
      <c r="U1298" s="590"/>
      <c r="V1298" s="590"/>
      <c r="W1298" s="590"/>
      <c r="X1298" s="592"/>
      <c r="Y1298" s="592"/>
      <c r="Z1298" s="590"/>
    </row>
    <row r="1299" spans="7:26" s="573" customFormat="1" x14ac:dyDescent="0.25">
      <c r="G1299" s="590"/>
      <c r="H1299" s="590"/>
      <c r="I1299" s="590"/>
      <c r="J1299" s="590"/>
      <c r="K1299" s="590"/>
      <c r="L1299" s="590"/>
      <c r="M1299" s="590"/>
      <c r="N1299" s="590"/>
      <c r="O1299" s="590"/>
      <c r="P1299" s="590"/>
      <c r="Q1299" s="590"/>
      <c r="R1299" s="590"/>
      <c r="S1299" s="590"/>
      <c r="T1299" s="591"/>
      <c r="U1299" s="590"/>
      <c r="V1299" s="590"/>
      <c r="W1299" s="590"/>
      <c r="X1299" s="592"/>
      <c r="Y1299" s="592"/>
      <c r="Z1299" s="590"/>
    </row>
    <row r="1300" spans="7:26" s="573" customFormat="1" x14ac:dyDescent="0.25">
      <c r="G1300" s="590"/>
      <c r="H1300" s="590"/>
      <c r="I1300" s="590"/>
      <c r="J1300" s="590"/>
      <c r="K1300" s="590"/>
      <c r="L1300" s="590"/>
      <c r="M1300" s="590"/>
      <c r="N1300" s="590"/>
      <c r="O1300" s="590"/>
      <c r="P1300" s="590"/>
      <c r="Q1300" s="590"/>
      <c r="R1300" s="590"/>
      <c r="S1300" s="590"/>
      <c r="T1300" s="591"/>
      <c r="U1300" s="590"/>
      <c r="V1300" s="590"/>
      <c r="W1300" s="590"/>
      <c r="X1300" s="592"/>
      <c r="Y1300" s="592"/>
      <c r="Z1300" s="590"/>
    </row>
    <row r="1301" spans="7:26" s="573" customFormat="1" x14ac:dyDescent="0.25">
      <c r="G1301" s="590"/>
      <c r="H1301" s="590"/>
      <c r="I1301" s="590"/>
      <c r="J1301" s="590"/>
      <c r="K1301" s="590"/>
      <c r="L1301" s="590"/>
      <c r="M1301" s="590"/>
      <c r="N1301" s="590"/>
      <c r="O1301" s="590"/>
      <c r="P1301" s="590"/>
      <c r="Q1301" s="590"/>
      <c r="R1301" s="590"/>
      <c r="S1301" s="590"/>
      <c r="T1301" s="591"/>
      <c r="U1301" s="590"/>
      <c r="V1301" s="590"/>
      <c r="W1301" s="590"/>
      <c r="X1301" s="592"/>
      <c r="Y1301" s="592"/>
      <c r="Z1301" s="590"/>
    </row>
    <row r="1302" spans="7:26" s="573" customFormat="1" x14ac:dyDescent="0.25">
      <c r="G1302" s="590"/>
      <c r="H1302" s="590"/>
      <c r="I1302" s="590"/>
      <c r="J1302" s="590"/>
      <c r="K1302" s="590"/>
      <c r="L1302" s="590"/>
      <c r="M1302" s="590"/>
      <c r="N1302" s="590"/>
      <c r="O1302" s="590"/>
      <c r="P1302" s="590"/>
      <c r="Q1302" s="590"/>
      <c r="R1302" s="590"/>
      <c r="S1302" s="590"/>
      <c r="T1302" s="591"/>
      <c r="U1302" s="590"/>
      <c r="V1302" s="590"/>
      <c r="W1302" s="590"/>
      <c r="X1302" s="592"/>
      <c r="Y1302" s="592"/>
      <c r="Z1302" s="590"/>
    </row>
    <row r="1303" spans="7:26" s="573" customFormat="1" x14ac:dyDescent="0.25">
      <c r="G1303" s="590"/>
      <c r="H1303" s="590"/>
      <c r="I1303" s="590"/>
      <c r="J1303" s="590"/>
      <c r="K1303" s="590"/>
      <c r="L1303" s="590"/>
      <c r="M1303" s="590"/>
      <c r="N1303" s="590"/>
      <c r="O1303" s="590"/>
      <c r="P1303" s="590"/>
      <c r="Q1303" s="590"/>
      <c r="R1303" s="590"/>
      <c r="S1303" s="590"/>
      <c r="T1303" s="591"/>
      <c r="U1303" s="590"/>
      <c r="V1303" s="590"/>
      <c r="W1303" s="590"/>
      <c r="X1303" s="592"/>
      <c r="Y1303" s="592"/>
      <c r="Z1303" s="590"/>
    </row>
    <row r="1304" spans="7:26" s="573" customFormat="1" x14ac:dyDescent="0.25">
      <c r="G1304" s="590"/>
      <c r="H1304" s="590"/>
      <c r="I1304" s="590"/>
      <c r="J1304" s="590"/>
      <c r="K1304" s="590"/>
      <c r="L1304" s="590"/>
      <c r="M1304" s="590"/>
      <c r="N1304" s="590"/>
      <c r="O1304" s="590"/>
      <c r="P1304" s="590"/>
      <c r="Q1304" s="590"/>
      <c r="R1304" s="590"/>
      <c r="S1304" s="590"/>
      <c r="T1304" s="591"/>
      <c r="U1304" s="590"/>
      <c r="V1304" s="590"/>
      <c r="W1304" s="590"/>
      <c r="X1304" s="592"/>
      <c r="Y1304" s="592"/>
      <c r="Z1304" s="590"/>
    </row>
    <row r="1305" spans="7:26" s="573" customFormat="1" x14ac:dyDescent="0.25">
      <c r="G1305" s="590"/>
      <c r="H1305" s="590"/>
      <c r="I1305" s="590"/>
      <c r="J1305" s="590"/>
      <c r="K1305" s="590"/>
      <c r="L1305" s="590"/>
      <c r="M1305" s="590"/>
      <c r="N1305" s="590"/>
      <c r="O1305" s="590"/>
      <c r="P1305" s="590"/>
      <c r="Q1305" s="590"/>
      <c r="R1305" s="590"/>
      <c r="S1305" s="590"/>
      <c r="T1305" s="591"/>
      <c r="U1305" s="590"/>
      <c r="V1305" s="590"/>
      <c r="W1305" s="590"/>
      <c r="X1305" s="592"/>
      <c r="Y1305" s="592"/>
      <c r="Z1305" s="590"/>
    </row>
    <row r="1306" spans="7:26" s="573" customFormat="1" x14ac:dyDescent="0.25">
      <c r="G1306" s="590"/>
      <c r="H1306" s="590"/>
      <c r="I1306" s="590"/>
      <c r="J1306" s="590"/>
      <c r="K1306" s="590"/>
      <c r="L1306" s="590"/>
      <c r="M1306" s="590"/>
      <c r="N1306" s="590"/>
      <c r="O1306" s="590"/>
      <c r="P1306" s="590"/>
      <c r="Q1306" s="590"/>
      <c r="R1306" s="590"/>
      <c r="S1306" s="590"/>
      <c r="T1306" s="591"/>
      <c r="U1306" s="590"/>
      <c r="V1306" s="590"/>
      <c r="W1306" s="590"/>
      <c r="X1306" s="592"/>
      <c r="Y1306" s="592"/>
      <c r="Z1306" s="590"/>
    </row>
    <row r="1307" spans="7:26" s="573" customFormat="1" x14ac:dyDescent="0.25">
      <c r="G1307" s="590"/>
      <c r="H1307" s="590"/>
      <c r="I1307" s="590"/>
      <c r="J1307" s="590"/>
      <c r="K1307" s="590"/>
      <c r="L1307" s="590"/>
      <c r="M1307" s="590"/>
      <c r="N1307" s="590"/>
      <c r="O1307" s="590"/>
      <c r="P1307" s="590"/>
      <c r="Q1307" s="590"/>
      <c r="R1307" s="590"/>
      <c r="S1307" s="590"/>
      <c r="T1307" s="591"/>
      <c r="U1307" s="590"/>
      <c r="V1307" s="590"/>
      <c r="W1307" s="590"/>
      <c r="X1307" s="592"/>
      <c r="Y1307" s="592"/>
      <c r="Z1307" s="590"/>
    </row>
    <row r="1308" spans="7:26" s="573" customFormat="1" x14ac:dyDescent="0.25">
      <c r="G1308" s="590"/>
      <c r="H1308" s="590"/>
      <c r="I1308" s="590"/>
      <c r="J1308" s="590"/>
      <c r="K1308" s="590"/>
      <c r="L1308" s="590"/>
      <c r="M1308" s="590"/>
      <c r="N1308" s="590"/>
      <c r="O1308" s="590"/>
      <c r="P1308" s="590"/>
      <c r="Q1308" s="590"/>
      <c r="R1308" s="590"/>
      <c r="S1308" s="590"/>
      <c r="T1308" s="591"/>
      <c r="U1308" s="590"/>
      <c r="V1308" s="590"/>
      <c r="W1308" s="590"/>
      <c r="X1308" s="592"/>
      <c r="Y1308" s="592"/>
      <c r="Z1308" s="590"/>
    </row>
    <row r="1309" spans="7:26" s="573" customFormat="1" x14ac:dyDescent="0.25">
      <c r="G1309" s="590"/>
      <c r="H1309" s="590"/>
      <c r="I1309" s="590"/>
      <c r="J1309" s="590"/>
      <c r="K1309" s="590"/>
      <c r="L1309" s="590"/>
      <c r="M1309" s="590"/>
      <c r="N1309" s="590"/>
      <c r="O1309" s="590"/>
      <c r="P1309" s="590"/>
      <c r="Q1309" s="590"/>
      <c r="R1309" s="590"/>
      <c r="S1309" s="590"/>
      <c r="T1309" s="591"/>
      <c r="U1309" s="590"/>
      <c r="V1309" s="590"/>
      <c r="W1309" s="590"/>
      <c r="X1309" s="592"/>
      <c r="Y1309" s="592"/>
      <c r="Z1309" s="590"/>
    </row>
    <row r="1310" spans="7:26" s="573" customFormat="1" x14ac:dyDescent="0.25">
      <c r="G1310" s="590"/>
      <c r="H1310" s="590"/>
      <c r="I1310" s="590"/>
      <c r="J1310" s="590"/>
      <c r="K1310" s="590"/>
      <c r="L1310" s="590"/>
      <c r="M1310" s="590"/>
      <c r="N1310" s="590"/>
      <c r="O1310" s="590"/>
      <c r="P1310" s="590"/>
      <c r="Q1310" s="590"/>
      <c r="R1310" s="590"/>
      <c r="S1310" s="590"/>
      <c r="T1310" s="591"/>
      <c r="U1310" s="590"/>
      <c r="V1310" s="590"/>
      <c r="W1310" s="590"/>
      <c r="X1310" s="592"/>
      <c r="Y1310" s="592"/>
      <c r="Z1310" s="590"/>
    </row>
    <row r="1311" spans="7:26" s="573" customFormat="1" x14ac:dyDescent="0.25">
      <c r="G1311" s="590"/>
      <c r="H1311" s="590"/>
      <c r="I1311" s="590"/>
      <c r="J1311" s="590"/>
      <c r="K1311" s="590"/>
      <c r="L1311" s="590"/>
      <c r="M1311" s="590"/>
      <c r="N1311" s="590"/>
      <c r="O1311" s="590"/>
      <c r="P1311" s="590"/>
      <c r="Q1311" s="590"/>
      <c r="R1311" s="590"/>
      <c r="S1311" s="590"/>
      <c r="T1311" s="591"/>
      <c r="U1311" s="590"/>
      <c r="V1311" s="590"/>
      <c r="W1311" s="590"/>
      <c r="X1311" s="592"/>
      <c r="Y1311" s="592"/>
      <c r="Z1311" s="590"/>
    </row>
    <row r="1312" spans="7:26" s="573" customFormat="1" x14ac:dyDescent="0.25">
      <c r="G1312" s="590"/>
      <c r="H1312" s="590"/>
      <c r="I1312" s="590"/>
      <c r="J1312" s="590"/>
      <c r="K1312" s="590"/>
      <c r="L1312" s="590"/>
      <c r="M1312" s="590"/>
      <c r="N1312" s="590"/>
      <c r="O1312" s="590"/>
      <c r="P1312" s="590"/>
      <c r="Q1312" s="590"/>
      <c r="R1312" s="590"/>
      <c r="S1312" s="590"/>
      <c r="T1312" s="591"/>
      <c r="U1312" s="590"/>
      <c r="V1312" s="590"/>
      <c r="W1312" s="590"/>
      <c r="X1312" s="592"/>
      <c r="Y1312" s="592"/>
      <c r="Z1312" s="590"/>
    </row>
    <row r="1313" spans="7:26" s="573" customFormat="1" x14ac:dyDescent="0.25">
      <c r="G1313" s="590"/>
      <c r="H1313" s="590"/>
      <c r="I1313" s="590"/>
      <c r="J1313" s="590"/>
      <c r="K1313" s="590"/>
      <c r="L1313" s="590"/>
      <c r="M1313" s="590"/>
      <c r="N1313" s="590"/>
      <c r="O1313" s="590"/>
      <c r="P1313" s="590"/>
      <c r="Q1313" s="590"/>
      <c r="R1313" s="590"/>
      <c r="S1313" s="590"/>
      <c r="T1313" s="591"/>
      <c r="U1313" s="590"/>
      <c r="V1313" s="590"/>
      <c r="W1313" s="590"/>
      <c r="X1313" s="592"/>
      <c r="Y1313" s="592"/>
      <c r="Z1313" s="590"/>
    </row>
    <row r="1314" spans="7:26" s="573" customFormat="1" x14ac:dyDescent="0.25">
      <c r="G1314" s="590"/>
      <c r="H1314" s="590"/>
      <c r="I1314" s="590"/>
      <c r="J1314" s="590"/>
      <c r="K1314" s="590"/>
      <c r="L1314" s="590"/>
      <c r="M1314" s="590"/>
      <c r="N1314" s="590"/>
      <c r="O1314" s="590"/>
      <c r="P1314" s="590"/>
      <c r="Q1314" s="590"/>
      <c r="R1314" s="590"/>
      <c r="S1314" s="590"/>
      <c r="T1314" s="591"/>
      <c r="U1314" s="590"/>
      <c r="V1314" s="590"/>
      <c r="W1314" s="590"/>
      <c r="X1314" s="592"/>
      <c r="Y1314" s="592"/>
      <c r="Z1314" s="590"/>
    </row>
    <row r="1315" spans="7:26" s="573" customFormat="1" x14ac:dyDescent="0.25">
      <c r="G1315" s="590"/>
      <c r="H1315" s="590"/>
      <c r="I1315" s="590"/>
      <c r="J1315" s="590"/>
      <c r="K1315" s="590"/>
      <c r="L1315" s="590"/>
      <c r="M1315" s="590"/>
      <c r="N1315" s="590"/>
      <c r="O1315" s="590"/>
      <c r="P1315" s="590"/>
      <c r="Q1315" s="590"/>
      <c r="R1315" s="590"/>
      <c r="S1315" s="590"/>
      <c r="T1315" s="591"/>
      <c r="U1315" s="590"/>
      <c r="V1315" s="590"/>
      <c r="W1315" s="590"/>
      <c r="X1315" s="592"/>
      <c r="Y1315" s="592"/>
      <c r="Z1315" s="590"/>
    </row>
    <row r="1316" spans="7:26" s="573" customFormat="1" x14ac:dyDescent="0.25">
      <c r="G1316" s="590"/>
      <c r="H1316" s="590"/>
      <c r="I1316" s="590"/>
      <c r="J1316" s="590"/>
      <c r="K1316" s="590"/>
      <c r="L1316" s="590"/>
      <c r="M1316" s="590"/>
      <c r="N1316" s="590"/>
      <c r="O1316" s="590"/>
      <c r="P1316" s="590"/>
      <c r="Q1316" s="590"/>
      <c r="R1316" s="590"/>
      <c r="S1316" s="590"/>
      <c r="T1316" s="591"/>
      <c r="U1316" s="590"/>
      <c r="V1316" s="590"/>
      <c r="W1316" s="590"/>
      <c r="X1316" s="592"/>
      <c r="Y1316" s="592"/>
      <c r="Z1316" s="590"/>
    </row>
    <row r="1317" spans="7:26" s="573" customFormat="1" x14ac:dyDescent="0.25">
      <c r="G1317" s="590"/>
      <c r="H1317" s="590"/>
      <c r="I1317" s="590"/>
      <c r="J1317" s="590"/>
      <c r="K1317" s="590"/>
      <c r="L1317" s="590"/>
      <c r="M1317" s="590"/>
      <c r="N1317" s="590"/>
      <c r="O1317" s="590"/>
      <c r="P1317" s="590"/>
      <c r="Q1317" s="590"/>
      <c r="R1317" s="590"/>
      <c r="S1317" s="590"/>
      <c r="T1317" s="591"/>
      <c r="U1317" s="590"/>
      <c r="V1317" s="590"/>
      <c r="W1317" s="590"/>
      <c r="X1317" s="592"/>
      <c r="Y1317" s="592"/>
      <c r="Z1317" s="590"/>
    </row>
    <row r="1318" spans="7:26" s="573" customFormat="1" x14ac:dyDescent="0.25">
      <c r="G1318" s="590"/>
      <c r="H1318" s="590"/>
      <c r="I1318" s="590"/>
      <c r="J1318" s="590"/>
      <c r="K1318" s="590"/>
      <c r="L1318" s="590"/>
      <c r="M1318" s="590"/>
      <c r="N1318" s="590"/>
      <c r="O1318" s="590"/>
      <c r="P1318" s="590"/>
      <c r="Q1318" s="590"/>
      <c r="R1318" s="590"/>
      <c r="S1318" s="590"/>
      <c r="T1318" s="591"/>
      <c r="U1318" s="590"/>
      <c r="V1318" s="590"/>
      <c r="W1318" s="590"/>
      <c r="X1318" s="592"/>
      <c r="Y1318" s="592"/>
      <c r="Z1318" s="590"/>
    </row>
    <row r="1319" spans="7:26" s="573" customFormat="1" x14ac:dyDescent="0.25">
      <c r="G1319" s="590"/>
      <c r="H1319" s="590"/>
      <c r="I1319" s="590"/>
      <c r="J1319" s="590"/>
      <c r="K1319" s="590"/>
      <c r="L1319" s="590"/>
      <c r="M1319" s="590"/>
      <c r="N1319" s="590"/>
      <c r="O1319" s="590"/>
      <c r="P1319" s="590"/>
      <c r="Q1319" s="590"/>
      <c r="R1319" s="590"/>
      <c r="S1319" s="590"/>
      <c r="T1319" s="591"/>
      <c r="U1319" s="590"/>
      <c r="V1319" s="590"/>
      <c r="W1319" s="590"/>
      <c r="X1319" s="592"/>
      <c r="Y1319" s="592"/>
      <c r="Z1319" s="590"/>
    </row>
    <row r="1320" spans="7:26" s="573" customFormat="1" x14ac:dyDescent="0.25">
      <c r="G1320" s="590"/>
      <c r="H1320" s="590"/>
      <c r="I1320" s="590"/>
      <c r="J1320" s="590"/>
      <c r="K1320" s="590"/>
      <c r="L1320" s="590"/>
      <c r="M1320" s="590"/>
      <c r="N1320" s="590"/>
      <c r="O1320" s="590"/>
      <c r="P1320" s="590"/>
      <c r="Q1320" s="590"/>
      <c r="R1320" s="590"/>
      <c r="S1320" s="590"/>
      <c r="T1320" s="591"/>
      <c r="U1320" s="590"/>
      <c r="V1320" s="590"/>
      <c r="W1320" s="590"/>
      <c r="X1320" s="592"/>
      <c r="Y1320" s="592"/>
      <c r="Z1320" s="590"/>
    </row>
    <row r="1321" spans="7:26" s="573" customFormat="1" x14ac:dyDescent="0.25">
      <c r="G1321" s="590"/>
      <c r="H1321" s="590"/>
      <c r="I1321" s="590"/>
      <c r="J1321" s="590"/>
      <c r="K1321" s="590"/>
      <c r="L1321" s="590"/>
      <c r="M1321" s="590"/>
      <c r="N1321" s="590"/>
      <c r="O1321" s="590"/>
      <c r="P1321" s="590"/>
      <c r="Q1321" s="590"/>
      <c r="R1321" s="590"/>
      <c r="S1321" s="590"/>
      <c r="T1321" s="591"/>
      <c r="U1321" s="590"/>
      <c r="V1321" s="590"/>
      <c r="W1321" s="590"/>
      <c r="X1321" s="592"/>
      <c r="Y1321" s="592"/>
      <c r="Z1321" s="590"/>
    </row>
    <row r="1322" spans="7:26" s="573" customFormat="1" x14ac:dyDescent="0.25">
      <c r="G1322" s="590"/>
      <c r="H1322" s="590"/>
      <c r="I1322" s="590"/>
      <c r="J1322" s="590"/>
      <c r="K1322" s="590"/>
      <c r="L1322" s="590"/>
      <c r="M1322" s="590"/>
      <c r="N1322" s="590"/>
      <c r="O1322" s="590"/>
      <c r="P1322" s="590"/>
      <c r="Q1322" s="590"/>
      <c r="R1322" s="590"/>
      <c r="S1322" s="590"/>
      <c r="T1322" s="591"/>
      <c r="U1322" s="590"/>
      <c r="V1322" s="590"/>
      <c r="W1322" s="590"/>
      <c r="X1322" s="592"/>
      <c r="Y1322" s="592"/>
      <c r="Z1322" s="590"/>
    </row>
    <row r="1323" spans="7:26" s="573" customFormat="1" x14ac:dyDescent="0.25">
      <c r="G1323" s="590"/>
      <c r="H1323" s="590"/>
      <c r="I1323" s="590"/>
      <c r="J1323" s="590"/>
      <c r="K1323" s="590"/>
      <c r="L1323" s="590"/>
      <c r="M1323" s="590"/>
      <c r="N1323" s="590"/>
      <c r="O1323" s="590"/>
      <c r="P1323" s="590"/>
      <c r="Q1323" s="590"/>
      <c r="R1323" s="590"/>
      <c r="S1323" s="590"/>
      <c r="T1323" s="591"/>
      <c r="U1323" s="590"/>
      <c r="V1323" s="590"/>
      <c r="W1323" s="590"/>
      <c r="X1323" s="592"/>
      <c r="Y1323" s="592"/>
      <c r="Z1323" s="590"/>
    </row>
    <row r="1324" spans="7:26" s="573" customFormat="1" x14ac:dyDescent="0.25">
      <c r="G1324" s="590"/>
      <c r="H1324" s="590"/>
      <c r="I1324" s="590"/>
      <c r="J1324" s="590"/>
      <c r="K1324" s="590"/>
      <c r="L1324" s="590"/>
      <c r="M1324" s="590"/>
      <c r="N1324" s="590"/>
      <c r="O1324" s="590"/>
      <c r="P1324" s="590"/>
      <c r="Q1324" s="590"/>
      <c r="R1324" s="590"/>
      <c r="S1324" s="590"/>
      <c r="T1324" s="591"/>
      <c r="U1324" s="590"/>
      <c r="V1324" s="590"/>
      <c r="W1324" s="590"/>
      <c r="X1324" s="592"/>
      <c r="Y1324" s="592"/>
      <c r="Z1324" s="590"/>
    </row>
    <row r="1325" spans="7:26" s="573" customFormat="1" x14ac:dyDescent="0.25">
      <c r="G1325" s="590"/>
      <c r="H1325" s="590"/>
      <c r="I1325" s="590"/>
      <c r="J1325" s="590"/>
      <c r="K1325" s="590"/>
      <c r="L1325" s="590"/>
      <c r="M1325" s="590"/>
      <c r="N1325" s="590"/>
      <c r="O1325" s="590"/>
      <c r="P1325" s="590"/>
      <c r="Q1325" s="590"/>
      <c r="R1325" s="590"/>
      <c r="S1325" s="590"/>
      <c r="T1325" s="591"/>
      <c r="U1325" s="590"/>
      <c r="V1325" s="590"/>
      <c r="W1325" s="590"/>
      <c r="X1325" s="592"/>
      <c r="Y1325" s="592"/>
      <c r="Z1325" s="590"/>
    </row>
    <row r="1326" spans="7:26" s="573" customFormat="1" x14ac:dyDescent="0.25">
      <c r="G1326" s="590"/>
      <c r="H1326" s="590"/>
      <c r="I1326" s="590"/>
      <c r="J1326" s="590"/>
      <c r="K1326" s="590"/>
      <c r="L1326" s="590"/>
      <c r="M1326" s="590"/>
      <c r="N1326" s="590"/>
      <c r="O1326" s="590"/>
      <c r="P1326" s="590"/>
      <c r="Q1326" s="590"/>
      <c r="R1326" s="590"/>
      <c r="S1326" s="590"/>
      <c r="T1326" s="591"/>
      <c r="U1326" s="590"/>
      <c r="V1326" s="590"/>
      <c r="W1326" s="590"/>
      <c r="X1326" s="592"/>
      <c r="Y1326" s="592"/>
      <c r="Z1326" s="590"/>
    </row>
    <row r="1327" spans="7:26" s="573" customFormat="1" x14ac:dyDescent="0.25">
      <c r="G1327" s="590"/>
      <c r="H1327" s="590"/>
      <c r="I1327" s="590"/>
      <c r="J1327" s="590"/>
      <c r="K1327" s="590"/>
      <c r="L1327" s="590"/>
      <c r="M1327" s="590"/>
      <c r="N1327" s="590"/>
      <c r="O1327" s="590"/>
      <c r="P1327" s="590"/>
      <c r="Q1327" s="590"/>
      <c r="R1327" s="590"/>
      <c r="S1327" s="590"/>
      <c r="T1327" s="591"/>
      <c r="U1327" s="590"/>
      <c r="V1327" s="590"/>
      <c r="W1327" s="590"/>
      <c r="X1327" s="592"/>
      <c r="Y1327" s="592"/>
      <c r="Z1327" s="590"/>
    </row>
    <row r="1328" spans="7:26" s="573" customFormat="1" x14ac:dyDescent="0.25">
      <c r="G1328" s="590"/>
      <c r="H1328" s="590"/>
      <c r="I1328" s="590"/>
      <c r="J1328" s="590"/>
      <c r="K1328" s="590"/>
      <c r="L1328" s="590"/>
      <c r="M1328" s="590"/>
      <c r="N1328" s="590"/>
      <c r="O1328" s="590"/>
      <c r="P1328" s="590"/>
      <c r="Q1328" s="590"/>
      <c r="R1328" s="590"/>
      <c r="S1328" s="590"/>
      <c r="T1328" s="591"/>
      <c r="U1328" s="590"/>
      <c r="V1328" s="590"/>
      <c r="W1328" s="590"/>
      <c r="X1328" s="592"/>
      <c r="Y1328" s="592"/>
      <c r="Z1328" s="590"/>
    </row>
    <row r="1329" spans="7:26" s="573" customFormat="1" x14ac:dyDescent="0.25">
      <c r="G1329" s="590"/>
      <c r="H1329" s="590"/>
      <c r="I1329" s="590"/>
      <c r="J1329" s="590"/>
      <c r="K1329" s="590"/>
      <c r="L1329" s="590"/>
      <c r="M1329" s="590"/>
      <c r="N1329" s="590"/>
      <c r="O1329" s="590"/>
      <c r="P1329" s="590"/>
      <c r="Q1329" s="590"/>
      <c r="R1329" s="590"/>
      <c r="S1329" s="590"/>
      <c r="T1329" s="591"/>
      <c r="U1329" s="590"/>
      <c r="V1329" s="590"/>
      <c r="W1329" s="590"/>
      <c r="X1329" s="592"/>
      <c r="Y1329" s="592"/>
      <c r="Z1329" s="590"/>
    </row>
    <row r="1330" spans="7:26" s="573" customFormat="1" x14ac:dyDescent="0.25">
      <c r="G1330" s="590"/>
      <c r="H1330" s="590"/>
      <c r="I1330" s="590"/>
      <c r="J1330" s="590"/>
      <c r="K1330" s="590"/>
      <c r="L1330" s="590"/>
      <c r="M1330" s="590"/>
      <c r="N1330" s="590"/>
      <c r="O1330" s="590"/>
      <c r="P1330" s="590"/>
      <c r="Q1330" s="590"/>
      <c r="R1330" s="590"/>
      <c r="S1330" s="590"/>
      <c r="T1330" s="591"/>
      <c r="U1330" s="590"/>
      <c r="V1330" s="590"/>
      <c r="W1330" s="590"/>
      <c r="X1330" s="592"/>
      <c r="Y1330" s="592"/>
      <c r="Z1330" s="590"/>
    </row>
    <row r="1331" spans="7:26" s="573" customFormat="1" x14ac:dyDescent="0.25">
      <c r="G1331" s="590"/>
      <c r="H1331" s="590"/>
      <c r="I1331" s="590"/>
      <c r="J1331" s="590"/>
      <c r="K1331" s="590"/>
      <c r="L1331" s="590"/>
      <c r="M1331" s="590"/>
      <c r="N1331" s="590"/>
      <c r="O1331" s="590"/>
      <c r="P1331" s="590"/>
      <c r="Q1331" s="590"/>
      <c r="R1331" s="590"/>
      <c r="S1331" s="590"/>
      <c r="T1331" s="591"/>
      <c r="U1331" s="590"/>
      <c r="V1331" s="590"/>
      <c r="W1331" s="590"/>
      <c r="X1331" s="592"/>
      <c r="Y1331" s="592"/>
      <c r="Z1331" s="590"/>
    </row>
    <row r="1332" spans="7:26" s="573" customFormat="1" x14ac:dyDescent="0.25">
      <c r="G1332" s="590"/>
      <c r="H1332" s="590"/>
      <c r="I1332" s="590"/>
      <c r="J1332" s="590"/>
      <c r="K1332" s="590"/>
      <c r="L1332" s="590"/>
      <c r="M1332" s="590"/>
      <c r="N1332" s="590"/>
      <c r="O1332" s="590"/>
      <c r="P1332" s="590"/>
      <c r="Q1332" s="590"/>
      <c r="R1332" s="590"/>
      <c r="S1332" s="590"/>
      <c r="T1332" s="591"/>
      <c r="U1332" s="590"/>
      <c r="V1332" s="590"/>
      <c r="W1332" s="590"/>
      <c r="X1332" s="592"/>
      <c r="Y1332" s="592"/>
      <c r="Z1332" s="590"/>
    </row>
    <row r="1333" spans="7:26" s="573" customFormat="1" x14ac:dyDescent="0.25">
      <c r="G1333" s="590"/>
      <c r="H1333" s="590"/>
      <c r="I1333" s="590"/>
      <c r="J1333" s="590"/>
      <c r="K1333" s="590"/>
      <c r="L1333" s="590"/>
      <c r="M1333" s="590"/>
      <c r="N1333" s="590"/>
      <c r="O1333" s="590"/>
      <c r="P1333" s="590"/>
      <c r="Q1333" s="590"/>
      <c r="R1333" s="590"/>
      <c r="S1333" s="590"/>
      <c r="T1333" s="591"/>
      <c r="U1333" s="590"/>
      <c r="V1333" s="590"/>
      <c r="W1333" s="590"/>
      <c r="X1333" s="592"/>
      <c r="Y1333" s="592"/>
      <c r="Z1333" s="590"/>
    </row>
    <row r="1334" spans="7:26" s="573" customFormat="1" x14ac:dyDescent="0.25">
      <c r="G1334" s="590"/>
      <c r="H1334" s="590"/>
      <c r="I1334" s="590"/>
      <c r="J1334" s="590"/>
      <c r="K1334" s="590"/>
      <c r="L1334" s="590"/>
      <c r="M1334" s="590"/>
      <c r="N1334" s="590"/>
      <c r="O1334" s="590"/>
      <c r="P1334" s="590"/>
      <c r="Q1334" s="590"/>
      <c r="R1334" s="590"/>
      <c r="S1334" s="590"/>
      <c r="T1334" s="591"/>
      <c r="U1334" s="590"/>
      <c r="V1334" s="590"/>
      <c r="W1334" s="590"/>
      <c r="X1334" s="592"/>
      <c r="Y1334" s="592"/>
      <c r="Z1334" s="590"/>
    </row>
    <row r="1335" spans="7:26" s="573" customFormat="1" x14ac:dyDescent="0.25">
      <c r="G1335" s="590"/>
      <c r="H1335" s="590"/>
      <c r="I1335" s="590"/>
      <c r="J1335" s="590"/>
      <c r="K1335" s="590"/>
      <c r="L1335" s="590"/>
      <c r="M1335" s="590"/>
      <c r="N1335" s="590"/>
      <c r="O1335" s="590"/>
      <c r="P1335" s="590"/>
      <c r="Q1335" s="590"/>
      <c r="R1335" s="590"/>
      <c r="S1335" s="590"/>
      <c r="T1335" s="591"/>
      <c r="U1335" s="590"/>
      <c r="V1335" s="590"/>
      <c r="W1335" s="590"/>
      <c r="X1335" s="592"/>
      <c r="Y1335" s="592"/>
      <c r="Z1335" s="590"/>
    </row>
    <row r="1336" spans="7:26" s="573" customFormat="1" x14ac:dyDescent="0.25">
      <c r="G1336" s="590"/>
      <c r="H1336" s="590"/>
      <c r="I1336" s="590"/>
      <c r="J1336" s="590"/>
      <c r="K1336" s="590"/>
      <c r="L1336" s="590"/>
      <c r="M1336" s="590"/>
      <c r="N1336" s="590"/>
      <c r="O1336" s="590"/>
      <c r="P1336" s="590"/>
      <c r="Q1336" s="590"/>
      <c r="R1336" s="590"/>
      <c r="S1336" s="590"/>
      <c r="T1336" s="591"/>
      <c r="U1336" s="590"/>
      <c r="V1336" s="590"/>
      <c r="W1336" s="590"/>
      <c r="X1336" s="592"/>
      <c r="Y1336" s="592"/>
      <c r="Z1336" s="590"/>
    </row>
    <row r="1337" spans="7:26" s="573" customFormat="1" x14ac:dyDescent="0.25">
      <c r="G1337" s="590"/>
      <c r="H1337" s="590"/>
      <c r="I1337" s="590"/>
      <c r="J1337" s="590"/>
      <c r="K1337" s="590"/>
      <c r="L1337" s="590"/>
      <c r="M1337" s="590"/>
      <c r="N1337" s="590"/>
      <c r="O1337" s="590"/>
      <c r="P1337" s="590"/>
      <c r="Q1337" s="590"/>
      <c r="R1337" s="590"/>
      <c r="S1337" s="590"/>
      <c r="T1337" s="591"/>
      <c r="U1337" s="590"/>
      <c r="V1337" s="590"/>
      <c r="W1337" s="590"/>
      <c r="X1337" s="592"/>
      <c r="Y1337" s="592"/>
      <c r="Z1337" s="590"/>
    </row>
    <row r="1338" spans="7:26" s="573" customFormat="1" x14ac:dyDescent="0.25">
      <c r="G1338" s="590"/>
      <c r="H1338" s="590"/>
      <c r="I1338" s="590"/>
      <c r="J1338" s="590"/>
      <c r="K1338" s="590"/>
      <c r="L1338" s="590"/>
      <c r="M1338" s="590"/>
      <c r="N1338" s="590"/>
      <c r="O1338" s="590"/>
      <c r="P1338" s="590"/>
      <c r="Q1338" s="590"/>
      <c r="R1338" s="590"/>
      <c r="S1338" s="590"/>
      <c r="T1338" s="591"/>
      <c r="U1338" s="590"/>
      <c r="V1338" s="590"/>
      <c r="W1338" s="590"/>
      <c r="X1338" s="592"/>
      <c r="Y1338" s="592"/>
      <c r="Z1338" s="590"/>
    </row>
    <row r="1339" spans="7:26" s="573" customFormat="1" x14ac:dyDescent="0.25">
      <c r="G1339" s="590"/>
      <c r="H1339" s="590"/>
      <c r="I1339" s="590"/>
      <c r="J1339" s="590"/>
      <c r="K1339" s="590"/>
      <c r="L1339" s="590"/>
      <c r="M1339" s="590"/>
      <c r="N1339" s="590"/>
      <c r="O1339" s="590"/>
      <c r="P1339" s="590"/>
      <c r="Q1339" s="590"/>
      <c r="R1339" s="590"/>
      <c r="S1339" s="590"/>
      <c r="T1339" s="591"/>
      <c r="U1339" s="590"/>
      <c r="V1339" s="590"/>
      <c r="W1339" s="590"/>
      <c r="X1339" s="592"/>
      <c r="Y1339" s="592"/>
      <c r="Z1339" s="590"/>
    </row>
    <row r="1340" spans="7:26" s="573" customFormat="1" x14ac:dyDescent="0.25">
      <c r="G1340" s="590"/>
      <c r="H1340" s="590"/>
      <c r="I1340" s="590"/>
      <c r="J1340" s="590"/>
      <c r="K1340" s="590"/>
      <c r="L1340" s="590"/>
      <c r="M1340" s="590"/>
      <c r="N1340" s="590"/>
      <c r="O1340" s="590"/>
      <c r="P1340" s="590"/>
      <c r="Q1340" s="590"/>
      <c r="R1340" s="590"/>
      <c r="S1340" s="590"/>
      <c r="T1340" s="591"/>
      <c r="U1340" s="590"/>
      <c r="V1340" s="590"/>
      <c r="W1340" s="590"/>
      <c r="X1340" s="592"/>
      <c r="Y1340" s="592"/>
      <c r="Z1340" s="590"/>
    </row>
    <row r="1341" spans="7:26" s="573" customFormat="1" x14ac:dyDescent="0.25">
      <c r="G1341" s="590"/>
      <c r="H1341" s="590"/>
      <c r="I1341" s="590"/>
      <c r="J1341" s="590"/>
      <c r="K1341" s="590"/>
      <c r="L1341" s="590"/>
      <c r="M1341" s="590"/>
      <c r="N1341" s="590"/>
      <c r="O1341" s="590"/>
      <c r="P1341" s="590"/>
      <c r="Q1341" s="590"/>
      <c r="R1341" s="590"/>
      <c r="S1341" s="590"/>
      <c r="T1341" s="591"/>
      <c r="U1341" s="590"/>
      <c r="V1341" s="590"/>
      <c r="W1341" s="590"/>
      <c r="X1341" s="592"/>
      <c r="Y1341" s="592"/>
      <c r="Z1341" s="590"/>
    </row>
    <row r="1342" spans="7:26" s="573" customFormat="1" x14ac:dyDescent="0.25">
      <c r="G1342" s="590"/>
      <c r="H1342" s="590"/>
      <c r="I1342" s="590"/>
      <c r="J1342" s="590"/>
      <c r="K1342" s="590"/>
      <c r="L1342" s="590"/>
      <c r="M1342" s="590"/>
      <c r="N1342" s="590"/>
      <c r="O1342" s="590"/>
      <c r="P1342" s="590"/>
      <c r="Q1342" s="590"/>
      <c r="R1342" s="590"/>
      <c r="S1342" s="590"/>
      <c r="T1342" s="591"/>
      <c r="U1342" s="590"/>
      <c r="V1342" s="590"/>
      <c r="W1342" s="590"/>
      <c r="X1342" s="592"/>
      <c r="Y1342" s="592"/>
      <c r="Z1342" s="590"/>
    </row>
    <row r="1343" spans="7:26" s="573" customFormat="1" x14ac:dyDescent="0.25">
      <c r="G1343" s="590"/>
      <c r="H1343" s="590"/>
      <c r="I1343" s="590"/>
      <c r="J1343" s="590"/>
      <c r="K1343" s="590"/>
      <c r="L1343" s="590"/>
      <c r="M1343" s="590"/>
      <c r="N1343" s="590"/>
      <c r="O1343" s="590"/>
      <c r="P1343" s="590"/>
      <c r="Q1343" s="590"/>
      <c r="R1343" s="590"/>
      <c r="S1343" s="590"/>
      <c r="T1343" s="591"/>
      <c r="U1343" s="590"/>
      <c r="V1343" s="590"/>
      <c r="W1343" s="590"/>
      <c r="X1343" s="592"/>
      <c r="Y1343" s="592"/>
      <c r="Z1343" s="590"/>
    </row>
    <row r="1344" spans="7:26" s="573" customFormat="1" x14ac:dyDescent="0.25">
      <c r="G1344" s="590"/>
      <c r="H1344" s="590"/>
      <c r="I1344" s="590"/>
      <c r="J1344" s="590"/>
      <c r="K1344" s="590"/>
      <c r="L1344" s="590"/>
      <c r="M1344" s="590"/>
      <c r="N1344" s="590"/>
      <c r="O1344" s="590"/>
      <c r="P1344" s="590"/>
      <c r="Q1344" s="590"/>
      <c r="R1344" s="590"/>
      <c r="S1344" s="590"/>
      <c r="T1344" s="591"/>
      <c r="U1344" s="590"/>
      <c r="V1344" s="590"/>
      <c r="W1344" s="590"/>
      <c r="X1344" s="592"/>
      <c r="Y1344" s="592"/>
      <c r="Z1344" s="590"/>
    </row>
    <row r="1345" spans="7:26" s="573" customFormat="1" x14ac:dyDescent="0.25">
      <c r="G1345" s="590"/>
      <c r="H1345" s="590"/>
      <c r="I1345" s="590"/>
      <c r="J1345" s="590"/>
      <c r="K1345" s="590"/>
      <c r="L1345" s="590"/>
      <c r="M1345" s="590"/>
      <c r="N1345" s="590"/>
      <c r="O1345" s="590"/>
      <c r="P1345" s="590"/>
      <c r="Q1345" s="590"/>
      <c r="R1345" s="590"/>
      <c r="S1345" s="590"/>
      <c r="T1345" s="591"/>
      <c r="U1345" s="590"/>
      <c r="V1345" s="590"/>
      <c r="W1345" s="590"/>
      <c r="X1345" s="592"/>
      <c r="Y1345" s="592"/>
      <c r="Z1345" s="590"/>
    </row>
    <row r="1346" spans="7:26" s="573" customFormat="1" x14ac:dyDescent="0.25">
      <c r="G1346" s="590"/>
      <c r="H1346" s="590"/>
      <c r="I1346" s="590"/>
      <c r="J1346" s="590"/>
      <c r="K1346" s="590"/>
      <c r="L1346" s="590"/>
      <c r="M1346" s="590"/>
      <c r="N1346" s="590"/>
      <c r="O1346" s="590"/>
      <c r="P1346" s="590"/>
      <c r="Q1346" s="590"/>
      <c r="R1346" s="590"/>
      <c r="S1346" s="590"/>
      <c r="T1346" s="591"/>
      <c r="U1346" s="590"/>
      <c r="V1346" s="590"/>
      <c r="W1346" s="590"/>
      <c r="X1346" s="592"/>
      <c r="Y1346" s="592"/>
      <c r="Z1346" s="590"/>
    </row>
    <row r="1347" spans="7:26" s="573" customFormat="1" x14ac:dyDescent="0.25">
      <c r="G1347" s="590"/>
      <c r="H1347" s="590"/>
      <c r="I1347" s="590"/>
      <c r="J1347" s="590"/>
      <c r="K1347" s="590"/>
      <c r="L1347" s="590"/>
      <c r="M1347" s="590"/>
      <c r="N1347" s="590"/>
      <c r="O1347" s="590"/>
      <c r="P1347" s="590"/>
      <c r="Q1347" s="590"/>
      <c r="R1347" s="590"/>
      <c r="S1347" s="590"/>
      <c r="T1347" s="591"/>
      <c r="U1347" s="590"/>
      <c r="V1347" s="590"/>
      <c r="W1347" s="590"/>
      <c r="X1347" s="592"/>
      <c r="Y1347" s="592"/>
      <c r="Z1347" s="590"/>
    </row>
    <row r="1348" spans="7:26" s="573" customFormat="1" x14ac:dyDescent="0.25">
      <c r="G1348" s="590"/>
      <c r="H1348" s="590"/>
      <c r="I1348" s="590"/>
      <c r="J1348" s="590"/>
      <c r="K1348" s="590"/>
      <c r="L1348" s="590"/>
      <c r="M1348" s="590"/>
      <c r="N1348" s="590"/>
      <c r="O1348" s="590"/>
      <c r="P1348" s="590"/>
      <c r="Q1348" s="590"/>
      <c r="R1348" s="590"/>
      <c r="S1348" s="590"/>
      <c r="T1348" s="591"/>
      <c r="U1348" s="590"/>
      <c r="V1348" s="590"/>
      <c r="W1348" s="590"/>
      <c r="X1348" s="592"/>
      <c r="Y1348" s="592"/>
      <c r="Z1348" s="590"/>
    </row>
    <row r="1349" spans="7:26" s="573" customFormat="1" x14ac:dyDescent="0.25">
      <c r="G1349" s="590"/>
      <c r="H1349" s="590"/>
      <c r="I1349" s="590"/>
      <c r="J1349" s="590"/>
      <c r="K1349" s="590"/>
      <c r="L1349" s="590"/>
      <c r="M1349" s="590"/>
      <c r="N1349" s="590"/>
      <c r="O1349" s="590"/>
      <c r="P1349" s="590"/>
      <c r="Q1349" s="590"/>
      <c r="R1349" s="590"/>
      <c r="S1349" s="590"/>
      <c r="T1349" s="591"/>
      <c r="U1349" s="590"/>
      <c r="V1349" s="590"/>
      <c r="W1349" s="590"/>
      <c r="X1349" s="592"/>
      <c r="Y1349" s="592"/>
      <c r="Z1349" s="590"/>
    </row>
    <row r="1350" spans="7:26" s="573" customFormat="1" x14ac:dyDescent="0.25">
      <c r="G1350" s="590"/>
      <c r="H1350" s="590"/>
      <c r="I1350" s="590"/>
      <c r="J1350" s="590"/>
      <c r="K1350" s="590"/>
      <c r="L1350" s="590"/>
      <c r="M1350" s="590"/>
      <c r="N1350" s="590"/>
      <c r="O1350" s="590"/>
      <c r="P1350" s="590"/>
      <c r="Q1350" s="590"/>
      <c r="R1350" s="590"/>
      <c r="S1350" s="590"/>
      <c r="T1350" s="591"/>
      <c r="U1350" s="590"/>
      <c r="V1350" s="590"/>
      <c r="W1350" s="590"/>
      <c r="X1350" s="592"/>
      <c r="Y1350" s="592"/>
      <c r="Z1350" s="590"/>
    </row>
    <row r="1351" spans="7:26" s="573" customFormat="1" x14ac:dyDescent="0.25">
      <c r="G1351" s="590"/>
      <c r="H1351" s="590"/>
      <c r="I1351" s="590"/>
      <c r="J1351" s="590"/>
      <c r="K1351" s="590"/>
      <c r="L1351" s="590"/>
      <c r="M1351" s="590"/>
      <c r="N1351" s="590"/>
      <c r="O1351" s="590"/>
      <c r="P1351" s="590"/>
      <c r="Q1351" s="590"/>
      <c r="R1351" s="590"/>
      <c r="S1351" s="590"/>
      <c r="T1351" s="591"/>
      <c r="U1351" s="590"/>
      <c r="V1351" s="590"/>
      <c r="W1351" s="590"/>
      <c r="X1351" s="592"/>
      <c r="Y1351" s="592"/>
      <c r="Z1351" s="590"/>
    </row>
    <row r="1352" spans="7:26" s="573" customFormat="1" x14ac:dyDescent="0.25">
      <c r="G1352" s="590"/>
      <c r="H1352" s="590"/>
      <c r="I1352" s="590"/>
      <c r="J1352" s="590"/>
      <c r="K1352" s="590"/>
      <c r="L1352" s="590"/>
      <c r="M1352" s="590"/>
      <c r="N1352" s="590"/>
      <c r="O1352" s="590"/>
      <c r="P1352" s="590"/>
      <c r="Q1352" s="590"/>
      <c r="R1352" s="590"/>
      <c r="S1352" s="590"/>
      <c r="T1352" s="591"/>
      <c r="U1352" s="590"/>
      <c r="V1352" s="590"/>
      <c r="W1352" s="590"/>
      <c r="X1352" s="592"/>
      <c r="Y1352" s="592"/>
      <c r="Z1352" s="590"/>
    </row>
    <row r="1353" spans="7:26" s="573" customFormat="1" x14ac:dyDescent="0.25">
      <c r="G1353" s="590"/>
      <c r="H1353" s="590"/>
      <c r="I1353" s="590"/>
      <c r="J1353" s="590"/>
      <c r="K1353" s="590"/>
      <c r="L1353" s="590"/>
      <c r="M1353" s="590"/>
      <c r="N1353" s="590"/>
      <c r="O1353" s="590"/>
      <c r="P1353" s="590"/>
      <c r="Q1353" s="590"/>
      <c r="R1353" s="590"/>
      <c r="S1353" s="590"/>
      <c r="T1353" s="591"/>
      <c r="U1353" s="590"/>
      <c r="V1353" s="590"/>
      <c r="W1353" s="590"/>
      <c r="X1353" s="592"/>
      <c r="Y1353" s="592"/>
      <c r="Z1353" s="590"/>
    </row>
    <row r="1354" spans="7:26" s="573" customFormat="1" x14ac:dyDescent="0.25">
      <c r="G1354" s="590"/>
      <c r="H1354" s="590"/>
      <c r="I1354" s="590"/>
      <c r="J1354" s="590"/>
      <c r="K1354" s="590"/>
      <c r="L1354" s="590"/>
      <c r="M1354" s="590"/>
      <c r="N1354" s="590"/>
      <c r="O1354" s="590"/>
      <c r="P1354" s="590"/>
      <c r="Q1354" s="590"/>
      <c r="R1354" s="590"/>
      <c r="S1354" s="590"/>
      <c r="T1354" s="591"/>
      <c r="U1354" s="590"/>
      <c r="V1354" s="590"/>
      <c r="W1354" s="590"/>
      <c r="X1354" s="592"/>
      <c r="Y1354" s="592"/>
      <c r="Z1354" s="590"/>
    </row>
    <row r="1355" spans="7:26" s="573" customFormat="1" x14ac:dyDescent="0.25">
      <c r="G1355" s="590"/>
      <c r="H1355" s="590"/>
      <c r="I1355" s="590"/>
      <c r="J1355" s="590"/>
      <c r="K1355" s="590"/>
      <c r="L1355" s="590"/>
      <c r="M1355" s="590"/>
      <c r="N1355" s="590"/>
      <c r="O1355" s="590"/>
      <c r="P1355" s="590"/>
      <c r="Q1355" s="590"/>
      <c r="R1355" s="590"/>
      <c r="S1355" s="590"/>
      <c r="T1355" s="591"/>
      <c r="U1355" s="590"/>
      <c r="V1355" s="590"/>
      <c r="W1355" s="590"/>
      <c r="X1355" s="592"/>
      <c r="Y1355" s="592"/>
      <c r="Z1355" s="590"/>
    </row>
    <row r="1356" spans="7:26" s="573" customFormat="1" x14ac:dyDescent="0.25">
      <c r="G1356" s="590"/>
      <c r="H1356" s="590"/>
      <c r="I1356" s="590"/>
      <c r="J1356" s="590"/>
      <c r="K1356" s="590"/>
      <c r="L1356" s="590"/>
      <c r="M1356" s="590"/>
      <c r="N1356" s="590"/>
      <c r="O1356" s="590"/>
      <c r="P1356" s="590"/>
      <c r="Q1356" s="590"/>
      <c r="R1356" s="590"/>
      <c r="S1356" s="590"/>
      <c r="T1356" s="591"/>
      <c r="U1356" s="590"/>
      <c r="V1356" s="590"/>
      <c r="W1356" s="590"/>
      <c r="X1356" s="592"/>
      <c r="Y1356" s="592"/>
      <c r="Z1356" s="590"/>
    </row>
    <row r="1357" spans="7:26" s="573" customFormat="1" x14ac:dyDescent="0.25">
      <c r="G1357" s="590"/>
      <c r="H1357" s="590"/>
      <c r="I1357" s="590"/>
      <c r="J1357" s="590"/>
      <c r="K1357" s="590"/>
      <c r="L1357" s="590"/>
      <c r="M1357" s="590"/>
      <c r="N1357" s="590"/>
      <c r="O1357" s="590"/>
      <c r="P1357" s="590"/>
      <c r="Q1357" s="590"/>
      <c r="R1357" s="590"/>
      <c r="S1357" s="590"/>
      <c r="T1357" s="591"/>
      <c r="U1357" s="590"/>
      <c r="V1357" s="590"/>
      <c r="W1357" s="590"/>
      <c r="X1357" s="592"/>
      <c r="Y1357" s="592"/>
      <c r="Z1357" s="590"/>
    </row>
    <row r="1358" spans="7:26" s="573" customFormat="1" x14ac:dyDescent="0.25">
      <c r="G1358" s="590"/>
      <c r="H1358" s="590"/>
      <c r="I1358" s="590"/>
      <c r="J1358" s="590"/>
      <c r="K1358" s="590"/>
      <c r="L1358" s="590"/>
      <c r="M1358" s="590"/>
      <c r="N1358" s="590"/>
      <c r="O1358" s="590"/>
      <c r="P1358" s="590"/>
      <c r="Q1358" s="590"/>
      <c r="R1358" s="590"/>
      <c r="S1358" s="590"/>
      <c r="T1358" s="591"/>
      <c r="U1358" s="590"/>
      <c r="V1358" s="590"/>
      <c r="W1358" s="590"/>
      <c r="X1358" s="592"/>
      <c r="Y1358" s="592"/>
      <c r="Z1358" s="590"/>
    </row>
    <row r="1359" spans="7:26" s="573" customFormat="1" x14ac:dyDescent="0.25">
      <c r="G1359" s="590"/>
      <c r="H1359" s="590"/>
      <c r="I1359" s="590"/>
      <c r="J1359" s="590"/>
      <c r="K1359" s="590"/>
      <c r="L1359" s="590"/>
      <c r="M1359" s="590"/>
      <c r="N1359" s="590"/>
      <c r="O1359" s="590"/>
      <c r="P1359" s="590"/>
      <c r="Q1359" s="590"/>
      <c r="R1359" s="590"/>
      <c r="S1359" s="590"/>
      <c r="T1359" s="591"/>
      <c r="U1359" s="590"/>
      <c r="V1359" s="590"/>
      <c r="W1359" s="590"/>
      <c r="X1359" s="592"/>
      <c r="Y1359" s="592"/>
      <c r="Z1359" s="590"/>
    </row>
    <row r="1360" spans="7:26" s="573" customFormat="1" x14ac:dyDescent="0.25">
      <c r="G1360" s="590"/>
      <c r="H1360" s="590"/>
      <c r="I1360" s="590"/>
      <c r="J1360" s="590"/>
      <c r="K1360" s="590"/>
      <c r="L1360" s="590"/>
      <c r="M1360" s="590"/>
      <c r="N1360" s="590"/>
      <c r="O1360" s="590"/>
      <c r="P1360" s="590"/>
      <c r="Q1360" s="590"/>
      <c r="R1360" s="590"/>
      <c r="S1360" s="590"/>
      <c r="T1360" s="591"/>
      <c r="U1360" s="590"/>
      <c r="V1360" s="590"/>
      <c r="W1360" s="590"/>
      <c r="X1360" s="592"/>
      <c r="Y1360" s="592"/>
      <c r="Z1360" s="590"/>
    </row>
    <row r="1361" spans="7:26" s="573" customFormat="1" x14ac:dyDescent="0.25">
      <c r="G1361" s="590"/>
      <c r="H1361" s="590"/>
      <c r="I1361" s="590"/>
      <c r="J1361" s="590"/>
      <c r="K1361" s="590"/>
      <c r="L1361" s="590"/>
      <c r="M1361" s="590"/>
      <c r="N1361" s="590"/>
      <c r="O1361" s="590"/>
      <c r="P1361" s="590"/>
      <c r="Q1361" s="590"/>
      <c r="R1361" s="590"/>
      <c r="S1361" s="590"/>
      <c r="T1361" s="591"/>
      <c r="U1361" s="590"/>
      <c r="V1361" s="590"/>
      <c r="W1361" s="590"/>
      <c r="X1361" s="592"/>
      <c r="Y1361" s="592"/>
      <c r="Z1361" s="590"/>
    </row>
    <row r="1362" spans="7:26" s="573" customFormat="1" x14ac:dyDescent="0.25">
      <c r="G1362" s="590"/>
      <c r="H1362" s="590"/>
      <c r="I1362" s="590"/>
      <c r="J1362" s="590"/>
      <c r="K1362" s="590"/>
      <c r="L1362" s="590"/>
      <c r="M1362" s="590"/>
      <c r="N1362" s="590"/>
      <c r="O1362" s="590"/>
      <c r="P1362" s="590"/>
      <c r="Q1362" s="590"/>
      <c r="R1362" s="590"/>
      <c r="S1362" s="590"/>
      <c r="T1362" s="591"/>
      <c r="U1362" s="590"/>
      <c r="V1362" s="590"/>
      <c r="W1362" s="590"/>
      <c r="X1362" s="592"/>
      <c r="Y1362" s="592"/>
      <c r="Z1362" s="590"/>
    </row>
    <row r="1363" spans="7:26" s="573" customFormat="1" x14ac:dyDescent="0.25">
      <c r="G1363" s="590"/>
      <c r="H1363" s="590"/>
      <c r="I1363" s="590"/>
      <c r="J1363" s="590"/>
      <c r="K1363" s="590"/>
      <c r="L1363" s="590"/>
      <c r="M1363" s="590"/>
      <c r="N1363" s="590"/>
      <c r="O1363" s="590"/>
      <c r="P1363" s="590"/>
      <c r="Q1363" s="590"/>
      <c r="R1363" s="590"/>
      <c r="S1363" s="590"/>
      <c r="T1363" s="591"/>
      <c r="U1363" s="590"/>
      <c r="V1363" s="590"/>
      <c r="W1363" s="590"/>
      <c r="X1363" s="592"/>
      <c r="Y1363" s="592"/>
      <c r="Z1363" s="590"/>
    </row>
    <row r="1364" spans="7:26" s="573" customFormat="1" x14ac:dyDescent="0.25">
      <c r="G1364" s="590"/>
      <c r="H1364" s="590"/>
      <c r="I1364" s="590"/>
      <c r="J1364" s="590"/>
      <c r="K1364" s="590"/>
      <c r="L1364" s="590"/>
      <c r="M1364" s="590"/>
      <c r="N1364" s="590"/>
      <c r="O1364" s="590"/>
      <c r="P1364" s="590"/>
      <c r="Q1364" s="590"/>
      <c r="R1364" s="590"/>
      <c r="S1364" s="590"/>
      <c r="T1364" s="591"/>
      <c r="U1364" s="590"/>
      <c r="V1364" s="590"/>
      <c r="W1364" s="590"/>
      <c r="X1364" s="592"/>
      <c r="Y1364" s="592"/>
      <c r="Z1364" s="590"/>
    </row>
    <row r="1365" spans="7:26" s="573" customFormat="1" x14ac:dyDescent="0.25">
      <c r="G1365" s="590"/>
      <c r="H1365" s="590"/>
      <c r="I1365" s="590"/>
      <c r="J1365" s="590"/>
      <c r="K1365" s="590"/>
      <c r="L1365" s="590"/>
      <c r="M1365" s="590"/>
      <c r="N1365" s="590"/>
      <c r="O1365" s="590"/>
      <c r="P1365" s="590"/>
      <c r="Q1365" s="590"/>
      <c r="R1365" s="590"/>
      <c r="S1365" s="590"/>
      <c r="T1365" s="591"/>
      <c r="U1365" s="590"/>
      <c r="V1365" s="590"/>
      <c r="W1365" s="590"/>
      <c r="X1365" s="592"/>
      <c r="Y1365" s="592"/>
      <c r="Z1365" s="590"/>
    </row>
    <row r="1366" spans="7:26" s="573" customFormat="1" x14ac:dyDescent="0.25">
      <c r="G1366" s="590"/>
      <c r="H1366" s="590"/>
      <c r="I1366" s="590"/>
      <c r="J1366" s="590"/>
      <c r="K1366" s="590"/>
      <c r="L1366" s="590"/>
      <c r="M1366" s="590"/>
      <c r="N1366" s="590"/>
      <c r="O1366" s="590"/>
      <c r="P1366" s="590"/>
      <c r="Q1366" s="590"/>
      <c r="R1366" s="590"/>
      <c r="S1366" s="590"/>
      <c r="T1366" s="591"/>
      <c r="U1366" s="590"/>
      <c r="V1366" s="590"/>
      <c r="W1366" s="590"/>
      <c r="X1366" s="592"/>
      <c r="Y1366" s="592"/>
      <c r="Z1366" s="590"/>
    </row>
    <row r="1367" spans="7:26" s="573" customFormat="1" x14ac:dyDescent="0.25">
      <c r="G1367" s="590"/>
      <c r="H1367" s="590"/>
      <c r="I1367" s="590"/>
      <c r="J1367" s="590"/>
      <c r="K1367" s="590"/>
      <c r="L1367" s="590"/>
      <c r="M1367" s="590"/>
      <c r="N1367" s="590"/>
      <c r="O1367" s="590"/>
      <c r="P1367" s="590"/>
      <c r="Q1367" s="590"/>
      <c r="R1367" s="590"/>
      <c r="S1367" s="590"/>
      <c r="T1367" s="591"/>
      <c r="U1367" s="590"/>
      <c r="V1367" s="590"/>
      <c r="W1367" s="590"/>
      <c r="X1367" s="592"/>
      <c r="Y1367" s="592"/>
      <c r="Z1367" s="590"/>
    </row>
    <row r="1368" spans="7:26" s="573" customFormat="1" x14ac:dyDescent="0.25">
      <c r="G1368" s="590"/>
      <c r="H1368" s="590"/>
      <c r="I1368" s="590"/>
      <c r="J1368" s="590"/>
      <c r="K1368" s="590"/>
      <c r="L1368" s="590"/>
      <c r="M1368" s="590"/>
      <c r="N1368" s="590"/>
      <c r="O1368" s="590"/>
      <c r="P1368" s="590"/>
      <c r="Q1368" s="590"/>
      <c r="R1368" s="590"/>
      <c r="S1368" s="590"/>
      <c r="T1368" s="591"/>
      <c r="U1368" s="590"/>
      <c r="V1368" s="590"/>
      <c r="W1368" s="590"/>
      <c r="X1368" s="592"/>
      <c r="Y1368" s="592"/>
      <c r="Z1368" s="590"/>
    </row>
    <row r="1369" spans="7:26" s="573" customFormat="1" x14ac:dyDescent="0.25">
      <c r="G1369" s="590"/>
      <c r="H1369" s="590"/>
      <c r="I1369" s="590"/>
      <c r="J1369" s="590"/>
      <c r="K1369" s="590"/>
      <c r="L1369" s="590"/>
      <c r="M1369" s="590"/>
      <c r="N1369" s="590"/>
      <c r="O1369" s="590"/>
      <c r="P1369" s="590"/>
      <c r="Q1369" s="590"/>
      <c r="R1369" s="590"/>
      <c r="S1369" s="590"/>
      <c r="T1369" s="591"/>
      <c r="U1369" s="590"/>
      <c r="V1369" s="590"/>
      <c r="W1369" s="590"/>
      <c r="X1369" s="592"/>
      <c r="Y1369" s="592"/>
      <c r="Z1369" s="590"/>
    </row>
    <row r="1370" spans="7:26" s="573" customFormat="1" x14ac:dyDescent="0.25">
      <c r="G1370" s="590"/>
      <c r="H1370" s="590"/>
      <c r="I1370" s="590"/>
      <c r="J1370" s="590"/>
      <c r="K1370" s="590"/>
      <c r="L1370" s="590"/>
      <c r="M1370" s="590"/>
      <c r="N1370" s="590"/>
      <c r="O1370" s="590"/>
      <c r="P1370" s="590"/>
      <c r="Q1370" s="590"/>
      <c r="R1370" s="590"/>
      <c r="S1370" s="590"/>
      <c r="T1370" s="591"/>
      <c r="U1370" s="590"/>
      <c r="V1370" s="590"/>
      <c r="W1370" s="590"/>
      <c r="X1370" s="592"/>
      <c r="Y1370" s="592"/>
      <c r="Z1370" s="590"/>
    </row>
    <row r="1371" spans="7:26" s="573" customFormat="1" x14ac:dyDescent="0.25">
      <c r="G1371" s="590"/>
      <c r="H1371" s="590"/>
      <c r="I1371" s="590"/>
      <c r="J1371" s="590"/>
      <c r="K1371" s="590"/>
      <c r="L1371" s="590"/>
      <c r="M1371" s="590"/>
      <c r="N1371" s="590"/>
      <c r="O1371" s="590"/>
      <c r="P1371" s="590"/>
      <c r="Q1371" s="590"/>
      <c r="R1371" s="590"/>
      <c r="S1371" s="590"/>
      <c r="T1371" s="591"/>
      <c r="U1371" s="590"/>
      <c r="V1371" s="590"/>
      <c r="W1371" s="590"/>
      <c r="X1371" s="592"/>
      <c r="Y1371" s="592"/>
      <c r="Z1371" s="590"/>
    </row>
    <row r="1372" spans="7:26" s="573" customFormat="1" x14ac:dyDescent="0.25">
      <c r="G1372" s="590"/>
      <c r="H1372" s="590"/>
      <c r="I1372" s="590"/>
      <c r="J1372" s="590"/>
      <c r="K1372" s="590"/>
      <c r="L1372" s="590"/>
      <c r="M1372" s="590"/>
      <c r="N1372" s="590"/>
      <c r="O1372" s="590"/>
      <c r="P1372" s="590"/>
      <c r="Q1372" s="590"/>
      <c r="R1372" s="590"/>
      <c r="S1372" s="590"/>
      <c r="T1372" s="591"/>
      <c r="U1372" s="590"/>
      <c r="V1372" s="590"/>
      <c r="W1372" s="590"/>
      <c r="X1372" s="592"/>
      <c r="Y1372" s="592"/>
      <c r="Z1372" s="590"/>
    </row>
    <row r="1373" spans="7:26" s="573" customFormat="1" x14ac:dyDescent="0.25">
      <c r="G1373" s="590"/>
      <c r="H1373" s="590"/>
      <c r="I1373" s="590"/>
      <c r="J1373" s="590"/>
      <c r="K1373" s="590"/>
      <c r="L1373" s="590"/>
      <c r="M1373" s="590"/>
      <c r="N1373" s="590"/>
      <c r="O1373" s="590"/>
      <c r="P1373" s="590"/>
      <c r="Q1373" s="590"/>
      <c r="R1373" s="590"/>
      <c r="S1373" s="590"/>
      <c r="T1373" s="591"/>
      <c r="U1373" s="590"/>
      <c r="V1373" s="590"/>
      <c r="W1373" s="590"/>
      <c r="X1373" s="592"/>
      <c r="Y1373" s="592"/>
      <c r="Z1373" s="590"/>
    </row>
    <row r="1374" spans="7:26" s="573" customFormat="1" x14ac:dyDescent="0.25">
      <c r="G1374" s="590"/>
      <c r="H1374" s="590"/>
      <c r="I1374" s="590"/>
      <c r="J1374" s="590"/>
      <c r="K1374" s="590"/>
      <c r="L1374" s="590"/>
      <c r="M1374" s="590"/>
      <c r="N1374" s="590"/>
      <c r="O1374" s="590"/>
      <c r="P1374" s="590"/>
      <c r="Q1374" s="590"/>
      <c r="R1374" s="590"/>
      <c r="S1374" s="590"/>
      <c r="T1374" s="591"/>
      <c r="U1374" s="590"/>
      <c r="V1374" s="590"/>
      <c r="W1374" s="590"/>
      <c r="X1374" s="592"/>
      <c r="Y1374" s="592"/>
      <c r="Z1374" s="590"/>
    </row>
    <row r="1375" spans="7:26" s="573" customFormat="1" x14ac:dyDescent="0.25">
      <c r="G1375" s="590"/>
      <c r="H1375" s="590"/>
      <c r="I1375" s="590"/>
      <c r="J1375" s="590"/>
      <c r="K1375" s="590"/>
      <c r="L1375" s="590"/>
      <c r="M1375" s="590"/>
      <c r="N1375" s="590"/>
      <c r="O1375" s="590"/>
      <c r="P1375" s="590"/>
      <c r="Q1375" s="590"/>
      <c r="R1375" s="590"/>
      <c r="S1375" s="590"/>
      <c r="T1375" s="591"/>
      <c r="U1375" s="590"/>
      <c r="V1375" s="590"/>
      <c r="W1375" s="590"/>
      <c r="X1375" s="592"/>
      <c r="Y1375" s="592"/>
      <c r="Z1375" s="590"/>
    </row>
    <row r="1376" spans="7:26" s="573" customFormat="1" x14ac:dyDescent="0.25">
      <c r="G1376" s="590"/>
      <c r="H1376" s="590"/>
      <c r="I1376" s="590"/>
      <c r="J1376" s="590"/>
      <c r="K1376" s="590"/>
      <c r="L1376" s="590"/>
      <c r="M1376" s="590"/>
      <c r="N1376" s="590"/>
      <c r="O1376" s="590"/>
      <c r="P1376" s="590"/>
      <c r="Q1376" s="590"/>
      <c r="R1376" s="590"/>
      <c r="S1376" s="590"/>
      <c r="T1376" s="591"/>
      <c r="U1376" s="590"/>
      <c r="V1376" s="590"/>
      <c r="W1376" s="590"/>
      <c r="X1376" s="592"/>
      <c r="Y1376" s="592"/>
      <c r="Z1376" s="590"/>
    </row>
    <row r="1377" spans="7:26" s="573" customFormat="1" x14ac:dyDescent="0.25">
      <c r="G1377" s="590"/>
      <c r="H1377" s="590"/>
      <c r="I1377" s="590"/>
      <c r="J1377" s="590"/>
      <c r="K1377" s="590"/>
      <c r="L1377" s="590"/>
      <c r="M1377" s="590"/>
      <c r="N1377" s="590"/>
      <c r="O1377" s="590"/>
      <c r="P1377" s="590"/>
      <c r="Q1377" s="590"/>
      <c r="R1377" s="590"/>
      <c r="S1377" s="590"/>
      <c r="T1377" s="591"/>
      <c r="U1377" s="590"/>
      <c r="V1377" s="590"/>
      <c r="W1377" s="590"/>
      <c r="X1377" s="592"/>
      <c r="Y1377" s="592"/>
      <c r="Z1377" s="590"/>
    </row>
    <row r="1378" spans="7:26" s="573" customFormat="1" x14ac:dyDescent="0.25">
      <c r="G1378" s="590"/>
      <c r="H1378" s="590"/>
      <c r="I1378" s="590"/>
      <c r="J1378" s="590"/>
      <c r="K1378" s="590"/>
      <c r="L1378" s="590"/>
      <c r="M1378" s="590"/>
      <c r="N1378" s="590"/>
      <c r="O1378" s="590"/>
      <c r="P1378" s="590"/>
      <c r="Q1378" s="590"/>
      <c r="R1378" s="590"/>
      <c r="S1378" s="590"/>
      <c r="T1378" s="591"/>
      <c r="U1378" s="590"/>
      <c r="V1378" s="590"/>
      <c r="W1378" s="590"/>
      <c r="X1378" s="592"/>
      <c r="Y1378" s="592"/>
      <c r="Z1378" s="590"/>
    </row>
    <row r="1379" spans="7:26" s="573" customFormat="1" x14ac:dyDescent="0.25">
      <c r="G1379" s="590"/>
      <c r="H1379" s="590"/>
      <c r="I1379" s="590"/>
      <c r="J1379" s="590"/>
      <c r="K1379" s="590"/>
      <c r="L1379" s="590"/>
      <c r="M1379" s="590"/>
      <c r="N1379" s="590"/>
      <c r="O1379" s="590"/>
      <c r="P1379" s="590"/>
      <c r="Q1379" s="590"/>
      <c r="R1379" s="590"/>
      <c r="S1379" s="590"/>
      <c r="T1379" s="591"/>
      <c r="U1379" s="590"/>
      <c r="V1379" s="590"/>
      <c r="W1379" s="590"/>
      <c r="X1379" s="592"/>
      <c r="Y1379" s="592"/>
      <c r="Z1379" s="590"/>
    </row>
    <row r="1380" spans="7:26" s="573" customFormat="1" x14ac:dyDescent="0.25">
      <c r="G1380" s="590"/>
      <c r="H1380" s="590"/>
      <c r="I1380" s="590"/>
      <c r="J1380" s="590"/>
      <c r="K1380" s="590"/>
      <c r="L1380" s="590"/>
      <c r="M1380" s="590"/>
      <c r="N1380" s="590"/>
      <c r="O1380" s="590"/>
      <c r="P1380" s="590"/>
      <c r="Q1380" s="590"/>
      <c r="R1380" s="590"/>
      <c r="S1380" s="590"/>
      <c r="T1380" s="591"/>
      <c r="U1380" s="590"/>
      <c r="V1380" s="590"/>
      <c r="W1380" s="590"/>
      <c r="X1380" s="592"/>
      <c r="Y1380" s="592"/>
      <c r="Z1380" s="590"/>
    </row>
    <row r="1381" spans="7:26" s="573" customFormat="1" x14ac:dyDescent="0.25">
      <c r="G1381" s="590"/>
      <c r="H1381" s="590"/>
      <c r="I1381" s="590"/>
      <c r="J1381" s="590"/>
      <c r="K1381" s="590"/>
      <c r="L1381" s="590"/>
      <c r="M1381" s="590"/>
      <c r="N1381" s="590"/>
      <c r="O1381" s="590"/>
      <c r="P1381" s="590"/>
      <c r="Q1381" s="590"/>
      <c r="R1381" s="590"/>
      <c r="S1381" s="590"/>
      <c r="T1381" s="591"/>
      <c r="U1381" s="590"/>
      <c r="V1381" s="590"/>
      <c r="W1381" s="590"/>
      <c r="X1381" s="592"/>
      <c r="Y1381" s="592"/>
      <c r="Z1381" s="590"/>
    </row>
    <row r="1382" spans="7:26" s="573" customFormat="1" x14ac:dyDescent="0.25">
      <c r="G1382" s="590"/>
      <c r="H1382" s="590"/>
      <c r="I1382" s="590"/>
      <c r="J1382" s="590"/>
      <c r="K1382" s="590"/>
      <c r="L1382" s="590"/>
      <c r="M1382" s="590"/>
      <c r="N1382" s="590"/>
      <c r="O1382" s="590"/>
      <c r="P1382" s="590"/>
      <c r="Q1382" s="590"/>
      <c r="R1382" s="590"/>
      <c r="S1382" s="590"/>
      <c r="T1382" s="591"/>
      <c r="U1382" s="590"/>
      <c r="V1382" s="590"/>
      <c r="W1382" s="590"/>
      <c r="X1382" s="592"/>
      <c r="Y1382" s="592"/>
      <c r="Z1382" s="590"/>
    </row>
    <row r="1383" spans="7:26" s="573" customFormat="1" x14ac:dyDescent="0.25">
      <c r="G1383" s="590"/>
      <c r="H1383" s="590"/>
      <c r="I1383" s="590"/>
      <c r="J1383" s="590"/>
      <c r="K1383" s="590"/>
      <c r="L1383" s="590"/>
      <c r="M1383" s="590"/>
      <c r="N1383" s="590"/>
      <c r="O1383" s="590"/>
      <c r="P1383" s="590"/>
      <c r="Q1383" s="590"/>
      <c r="R1383" s="590"/>
      <c r="S1383" s="590"/>
      <c r="T1383" s="591"/>
      <c r="U1383" s="590"/>
      <c r="V1383" s="590"/>
      <c r="W1383" s="590"/>
      <c r="X1383" s="592"/>
      <c r="Y1383" s="592"/>
      <c r="Z1383" s="590"/>
    </row>
    <row r="1384" spans="7:26" s="573" customFormat="1" x14ac:dyDescent="0.25">
      <c r="G1384" s="590"/>
      <c r="H1384" s="590"/>
      <c r="I1384" s="590"/>
      <c r="J1384" s="590"/>
      <c r="K1384" s="590"/>
      <c r="L1384" s="590"/>
      <c r="M1384" s="590"/>
      <c r="N1384" s="590"/>
      <c r="O1384" s="590"/>
      <c r="P1384" s="590"/>
      <c r="Q1384" s="590"/>
      <c r="R1384" s="590"/>
      <c r="S1384" s="590"/>
      <c r="T1384" s="591"/>
      <c r="U1384" s="590"/>
      <c r="V1384" s="590"/>
      <c r="W1384" s="590"/>
      <c r="X1384" s="592"/>
      <c r="Y1384" s="592"/>
      <c r="Z1384" s="590"/>
    </row>
    <row r="1385" spans="7:26" s="573" customFormat="1" x14ac:dyDescent="0.25">
      <c r="G1385" s="590"/>
      <c r="H1385" s="590"/>
      <c r="I1385" s="590"/>
      <c r="J1385" s="590"/>
      <c r="K1385" s="590"/>
      <c r="L1385" s="590"/>
      <c r="M1385" s="590"/>
      <c r="N1385" s="590"/>
      <c r="O1385" s="590"/>
      <c r="P1385" s="590"/>
      <c r="Q1385" s="590"/>
      <c r="R1385" s="590"/>
      <c r="S1385" s="590"/>
      <c r="T1385" s="591"/>
      <c r="U1385" s="590"/>
      <c r="V1385" s="590"/>
      <c r="W1385" s="590"/>
      <c r="X1385" s="592"/>
      <c r="Y1385" s="592"/>
      <c r="Z1385" s="590"/>
    </row>
    <row r="1386" spans="7:26" s="573" customFormat="1" x14ac:dyDescent="0.25">
      <c r="G1386" s="590"/>
      <c r="H1386" s="590"/>
      <c r="I1386" s="590"/>
      <c r="J1386" s="590"/>
      <c r="K1386" s="590"/>
      <c r="L1386" s="590"/>
      <c r="M1386" s="590"/>
      <c r="N1386" s="590"/>
      <c r="O1386" s="590"/>
      <c r="P1386" s="590"/>
      <c r="Q1386" s="590"/>
      <c r="R1386" s="590"/>
      <c r="S1386" s="590"/>
      <c r="T1386" s="591"/>
      <c r="U1386" s="590"/>
      <c r="V1386" s="590"/>
      <c r="W1386" s="590"/>
      <c r="X1386" s="592"/>
      <c r="Y1386" s="592"/>
      <c r="Z1386" s="590"/>
    </row>
    <row r="1387" spans="7:26" s="573" customFormat="1" x14ac:dyDescent="0.25">
      <c r="G1387" s="590"/>
      <c r="H1387" s="590"/>
      <c r="I1387" s="590"/>
      <c r="J1387" s="590"/>
      <c r="K1387" s="590"/>
      <c r="L1387" s="590"/>
      <c r="M1387" s="590"/>
      <c r="N1387" s="590"/>
      <c r="O1387" s="590"/>
      <c r="P1387" s="590"/>
      <c r="Q1387" s="590"/>
      <c r="R1387" s="590"/>
      <c r="S1387" s="590"/>
      <c r="T1387" s="591"/>
      <c r="U1387" s="590"/>
      <c r="V1387" s="590"/>
      <c r="W1387" s="590"/>
      <c r="X1387" s="592"/>
      <c r="Y1387" s="592"/>
      <c r="Z1387" s="590"/>
    </row>
    <row r="1388" spans="7:26" s="573" customFormat="1" x14ac:dyDescent="0.25">
      <c r="G1388" s="590"/>
      <c r="H1388" s="590"/>
      <c r="I1388" s="590"/>
      <c r="J1388" s="590"/>
      <c r="K1388" s="590"/>
      <c r="L1388" s="590"/>
      <c r="M1388" s="590"/>
      <c r="N1388" s="590"/>
      <c r="O1388" s="590"/>
      <c r="P1388" s="590"/>
      <c r="Q1388" s="590"/>
      <c r="R1388" s="590"/>
      <c r="S1388" s="590"/>
      <c r="T1388" s="591"/>
      <c r="U1388" s="590"/>
      <c r="V1388" s="590"/>
      <c r="W1388" s="590"/>
      <c r="X1388" s="592"/>
      <c r="Y1388" s="592"/>
      <c r="Z1388" s="590"/>
    </row>
    <row r="1389" spans="7:26" s="573" customFormat="1" x14ac:dyDescent="0.25">
      <c r="G1389" s="590"/>
      <c r="H1389" s="590"/>
      <c r="I1389" s="590"/>
      <c r="J1389" s="590"/>
      <c r="K1389" s="590"/>
      <c r="L1389" s="590"/>
      <c r="M1389" s="590"/>
      <c r="N1389" s="590"/>
      <c r="O1389" s="590"/>
      <c r="P1389" s="590"/>
      <c r="Q1389" s="590"/>
      <c r="R1389" s="590"/>
      <c r="S1389" s="590"/>
      <c r="T1389" s="591"/>
      <c r="U1389" s="590"/>
      <c r="V1389" s="590"/>
      <c r="W1389" s="590"/>
      <c r="X1389" s="592"/>
      <c r="Y1389" s="592"/>
      <c r="Z1389" s="590"/>
    </row>
    <row r="1390" spans="7:26" s="573" customFormat="1" x14ac:dyDescent="0.25">
      <c r="G1390" s="590"/>
      <c r="H1390" s="590"/>
      <c r="I1390" s="590"/>
      <c r="J1390" s="590"/>
      <c r="K1390" s="590"/>
      <c r="L1390" s="590"/>
      <c r="M1390" s="590"/>
      <c r="N1390" s="590"/>
      <c r="O1390" s="590"/>
      <c r="P1390" s="590"/>
      <c r="Q1390" s="590"/>
      <c r="R1390" s="590"/>
      <c r="S1390" s="590"/>
      <c r="T1390" s="591"/>
      <c r="U1390" s="590"/>
      <c r="V1390" s="590"/>
      <c r="W1390" s="590"/>
      <c r="X1390" s="592"/>
      <c r="Y1390" s="592"/>
      <c r="Z1390" s="590"/>
    </row>
    <row r="1391" spans="7:26" s="573" customFormat="1" x14ac:dyDescent="0.25">
      <c r="G1391" s="590"/>
      <c r="H1391" s="590"/>
      <c r="I1391" s="590"/>
      <c r="J1391" s="590"/>
      <c r="K1391" s="590"/>
      <c r="L1391" s="590"/>
      <c r="M1391" s="590"/>
      <c r="N1391" s="590"/>
      <c r="O1391" s="590"/>
      <c r="P1391" s="590"/>
      <c r="Q1391" s="590"/>
      <c r="R1391" s="590"/>
      <c r="S1391" s="590"/>
      <c r="T1391" s="591"/>
      <c r="U1391" s="590"/>
      <c r="V1391" s="590"/>
      <c r="W1391" s="590"/>
      <c r="X1391" s="592"/>
      <c r="Y1391" s="592"/>
      <c r="Z1391" s="590"/>
    </row>
    <row r="1392" spans="7:26" s="573" customFormat="1" x14ac:dyDescent="0.25">
      <c r="G1392" s="590"/>
      <c r="H1392" s="590"/>
      <c r="I1392" s="590"/>
      <c r="J1392" s="590"/>
      <c r="K1392" s="590"/>
      <c r="L1392" s="590"/>
      <c r="M1392" s="590"/>
      <c r="N1392" s="590"/>
      <c r="O1392" s="590"/>
      <c r="P1392" s="590"/>
      <c r="Q1392" s="590"/>
      <c r="R1392" s="590"/>
      <c r="S1392" s="590"/>
      <c r="T1392" s="591"/>
      <c r="U1392" s="590"/>
      <c r="V1392" s="590"/>
      <c r="W1392" s="590"/>
      <c r="X1392" s="592"/>
      <c r="Y1392" s="592"/>
      <c r="Z1392" s="590"/>
    </row>
    <row r="1393" spans="7:26" s="573" customFormat="1" x14ac:dyDescent="0.25">
      <c r="G1393" s="590"/>
      <c r="H1393" s="590"/>
      <c r="I1393" s="590"/>
      <c r="J1393" s="590"/>
      <c r="K1393" s="590"/>
      <c r="L1393" s="590"/>
      <c r="M1393" s="590"/>
      <c r="N1393" s="590"/>
      <c r="O1393" s="590"/>
      <c r="P1393" s="590"/>
      <c r="Q1393" s="590"/>
      <c r="R1393" s="590"/>
      <c r="S1393" s="590"/>
      <c r="T1393" s="591"/>
      <c r="U1393" s="590"/>
      <c r="V1393" s="590"/>
      <c r="W1393" s="590"/>
      <c r="X1393" s="592"/>
      <c r="Y1393" s="592"/>
      <c r="Z1393" s="590"/>
    </row>
    <row r="1394" spans="7:26" s="573" customFormat="1" x14ac:dyDescent="0.25">
      <c r="G1394" s="590"/>
      <c r="H1394" s="590"/>
      <c r="I1394" s="590"/>
      <c r="J1394" s="590"/>
      <c r="K1394" s="590"/>
      <c r="L1394" s="590"/>
      <c r="M1394" s="590"/>
      <c r="N1394" s="590"/>
      <c r="O1394" s="590"/>
      <c r="P1394" s="590"/>
      <c r="Q1394" s="590"/>
      <c r="R1394" s="590"/>
      <c r="S1394" s="590"/>
      <c r="T1394" s="591"/>
      <c r="U1394" s="590"/>
      <c r="V1394" s="590"/>
      <c r="W1394" s="590"/>
      <c r="X1394" s="592"/>
      <c r="Y1394" s="592"/>
      <c r="Z1394" s="590"/>
    </row>
    <row r="1395" spans="7:26" s="573" customFormat="1" x14ac:dyDescent="0.25">
      <c r="G1395" s="590"/>
      <c r="H1395" s="590"/>
      <c r="I1395" s="590"/>
      <c r="J1395" s="590"/>
      <c r="K1395" s="590"/>
      <c r="L1395" s="590"/>
      <c r="M1395" s="590"/>
      <c r="N1395" s="590"/>
      <c r="O1395" s="590"/>
      <c r="P1395" s="590"/>
      <c r="Q1395" s="590"/>
      <c r="R1395" s="590"/>
      <c r="S1395" s="590"/>
      <c r="T1395" s="591"/>
      <c r="U1395" s="590"/>
      <c r="V1395" s="590"/>
      <c r="W1395" s="590"/>
      <c r="X1395" s="592"/>
      <c r="Y1395" s="592"/>
      <c r="Z1395" s="590"/>
    </row>
    <row r="1396" spans="7:26" s="573" customFormat="1" x14ac:dyDescent="0.25">
      <c r="G1396" s="590"/>
      <c r="H1396" s="590"/>
      <c r="I1396" s="590"/>
      <c r="J1396" s="590"/>
      <c r="K1396" s="590"/>
      <c r="L1396" s="590"/>
      <c r="M1396" s="590"/>
      <c r="N1396" s="590"/>
      <c r="O1396" s="590"/>
      <c r="P1396" s="590"/>
      <c r="Q1396" s="590"/>
      <c r="R1396" s="590"/>
      <c r="S1396" s="590"/>
      <c r="T1396" s="591"/>
      <c r="U1396" s="590"/>
      <c r="V1396" s="590"/>
      <c r="W1396" s="590"/>
      <c r="X1396" s="592"/>
      <c r="Y1396" s="592"/>
      <c r="Z1396" s="590"/>
    </row>
    <row r="1397" spans="7:26" s="573" customFormat="1" x14ac:dyDescent="0.25">
      <c r="G1397" s="590"/>
      <c r="H1397" s="590"/>
      <c r="I1397" s="590"/>
      <c r="J1397" s="590"/>
      <c r="K1397" s="590"/>
      <c r="L1397" s="590"/>
      <c r="M1397" s="590"/>
      <c r="N1397" s="590"/>
      <c r="O1397" s="590"/>
      <c r="P1397" s="590"/>
      <c r="Q1397" s="590"/>
      <c r="R1397" s="590"/>
      <c r="S1397" s="590"/>
      <c r="T1397" s="591"/>
      <c r="U1397" s="590"/>
      <c r="V1397" s="590"/>
      <c r="W1397" s="590"/>
      <c r="X1397" s="592"/>
      <c r="Y1397" s="592"/>
      <c r="Z1397" s="590"/>
    </row>
    <row r="1398" spans="7:26" s="573" customFormat="1" x14ac:dyDescent="0.25">
      <c r="G1398" s="590"/>
      <c r="H1398" s="590"/>
      <c r="I1398" s="590"/>
      <c r="J1398" s="590"/>
      <c r="K1398" s="590"/>
      <c r="L1398" s="590"/>
      <c r="M1398" s="590"/>
      <c r="N1398" s="590"/>
      <c r="O1398" s="590"/>
      <c r="P1398" s="590"/>
      <c r="Q1398" s="590"/>
      <c r="R1398" s="590"/>
      <c r="S1398" s="590"/>
      <c r="T1398" s="591"/>
      <c r="U1398" s="590"/>
      <c r="V1398" s="590"/>
      <c r="W1398" s="590"/>
      <c r="X1398" s="592"/>
      <c r="Y1398" s="592"/>
      <c r="Z1398" s="590"/>
    </row>
    <row r="1399" spans="7:26" s="573" customFormat="1" x14ac:dyDescent="0.25">
      <c r="G1399" s="590"/>
      <c r="H1399" s="590"/>
      <c r="I1399" s="590"/>
      <c r="J1399" s="590"/>
      <c r="K1399" s="590"/>
      <c r="L1399" s="590"/>
      <c r="M1399" s="590"/>
      <c r="N1399" s="590"/>
      <c r="O1399" s="590"/>
      <c r="P1399" s="590"/>
      <c r="Q1399" s="590"/>
      <c r="R1399" s="590"/>
      <c r="S1399" s="590"/>
      <c r="T1399" s="591"/>
      <c r="U1399" s="590"/>
      <c r="V1399" s="590"/>
      <c r="W1399" s="590"/>
      <c r="X1399" s="592"/>
      <c r="Y1399" s="592"/>
      <c r="Z1399" s="590"/>
    </row>
    <row r="1400" spans="7:26" s="573" customFormat="1" x14ac:dyDescent="0.25">
      <c r="G1400" s="590"/>
      <c r="H1400" s="590"/>
      <c r="I1400" s="590"/>
      <c r="J1400" s="590"/>
      <c r="K1400" s="590"/>
      <c r="L1400" s="590"/>
      <c r="M1400" s="590"/>
      <c r="N1400" s="590"/>
      <c r="O1400" s="590"/>
      <c r="P1400" s="590"/>
      <c r="Q1400" s="590"/>
      <c r="R1400" s="590"/>
      <c r="S1400" s="590"/>
      <c r="T1400" s="591"/>
      <c r="U1400" s="590"/>
      <c r="V1400" s="590"/>
      <c r="W1400" s="590"/>
      <c r="X1400" s="592"/>
      <c r="Y1400" s="592"/>
      <c r="Z1400" s="590"/>
    </row>
    <row r="1401" spans="7:26" s="573" customFormat="1" x14ac:dyDescent="0.25">
      <c r="G1401" s="590"/>
      <c r="H1401" s="590"/>
      <c r="I1401" s="590"/>
      <c r="J1401" s="590"/>
      <c r="K1401" s="590"/>
      <c r="L1401" s="590"/>
      <c r="M1401" s="590"/>
      <c r="N1401" s="590"/>
      <c r="O1401" s="590"/>
      <c r="P1401" s="590"/>
      <c r="Q1401" s="590"/>
      <c r="R1401" s="590"/>
      <c r="S1401" s="590"/>
      <c r="T1401" s="591"/>
      <c r="U1401" s="590"/>
      <c r="V1401" s="590"/>
      <c r="W1401" s="590"/>
      <c r="X1401" s="592"/>
      <c r="Y1401" s="592"/>
      <c r="Z1401" s="590"/>
    </row>
    <row r="1402" spans="7:26" s="573" customFormat="1" x14ac:dyDescent="0.25">
      <c r="G1402" s="590"/>
      <c r="H1402" s="590"/>
      <c r="I1402" s="590"/>
      <c r="J1402" s="590"/>
      <c r="K1402" s="590"/>
      <c r="L1402" s="590"/>
      <c r="M1402" s="590"/>
      <c r="N1402" s="590"/>
      <c r="O1402" s="590"/>
      <c r="P1402" s="590"/>
      <c r="Q1402" s="590"/>
      <c r="R1402" s="590"/>
      <c r="S1402" s="590"/>
      <c r="T1402" s="591"/>
      <c r="U1402" s="590"/>
      <c r="V1402" s="590"/>
      <c r="W1402" s="590"/>
      <c r="X1402" s="592"/>
      <c r="Y1402" s="592"/>
      <c r="Z1402" s="590"/>
    </row>
    <row r="1403" spans="7:26" s="573" customFormat="1" x14ac:dyDescent="0.25">
      <c r="G1403" s="590"/>
      <c r="H1403" s="590"/>
      <c r="I1403" s="590"/>
      <c r="J1403" s="590"/>
      <c r="K1403" s="590"/>
      <c r="L1403" s="590"/>
      <c r="M1403" s="590"/>
      <c r="N1403" s="590"/>
      <c r="O1403" s="590"/>
      <c r="P1403" s="590"/>
      <c r="Q1403" s="590"/>
      <c r="R1403" s="590"/>
      <c r="S1403" s="590"/>
      <c r="T1403" s="591"/>
      <c r="U1403" s="590"/>
      <c r="V1403" s="590"/>
      <c r="W1403" s="590"/>
      <c r="X1403" s="592"/>
      <c r="Y1403" s="592"/>
      <c r="Z1403" s="590"/>
    </row>
    <row r="1404" spans="7:26" s="573" customFormat="1" x14ac:dyDescent="0.25">
      <c r="G1404" s="590"/>
      <c r="H1404" s="590"/>
      <c r="I1404" s="590"/>
      <c r="J1404" s="590"/>
      <c r="K1404" s="590"/>
      <c r="L1404" s="590"/>
      <c r="M1404" s="590"/>
      <c r="N1404" s="590"/>
      <c r="O1404" s="590"/>
      <c r="P1404" s="590"/>
      <c r="Q1404" s="590"/>
      <c r="R1404" s="590"/>
      <c r="S1404" s="590"/>
      <c r="T1404" s="591"/>
      <c r="U1404" s="590"/>
      <c r="V1404" s="590"/>
      <c r="W1404" s="590"/>
      <c r="X1404" s="592"/>
      <c r="Y1404" s="592"/>
      <c r="Z1404" s="590"/>
    </row>
    <row r="1405" spans="7:26" s="573" customFormat="1" x14ac:dyDescent="0.25">
      <c r="G1405" s="590"/>
      <c r="H1405" s="590"/>
      <c r="I1405" s="590"/>
      <c r="J1405" s="590"/>
      <c r="K1405" s="590"/>
      <c r="L1405" s="590"/>
      <c r="M1405" s="590"/>
      <c r="N1405" s="590"/>
      <c r="O1405" s="590"/>
      <c r="P1405" s="590"/>
      <c r="Q1405" s="590"/>
      <c r="R1405" s="590"/>
      <c r="S1405" s="590"/>
      <c r="T1405" s="591"/>
      <c r="U1405" s="590"/>
      <c r="V1405" s="590"/>
      <c r="W1405" s="590"/>
      <c r="X1405" s="592"/>
      <c r="Y1405" s="592"/>
      <c r="Z1405" s="590"/>
    </row>
    <row r="1406" spans="7:26" s="573" customFormat="1" x14ac:dyDescent="0.25">
      <c r="G1406" s="590"/>
      <c r="H1406" s="590"/>
      <c r="I1406" s="590"/>
      <c r="J1406" s="590"/>
      <c r="K1406" s="590"/>
      <c r="L1406" s="590"/>
      <c r="M1406" s="590"/>
      <c r="N1406" s="590"/>
      <c r="O1406" s="590"/>
      <c r="P1406" s="590"/>
      <c r="Q1406" s="590"/>
      <c r="R1406" s="590"/>
      <c r="S1406" s="590"/>
      <c r="T1406" s="591"/>
      <c r="U1406" s="590"/>
      <c r="V1406" s="590"/>
      <c r="W1406" s="590"/>
      <c r="X1406" s="592"/>
      <c r="Y1406" s="592"/>
      <c r="Z1406" s="590"/>
    </row>
    <row r="1407" spans="7:26" s="573" customFormat="1" x14ac:dyDescent="0.25">
      <c r="G1407" s="590"/>
      <c r="H1407" s="590"/>
      <c r="I1407" s="590"/>
      <c r="J1407" s="590"/>
      <c r="K1407" s="590"/>
      <c r="L1407" s="590"/>
      <c r="M1407" s="590"/>
      <c r="N1407" s="590"/>
      <c r="O1407" s="590"/>
      <c r="P1407" s="590"/>
      <c r="Q1407" s="590"/>
      <c r="R1407" s="590"/>
      <c r="S1407" s="590"/>
      <c r="T1407" s="591"/>
      <c r="U1407" s="590"/>
      <c r="V1407" s="590"/>
      <c r="W1407" s="590"/>
      <c r="X1407" s="592"/>
      <c r="Y1407" s="592"/>
      <c r="Z1407" s="590"/>
    </row>
    <row r="1408" spans="7:26" s="573" customFormat="1" x14ac:dyDescent="0.25">
      <c r="G1408" s="590"/>
      <c r="H1408" s="590"/>
      <c r="I1408" s="590"/>
      <c r="J1408" s="590"/>
      <c r="K1408" s="590"/>
      <c r="L1408" s="590"/>
      <c r="M1408" s="590"/>
      <c r="N1408" s="590"/>
      <c r="O1408" s="590"/>
      <c r="P1408" s="590"/>
      <c r="Q1408" s="590"/>
      <c r="R1408" s="590"/>
      <c r="S1408" s="590"/>
      <c r="T1408" s="591"/>
      <c r="U1408" s="590"/>
      <c r="V1408" s="590"/>
      <c r="W1408" s="590"/>
      <c r="X1408" s="592"/>
      <c r="Y1408" s="592"/>
      <c r="Z1408" s="590"/>
    </row>
    <row r="1409" spans="7:26" s="573" customFormat="1" x14ac:dyDescent="0.25">
      <c r="G1409" s="590"/>
      <c r="H1409" s="590"/>
      <c r="I1409" s="590"/>
      <c r="J1409" s="590"/>
      <c r="K1409" s="590"/>
      <c r="L1409" s="590"/>
      <c r="M1409" s="590"/>
      <c r="N1409" s="590"/>
      <c r="O1409" s="590"/>
      <c r="P1409" s="590"/>
      <c r="Q1409" s="590"/>
      <c r="R1409" s="590"/>
      <c r="S1409" s="590"/>
      <c r="T1409" s="591"/>
      <c r="U1409" s="590"/>
      <c r="V1409" s="590"/>
      <c r="W1409" s="590"/>
      <c r="X1409" s="592"/>
      <c r="Y1409" s="592"/>
      <c r="Z1409" s="590"/>
    </row>
    <row r="1410" spans="7:26" s="573" customFormat="1" x14ac:dyDescent="0.25">
      <c r="G1410" s="590"/>
      <c r="H1410" s="590"/>
      <c r="I1410" s="590"/>
      <c r="J1410" s="590"/>
      <c r="K1410" s="590"/>
      <c r="L1410" s="590"/>
      <c r="M1410" s="590"/>
      <c r="N1410" s="590"/>
      <c r="O1410" s="590"/>
      <c r="P1410" s="590"/>
      <c r="Q1410" s="590"/>
      <c r="R1410" s="590"/>
      <c r="S1410" s="590"/>
      <c r="T1410" s="591"/>
      <c r="U1410" s="590"/>
      <c r="V1410" s="590"/>
      <c r="W1410" s="590"/>
      <c r="X1410" s="592"/>
      <c r="Y1410" s="592"/>
      <c r="Z1410" s="590"/>
    </row>
    <row r="1411" spans="7:26" s="573" customFormat="1" x14ac:dyDescent="0.25">
      <c r="G1411" s="590"/>
      <c r="H1411" s="590"/>
      <c r="I1411" s="590"/>
      <c r="J1411" s="590"/>
      <c r="K1411" s="590"/>
      <c r="L1411" s="590"/>
      <c r="M1411" s="590"/>
      <c r="N1411" s="590"/>
      <c r="O1411" s="590"/>
      <c r="P1411" s="590"/>
      <c r="Q1411" s="590"/>
      <c r="R1411" s="590"/>
      <c r="S1411" s="590"/>
      <c r="T1411" s="591"/>
      <c r="U1411" s="590"/>
      <c r="V1411" s="590"/>
      <c r="W1411" s="590"/>
      <c r="X1411" s="592"/>
      <c r="Y1411" s="592"/>
      <c r="Z1411" s="590"/>
    </row>
    <row r="1412" spans="7:26" s="573" customFormat="1" x14ac:dyDescent="0.25">
      <c r="G1412" s="590"/>
      <c r="H1412" s="590"/>
      <c r="I1412" s="590"/>
      <c r="J1412" s="590"/>
      <c r="K1412" s="590"/>
      <c r="L1412" s="590"/>
      <c r="M1412" s="590"/>
      <c r="N1412" s="590"/>
      <c r="O1412" s="590"/>
      <c r="P1412" s="590"/>
      <c r="Q1412" s="590"/>
      <c r="R1412" s="590"/>
      <c r="S1412" s="590"/>
      <c r="T1412" s="591"/>
      <c r="U1412" s="590"/>
      <c r="V1412" s="590"/>
      <c r="W1412" s="590"/>
      <c r="X1412" s="592"/>
      <c r="Y1412" s="592"/>
      <c r="Z1412" s="590"/>
    </row>
    <row r="1413" spans="7:26" s="573" customFormat="1" x14ac:dyDescent="0.25">
      <c r="G1413" s="590"/>
      <c r="H1413" s="590"/>
      <c r="I1413" s="590"/>
      <c r="J1413" s="590"/>
      <c r="K1413" s="590"/>
      <c r="L1413" s="590"/>
      <c r="M1413" s="590"/>
      <c r="N1413" s="590"/>
      <c r="O1413" s="590"/>
      <c r="P1413" s="590"/>
      <c r="Q1413" s="590"/>
      <c r="R1413" s="590"/>
      <c r="S1413" s="590"/>
      <c r="T1413" s="591"/>
      <c r="U1413" s="590"/>
      <c r="V1413" s="590"/>
      <c r="W1413" s="590"/>
      <c r="X1413" s="592"/>
      <c r="Y1413" s="592"/>
      <c r="Z1413" s="590"/>
    </row>
    <row r="1414" spans="7:26" s="573" customFormat="1" x14ac:dyDescent="0.25">
      <c r="G1414" s="590"/>
      <c r="H1414" s="590"/>
      <c r="I1414" s="590"/>
      <c r="J1414" s="590"/>
      <c r="K1414" s="590"/>
      <c r="L1414" s="590"/>
      <c r="M1414" s="590"/>
      <c r="N1414" s="590"/>
      <c r="O1414" s="590"/>
      <c r="P1414" s="590"/>
      <c r="Q1414" s="590"/>
      <c r="R1414" s="590"/>
      <c r="S1414" s="590"/>
      <c r="T1414" s="591"/>
      <c r="U1414" s="590"/>
      <c r="V1414" s="590"/>
      <c r="W1414" s="590"/>
      <c r="X1414" s="592"/>
      <c r="Y1414" s="592"/>
      <c r="Z1414" s="590"/>
    </row>
    <row r="1415" spans="7:26" s="573" customFormat="1" x14ac:dyDescent="0.25">
      <c r="G1415" s="590"/>
      <c r="H1415" s="590"/>
      <c r="I1415" s="590"/>
      <c r="J1415" s="590"/>
      <c r="K1415" s="590"/>
      <c r="L1415" s="590"/>
      <c r="M1415" s="590"/>
      <c r="N1415" s="590"/>
      <c r="O1415" s="590"/>
      <c r="P1415" s="590"/>
      <c r="Q1415" s="590"/>
      <c r="R1415" s="590"/>
      <c r="S1415" s="590"/>
      <c r="T1415" s="591"/>
      <c r="U1415" s="590"/>
      <c r="V1415" s="590"/>
      <c r="W1415" s="590"/>
      <c r="X1415" s="592"/>
      <c r="Y1415" s="592"/>
      <c r="Z1415" s="590"/>
    </row>
    <row r="1416" spans="7:26" s="573" customFormat="1" x14ac:dyDescent="0.25">
      <c r="G1416" s="590"/>
      <c r="H1416" s="590"/>
      <c r="I1416" s="590"/>
      <c r="J1416" s="590"/>
      <c r="K1416" s="590"/>
      <c r="L1416" s="590"/>
      <c r="M1416" s="590"/>
      <c r="N1416" s="590"/>
      <c r="O1416" s="590"/>
      <c r="P1416" s="590"/>
      <c r="Q1416" s="590"/>
      <c r="R1416" s="590"/>
      <c r="S1416" s="590"/>
      <c r="T1416" s="591"/>
      <c r="U1416" s="590"/>
      <c r="V1416" s="590"/>
      <c r="W1416" s="590"/>
      <c r="X1416" s="592"/>
      <c r="Y1416" s="592"/>
      <c r="Z1416" s="590"/>
    </row>
    <row r="1417" spans="7:26" s="573" customFormat="1" x14ac:dyDescent="0.25">
      <c r="G1417" s="590"/>
      <c r="H1417" s="590"/>
      <c r="I1417" s="590"/>
      <c r="J1417" s="590"/>
      <c r="K1417" s="590"/>
      <c r="L1417" s="590"/>
      <c r="M1417" s="590"/>
      <c r="N1417" s="590"/>
      <c r="O1417" s="590"/>
      <c r="P1417" s="590"/>
      <c r="Q1417" s="590"/>
      <c r="R1417" s="590"/>
      <c r="S1417" s="590"/>
      <c r="T1417" s="591"/>
      <c r="U1417" s="590"/>
      <c r="V1417" s="590"/>
      <c r="W1417" s="590"/>
      <c r="X1417" s="592"/>
      <c r="Y1417" s="592"/>
      <c r="Z1417" s="590"/>
    </row>
    <row r="1418" spans="7:26" s="573" customFormat="1" x14ac:dyDescent="0.25">
      <c r="G1418" s="590"/>
      <c r="H1418" s="590"/>
      <c r="I1418" s="590"/>
      <c r="J1418" s="590"/>
      <c r="K1418" s="590"/>
      <c r="L1418" s="590"/>
      <c r="M1418" s="590"/>
      <c r="N1418" s="590"/>
      <c r="O1418" s="590"/>
      <c r="P1418" s="590"/>
      <c r="Q1418" s="590"/>
      <c r="R1418" s="590"/>
      <c r="S1418" s="590"/>
      <c r="T1418" s="591"/>
      <c r="U1418" s="590"/>
      <c r="V1418" s="590"/>
      <c r="W1418" s="590"/>
      <c r="X1418" s="592"/>
      <c r="Y1418" s="592"/>
      <c r="Z1418" s="590"/>
    </row>
    <row r="1419" spans="7:26" s="573" customFormat="1" x14ac:dyDescent="0.25">
      <c r="G1419" s="590"/>
      <c r="H1419" s="590"/>
      <c r="I1419" s="590"/>
      <c r="J1419" s="590"/>
      <c r="K1419" s="590"/>
      <c r="L1419" s="590"/>
      <c r="M1419" s="590"/>
      <c r="N1419" s="590"/>
      <c r="O1419" s="590"/>
      <c r="P1419" s="590"/>
      <c r="Q1419" s="590"/>
      <c r="R1419" s="590"/>
      <c r="S1419" s="590"/>
      <c r="T1419" s="591"/>
      <c r="U1419" s="590"/>
      <c r="V1419" s="590"/>
      <c r="W1419" s="590"/>
      <c r="X1419" s="592"/>
      <c r="Y1419" s="592"/>
      <c r="Z1419" s="590"/>
    </row>
    <row r="1420" spans="7:26" s="573" customFormat="1" x14ac:dyDescent="0.25">
      <c r="G1420" s="590"/>
      <c r="H1420" s="590"/>
      <c r="I1420" s="590"/>
      <c r="J1420" s="590"/>
      <c r="K1420" s="590"/>
      <c r="L1420" s="590"/>
      <c r="M1420" s="590"/>
      <c r="N1420" s="590"/>
      <c r="O1420" s="590"/>
      <c r="P1420" s="590"/>
      <c r="Q1420" s="590"/>
      <c r="R1420" s="590"/>
      <c r="S1420" s="590"/>
      <c r="T1420" s="591"/>
      <c r="U1420" s="590"/>
      <c r="V1420" s="590"/>
      <c r="W1420" s="590"/>
      <c r="X1420" s="592"/>
      <c r="Y1420" s="592"/>
      <c r="Z1420" s="590"/>
    </row>
    <row r="1421" spans="7:26" s="573" customFormat="1" x14ac:dyDescent="0.25">
      <c r="G1421" s="590"/>
      <c r="H1421" s="590"/>
      <c r="I1421" s="590"/>
      <c r="J1421" s="590"/>
      <c r="K1421" s="590"/>
      <c r="L1421" s="590"/>
      <c r="M1421" s="590"/>
      <c r="N1421" s="590"/>
      <c r="O1421" s="590"/>
      <c r="P1421" s="590"/>
      <c r="Q1421" s="590"/>
      <c r="R1421" s="590"/>
      <c r="S1421" s="590"/>
      <c r="T1421" s="591"/>
      <c r="U1421" s="590"/>
      <c r="V1421" s="590"/>
      <c r="W1421" s="590"/>
      <c r="X1421" s="592"/>
      <c r="Y1421" s="592"/>
      <c r="Z1421" s="590"/>
    </row>
    <row r="1422" spans="7:26" s="573" customFormat="1" x14ac:dyDescent="0.25">
      <c r="G1422" s="590"/>
      <c r="H1422" s="590"/>
      <c r="I1422" s="590"/>
      <c r="J1422" s="590"/>
      <c r="K1422" s="590"/>
      <c r="L1422" s="590"/>
      <c r="M1422" s="590"/>
      <c r="N1422" s="590"/>
      <c r="O1422" s="590"/>
      <c r="P1422" s="590"/>
      <c r="Q1422" s="590"/>
      <c r="R1422" s="590"/>
      <c r="S1422" s="590"/>
      <c r="T1422" s="591"/>
      <c r="U1422" s="590"/>
      <c r="V1422" s="590"/>
      <c r="W1422" s="590"/>
      <c r="X1422" s="592"/>
      <c r="Y1422" s="592"/>
      <c r="Z1422" s="590"/>
    </row>
    <row r="1423" spans="7:26" s="573" customFormat="1" x14ac:dyDescent="0.25">
      <c r="G1423" s="590"/>
      <c r="H1423" s="590"/>
      <c r="I1423" s="590"/>
      <c r="J1423" s="590"/>
      <c r="K1423" s="590"/>
      <c r="L1423" s="590"/>
      <c r="M1423" s="590"/>
      <c r="N1423" s="590"/>
      <c r="O1423" s="590"/>
      <c r="P1423" s="590"/>
      <c r="Q1423" s="590"/>
      <c r="R1423" s="590"/>
      <c r="S1423" s="590"/>
      <c r="T1423" s="591"/>
      <c r="U1423" s="590"/>
      <c r="V1423" s="590"/>
      <c r="W1423" s="590"/>
      <c r="X1423" s="592"/>
      <c r="Y1423" s="592"/>
      <c r="Z1423" s="590"/>
    </row>
    <row r="1424" spans="7:26" s="573" customFormat="1" x14ac:dyDescent="0.25">
      <c r="G1424" s="590"/>
      <c r="H1424" s="590"/>
      <c r="I1424" s="590"/>
      <c r="J1424" s="590"/>
      <c r="K1424" s="590"/>
      <c r="L1424" s="590"/>
      <c r="M1424" s="590"/>
      <c r="N1424" s="590"/>
      <c r="O1424" s="590"/>
      <c r="P1424" s="590"/>
      <c r="Q1424" s="590"/>
      <c r="R1424" s="590"/>
      <c r="S1424" s="590"/>
      <c r="T1424" s="591"/>
      <c r="U1424" s="590"/>
      <c r="V1424" s="590"/>
      <c r="W1424" s="590"/>
      <c r="X1424" s="592"/>
      <c r="Y1424" s="592"/>
      <c r="Z1424" s="590"/>
    </row>
    <row r="1425" spans="7:26" s="573" customFormat="1" x14ac:dyDescent="0.25">
      <c r="G1425" s="590"/>
      <c r="H1425" s="590"/>
      <c r="I1425" s="590"/>
      <c r="J1425" s="590"/>
      <c r="K1425" s="590"/>
      <c r="L1425" s="590"/>
      <c r="M1425" s="590"/>
      <c r="N1425" s="590"/>
      <c r="O1425" s="590"/>
      <c r="P1425" s="590"/>
      <c r="Q1425" s="590"/>
      <c r="R1425" s="590"/>
      <c r="S1425" s="590"/>
      <c r="T1425" s="591"/>
      <c r="U1425" s="590"/>
      <c r="V1425" s="590"/>
      <c r="W1425" s="590"/>
      <c r="X1425" s="592"/>
      <c r="Y1425" s="592"/>
      <c r="Z1425" s="590"/>
    </row>
    <row r="1426" spans="7:26" s="573" customFormat="1" x14ac:dyDescent="0.25">
      <c r="G1426" s="590"/>
      <c r="H1426" s="590"/>
      <c r="I1426" s="590"/>
      <c r="J1426" s="590"/>
      <c r="K1426" s="590"/>
      <c r="L1426" s="590"/>
      <c r="M1426" s="590"/>
      <c r="N1426" s="590"/>
      <c r="O1426" s="590"/>
      <c r="P1426" s="590"/>
      <c r="Q1426" s="590"/>
      <c r="R1426" s="590"/>
      <c r="S1426" s="590"/>
      <c r="T1426" s="591"/>
      <c r="U1426" s="590"/>
      <c r="V1426" s="590"/>
      <c r="W1426" s="590"/>
      <c r="X1426" s="592"/>
      <c r="Y1426" s="592"/>
      <c r="Z1426" s="590"/>
    </row>
    <row r="1427" spans="7:26" s="573" customFormat="1" x14ac:dyDescent="0.25">
      <c r="G1427" s="590"/>
      <c r="H1427" s="590"/>
      <c r="I1427" s="590"/>
      <c r="J1427" s="590"/>
      <c r="K1427" s="590"/>
      <c r="L1427" s="590"/>
      <c r="M1427" s="590"/>
      <c r="N1427" s="590"/>
      <c r="O1427" s="590"/>
      <c r="P1427" s="590"/>
      <c r="Q1427" s="590"/>
      <c r="R1427" s="590"/>
      <c r="S1427" s="590"/>
      <c r="T1427" s="591"/>
      <c r="U1427" s="590"/>
      <c r="V1427" s="590"/>
      <c r="W1427" s="590"/>
      <c r="X1427" s="592"/>
      <c r="Y1427" s="592"/>
      <c r="Z1427" s="590"/>
    </row>
    <row r="1428" spans="7:26" s="573" customFormat="1" x14ac:dyDescent="0.25">
      <c r="G1428" s="590"/>
      <c r="H1428" s="590"/>
      <c r="I1428" s="590"/>
      <c r="J1428" s="590"/>
      <c r="K1428" s="590"/>
      <c r="L1428" s="590"/>
      <c r="M1428" s="590"/>
      <c r="N1428" s="590"/>
      <c r="O1428" s="590"/>
      <c r="P1428" s="590"/>
      <c r="Q1428" s="590"/>
      <c r="R1428" s="590"/>
      <c r="S1428" s="590"/>
      <c r="T1428" s="591"/>
      <c r="U1428" s="590"/>
      <c r="V1428" s="590"/>
      <c r="W1428" s="590"/>
      <c r="X1428" s="592"/>
      <c r="Y1428" s="592"/>
      <c r="Z1428" s="590"/>
    </row>
    <row r="1429" spans="7:26" s="573" customFormat="1" x14ac:dyDescent="0.25">
      <c r="G1429" s="590"/>
      <c r="H1429" s="590"/>
      <c r="I1429" s="590"/>
      <c r="J1429" s="590"/>
      <c r="K1429" s="590"/>
      <c r="L1429" s="590"/>
      <c r="M1429" s="590"/>
      <c r="N1429" s="590"/>
      <c r="O1429" s="590"/>
      <c r="P1429" s="590"/>
      <c r="Q1429" s="590"/>
      <c r="R1429" s="590"/>
      <c r="S1429" s="590"/>
      <c r="T1429" s="591"/>
      <c r="U1429" s="590"/>
      <c r="V1429" s="590"/>
      <c r="W1429" s="590"/>
      <c r="X1429" s="592"/>
      <c r="Y1429" s="592"/>
      <c r="Z1429" s="590"/>
    </row>
    <row r="1430" spans="7:26" s="573" customFormat="1" x14ac:dyDescent="0.25">
      <c r="G1430" s="590"/>
      <c r="H1430" s="590"/>
      <c r="I1430" s="590"/>
      <c r="J1430" s="590"/>
      <c r="K1430" s="590"/>
      <c r="L1430" s="590"/>
      <c r="M1430" s="590"/>
      <c r="N1430" s="590"/>
      <c r="O1430" s="590"/>
      <c r="P1430" s="590"/>
      <c r="Q1430" s="590"/>
      <c r="R1430" s="590"/>
      <c r="S1430" s="590"/>
      <c r="T1430" s="591"/>
      <c r="U1430" s="590"/>
      <c r="V1430" s="590"/>
      <c r="W1430" s="590"/>
      <c r="X1430" s="592"/>
      <c r="Y1430" s="592"/>
      <c r="Z1430" s="590"/>
    </row>
    <row r="1431" spans="7:26" s="573" customFormat="1" x14ac:dyDescent="0.25">
      <c r="G1431" s="590"/>
      <c r="H1431" s="590"/>
      <c r="I1431" s="590"/>
      <c r="J1431" s="590"/>
      <c r="K1431" s="590"/>
      <c r="L1431" s="590"/>
      <c r="M1431" s="590"/>
      <c r="N1431" s="590"/>
      <c r="O1431" s="590"/>
      <c r="P1431" s="590"/>
      <c r="Q1431" s="590"/>
      <c r="R1431" s="590"/>
      <c r="S1431" s="590"/>
      <c r="T1431" s="591"/>
      <c r="U1431" s="590"/>
      <c r="V1431" s="590"/>
      <c r="W1431" s="590"/>
      <c r="X1431" s="592"/>
      <c r="Y1431" s="592"/>
      <c r="Z1431" s="590"/>
    </row>
    <row r="1432" spans="7:26" s="573" customFormat="1" x14ac:dyDescent="0.25">
      <c r="G1432" s="590"/>
      <c r="H1432" s="590"/>
      <c r="I1432" s="590"/>
      <c r="J1432" s="590"/>
      <c r="K1432" s="590"/>
      <c r="L1432" s="590"/>
      <c r="M1432" s="590"/>
      <c r="N1432" s="590"/>
      <c r="O1432" s="590"/>
      <c r="P1432" s="590"/>
      <c r="Q1432" s="590"/>
      <c r="R1432" s="590"/>
      <c r="S1432" s="590"/>
      <c r="T1432" s="591"/>
      <c r="U1432" s="590"/>
      <c r="V1432" s="590"/>
      <c r="W1432" s="590"/>
      <c r="X1432" s="592"/>
      <c r="Y1432" s="592"/>
      <c r="Z1432" s="590"/>
    </row>
    <row r="1433" spans="7:26" s="573" customFormat="1" x14ac:dyDescent="0.25">
      <c r="G1433" s="590"/>
      <c r="H1433" s="590"/>
      <c r="I1433" s="590"/>
      <c r="J1433" s="590"/>
      <c r="K1433" s="590"/>
      <c r="L1433" s="590"/>
      <c r="M1433" s="590"/>
      <c r="N1433" s="590"/>
      <c r="O1433" s="590"/>
      <c r="P1433" s="590"/>
      <c r="Q1433" s="590"/>
      <c r="R1433" s="590"/>
      <c r="S1433" s="590"/>
      <c r="T1433" s="591"/>
      <c r="U1433" s="590"/>
      <c r="V1433" s="590"/>
      <c r="W1433" s="590"/>
      <c r="X1433" s="592"/>
      <c r="Y1433" s="592"/>
      <c r="Z1433" s="590"/>
    </row>
    <row r="1434" spans="7:26" s="573" customFormat="1" x14ac:dyDescent="0.25">
      <c r="G1434" s="590"/>
      <c r="H1434" s="590"/>
      <c r="I1434" s="590"/>
      <c r="J1434" s="590"/>
      <c r="K1434" s="590"/>
      <c r="L1434" s="590"/>
      <c r="M1434" s="590"/>
      <c r="N1434" s="590"/>
      <c r="O1434" s="590"/>
      <c r="P1434" s="590"/>
      <c r="Q1434" s="590"/>
      <c r="R1434" s="590"/>
      <c r="S1434" s="590"/>
      <c r="T1434" s="591"/>
      <c r="U1434" s="590"/>
      <c r="V1434" s="590"/>
      <c r="W1434" s="590"/>
      <c r="X1434" s="592"/>
      <c r="Y1434" s="592"/>
      <c r="Z1434" s="590"/>
    </row>
    <row r="1435" spans="7:26" s="573" customFormat="1" x14ac:dyDescent="0.25">
      <c r="G1435" s="590"/>
      <c r="H1435" s="590"/>
      <c r="I1435" s="590"/>
      <c r="J1435" s="590"/>
      <c r="K1435" s="590"/>
      <c r="L1435" s="590"/>
      <c r="M1435" s="590"/>
      <c r="N1435" s="590"/>
      <c r="O1435" s="590"/>
      <c r="P1435" s="590"/>
      <c r="Q1435" s="590"/>
      <c r="R1435" s="590"/>
      <c r="S1435" s="590"/>
      <c r="T1435" s="591"/>
      <c r="U1435" s="590"/>
      <c r="V1435" s="590"/>
      <c r="W1435" s="590"/>
      <c r="X1435" s="592"/>
      <c r="Y1435" s="592"/>
      <c r="Z1435" s="590"/>
    </row>
    <row r="1436" spans="7:26" s="573" customFormat="1" x14ac:dyDescent="0.25">
      <c r="G1436" s="590"/>
      <c r="H1436" s="590"/>
      <c r="I1436" s="590"/>
      <c r="J1436" s="590"/>
      <c r="K1436" s="590"/>
      <c r="L1436" s="590"/>
      <c r="M1436" s="590"/>
      <c r="N1436" s="590"/>
      <c r="O1436" s="590"/>
      <c r="P1436" s="590"/>
      <c r="Q1436" s="590"/>
      <c r="R1436" s="590"/>
      <c r="S1436" s="590"/>
      <c r="T1436" s="591"/>
      <c r="U1436" s="590"/>
      <c r="V1436" s="590"/>
      <c r="W1436" s="590"/>
      <c r="X1436" s="592"/>
      <c r="Y1436" s="592"/>
      <c r="Z1436" s="590"/>
    </row>
    <row r="1437" spans="7:26" s="573" customFormat="1" x14ac:dyDescent="0.25">
      <c r="G1437" s="590"/>
      <c r="H1437" s="590"/>
      <c r="I1437" s="590"/>
      <c r="J1437" s="590"/>
      <c r="K1437" s="590"/>
      <c r="L1437" s="590"/>
      <c r="M1437" s="590"/>
      <c r="N1437" s="590"/>
      <c r="O1437" s="590"/>
      <c r="P1437" s="590"/>
      <c r="Q1437" s="590"/>
      <c r="R1437" s="590"/>
      <c r="S1437" s="590"/>
      <c r="T1437" s="591"/>
      <c r="U1437" s="590"/>
      <c r="V1437" s="590"/>
      <c r="W1437" s="590"/>
      <c r="X1437" s="592"/>
      <c r="Y1437" s="592"/>
      <c r="Z1437" s="590"/>
    </row>
    <row r="1438" spans="7:26" s="573" customFormat="1" x14ac:dyDescent="0.25">
      <c r="G1438" s="590"/>
      <c r="H1438" s="590"/>
      <c r="I1438" s="590"/>
      <c r="J1438" s="590"/>
      <c r="K1438" s="590"/>
      <c r="L1438" s="590"/>
      <c r="M1438" s="590"/>
      <c r="N1438" s="590"/>
      <c r="O1438" s="590"/>
      <c r="P1438" s="590"/>
      <c r="Q1438" s="590"/>
      <c r="R1438" s="590"/>
      <c r="S1438" s="590"/>
      <c r="T1438" s="591"/>
      <c r="U1438" s="590"/>
      <c r="V1438" s="590"/>
      <c r="W1438" s="590"/>
      <c r="X1438" s="592"/>
      <c r="Y1438" s="592"/>
      <c r="Z1438" s="590"/>
    </row>
    <row r="1439" spans="7:26" s="573" customFormat="1" x14ac:dyDescent="0.25">
      <c r="G1439" s="590"/>
      <c r="H1439" s="590"/>
      <c r="I1439" s="590"/>
      <c r="J1439" s="590"/>
      <c r="K1439" s="590"/>
      <c r="L1439" s="590"/>
      <c r="M1439" s="590"/>
      <c r="N1439" s="590"/>
      <c r="O1439" s="590"/>
      <c r="P1439" s="590"/>
      <c r="Q1439" s="590"/>
      <c r="R1439" s="590"/>
      <c r="S1439" s="590"/>
      <c r="T1439" s="591"/>
      <c r="U1439" s="590"/>
      <c r="V1439" s="590"/>
      <c r="W1439" s="590"/>
      <c r="X1439" s="592"/>
      <c r="Y1439" s="592"/>
      <c r="Z1439" s="590"/>
    </row>
    <row r="1440" spans="7:26" s="573" customFormat="1" x14ac:dyDescent="0.25">
      <c r="G1440" s="590"/>
      <c r="H1440" s="590"/>
      <c r="I1440" s="590"/>
      <c r="J1440" s="590"/>
      <c r="K1440" s="590"/>
      <c r="L1440" s="590"/>
      <c r="M1440" s="590"/>
      <c r="N1440" s="590"/>
      <c r="O1440" s="590"/>
      <c r="P1440" s="590"/>
      <c r="Q1440" s="590"/>
      <c r="R1440" s="590"/>
      <c r="S1440" s="590"/>
      <c r="T1440" s="591"/>
      <c r="U1440" s="590"/>
      <c r="V1440" s="590"/>
      <c r="W1440" s="590"/>
      <c r="X1440" s="592"/>
      <c r="Y1440" s="592"/>
      <c r="Z1440" s="590"/>
    </row>
    <row r="1441" spans="7:26" s="573" customFormat="1" x14ac:dyDescent="0.25">
      <c r="G1441" s="590"/>
      <c r="H1441" s="590"/>
      <c r="I1441" s="590"/>
      <c r="J1441" s="590"/>
      <c r="K1441" s="590"/>
      <c r="L1441" s="590"/>
      <c r="M1441" s="590"/>
      <c r="N1441" s="590"/>
      <c r="O1441" s="590"/>
      <c r="P1441" s="590"/>
      <c r="Q1441" s="590"/>
      <c r="R1441" s="590"/>
      <c r="S1441" s="590"/>
      <c r="T1441" s="591"/>
      <c r="U1441" s="590"/>
      <c r="V1441" s="590"/>
      <c r="W1441" s="590"/>
      <c r="X1441" s="592"/>
      <c r="Y1441" s="592"/>
      <c r="Z1441" s="590"/>
    </row>
    <row r="1442" spans="7:26" s="573" customFormat="1" x14ac:dyDescent="0.25">
      <c r="G1442" s="590"/>
      <c r="H1442" s="590"/>
      <c r="I1442" s="590"/>
      <c r="J1442" s="590"/>
      <c r="K1442" s="590"/>
      <c r="L1442" s="590"/>
      <c r="M1442" s="590"/>
      <c r="N1442" s="590"/>
      <c r="O1442" s="590"/>
      <c r="P1442" s="590"/>
      <c r="Q1442" s="590"/>
      <c r="R1442" s="590"/>
      <c r="S1442" s="590"/>
      <c r="T1442" s="591"/>
      <c r="U1442" s="590"/>
      <c r="V1442" s="590"/>
      <c r="W1442" s="590"/>
      <c r="X1442" s="592"/>
      <c r="Y1442" s="592"/>
      <c r="Z1442" s="590"/>
    </row>
    <row r="1443" spans="7:26" s="573" customFormat="1" x14ac:dyDescent="0.25">
      <c r="G1443" s="590"/>
      <c r="H1443" s="590"/>
      <c r="I1443" s="590"/>
      <c r="J1443" s="590"/>
      <c r="K1443" s="590"/>
      <c r="L1443" s="590"/>
      <c r="M1443" s="590"/>
      <c r="N1443" s="590"/>
      <c r="O1443" s="590"/>
      <c r="P1443" s="590"/>
      <c r="Q1443" s="590"/>
      <c r="R1443" s="590"/>
      <c r="S1443" s="590"/>
      <c r="T1443" s="591"/>
      <c r="U1443" s="590"/>
      <c r="V1443" s="590"/>
      <c r="W1443" s="590"/>
      <c r="X1443" s="592"/>
      <c r="Y1443" s="592"/>
      <c r="Z1443" s="590"/>
    </row>
    <row r="1444" spans="7:26" s="573" customFormat="1" x14ac:dyDescent="0.25">
      <c r="G1444" s="590"/>
      <c r="H1444" s="590"/>
      <c r="I1444" s="590"/>
      <c r="J1444" s="590"/>
      <c r="K1444" s="590"/>
      <c r="L1444" s="590"/>
      <c r="M1444" s="590"/>
      <c r="N1444" s="590"/>
      <c r="O1444" s="590"/>
      <c r="P1444" s="590"/>
      <c r="Q1444" s="590"/>
      <c r="R1444" s="590"/>
      <c r="S1444" s="590"/>
      <c r="T1444" s="591"/>
      <c r="U1444" s="590"/>
      <c r="V1444" s="590"/>
      <c r="W1444" s="590"/>
      <c r="X1444" s="592"/>
      <c r="Y1444" s="592"/>
      <c r="Z1444" s="590"/>
    </row>
    <row r="1445" spans="7:26" s="573" customFormat="1" x14ac:dyDescent="0.25">
      <c r="G1445" s="590"/>
      <c r="H1445" s="590"/>
      <c r="I1445" s="590"/>
      <c r="J1445" s="590"/>
      <c r="K1445" s="590"/>
      <c r="L1445" s="590"/>
      <c r="M1445" s="590"/>
      <c r="N1445" s="590"/>
      <c r="O1445" s="590"/>
      <c r="P1445" s="590"/>
      <c r="Q1445" s="590"/>
      <c r="R1445" s="590"/>
      <c r="S1445" s="590"/>
      <c r="T1445" s="591"/>
      <c r="U1445" s="590"/>
      <c r="V1445" s="590"/>
      <c r="W1445" s="590"/>
      <c r="X1445" s="592"/>
      <c r="Y1445" s="592"/>
      <c r="Z1445" s="590"/>
    </row>
    <row r="1446" spans="7:26" s="573" customFormat="1" x14ac:dyDescent="0.25">
      <c r="G1446" s="590"/>
      <c r="H1446" s="590"/>
      <c r="I1446" s="590"/>
      <c r="J1446" s="590"/>
      <c r="K1446" s="590"/>
      <c r="L1446" s="590"/>
      <c r="M1446" s="590"/>
      <c r="N1446" s="590"/>
      <c r="O1446" s="590"/>
      <c r="P1446" s="590"/>
      <c r="Q1446" s="590"/>
      <c r="R1446" s="590"/>
      <c r="S1446" s="590"/>
      <c r="T1446" s="591"/>
      <c r="U1446" s="590"/>
      <c r="V1446" s="590"/>
      <c r="W1446" s="590"/>
      <c r="X1446" s="592"/>
      <c r="Y1446" s="592"/>
      <c r="Z1446" s="590"/>
    </row>
    <row r="1447" spans="7:26" s="573" customFormat="1" x14ac:dyDescent="0.25">
      <c r="G1447" s="590"/>
      <c r="H1447" s="590"/>
      <c r="I1447" s="590"/>
      <c r="J1447" s="590"/>
      <c r="K1447" s="590"/>
      <c r="L1447" s="590"/>
      <c r="M1447" s="590"/>
      <c r="N1447" s="590"/>
      <c r="O1447" s="590"/>
      <c r="P1447" s="590"/>
      <c r="Q1447" s="590"/>
      <c r="R1447" s="590"/>
      <c r="S1447" s="590"/>
      <c r="T1447" s="591"/>
      <c r="U1447" s="590"/>
      <c r="V1447" s="590"/>
      <c r="W1447" s="590"/>
      <c r="X1447" s="592"/>
      <c r="Y1447" s="592"/>
      <c r="Z1447" s="590"/>
    </row>
    <row r="1448" spans="7:26" s="573" customFormat="1" x14ac:dyDescent="0.25">
      <c r="G1448" s="590"/>
      <c r="H1448" s="590"/>
      <c r="I1448" s="590"/>
      <c r="J1448" s="590"/>
      <c r="K1448" s="590"/>
      <c r="L1448" s="590"/>
      <c r="M1448" s="590"/>
      <c r="N1448" s="590"/>
      <c r="O1448" s="590"/>
      <c r="P1448" s="590"/>
      <c r="Q1448" s="590"/>
      <c r="R1448" s="590"/>
      <c r="S1448" s="590"/>
      <c r="T1448" s="591"/>
      <c r="U1448" s="590"/>
      <c r="V1448" s="590"/>
      <c r="W1448" s="590"/>
      <c r="X1448" s="592"/>
      <c r="Y1448" s="592"/>
      <c r="Z1448" s="590"/>
    </row>
    <row r="1449" spans="7:26" s="573" customFormat="1" x14ac:dyDescent="0.25">
      <c r="G1449" s="590"/>
      <c r="H1449" s="590"/>
      <c r="I1449" s="590"/>
      <c r="J1449" s="590"/>
      <c r="K1449" s="590"/>
      <c r="L1449" s="590"/>
      <c r="M1449" s="590"/>
      <c r="N1449" s="590"/>
      <c r="O1449" s="590"/>
      <c r="P1449" s="590"/>
      <c r="Q1449" s="590"/>
      <c r="R1449" s="590"/>
      <c r="S1449" s="590"/>
      <c r="T1449" s="591"/>
      <c r="U1449" s="590"/>
      <c r="V1449" s="590"/>
      <c r="W1449" s="590"/>
      <c r="X1449" s="592"/>
      <c r="Y1449" s="592"/>
      <c r="Z1449" s="590"/>
    </row>
    <row r="1450" spans="7:26" s="573" customFormat="1" x14ac:dyDescent="0.25">
      <c r="G1450" s="590"/>
      <c r="H1450" s="590"/>
      <c r="I1450" s="590"/>
      <c r="J1450" s="590"/>
      <c r="K1450" s="590"/>
      <c r="L1450" s="590"/>
      <c r="M1450" s="590"/>
      <c r="N1450" s="590"/>
      <c r="O1450" s="590"/>
      <c r="P1450" s="590"/>
      <c r="Q1450" s="590"/>
      <c r="R1450" s="590"/>
      <c r="S1450" s="590"/>
      <c r="T1450" s="591"/>
      <c r="U1450" s="590"/>
      <c r="V1450" s="590"/>
      <c r="W1450" s="590"/>
      <c r="X1450" s="592"/>
      <c r="Y1450" s="592"/>
      <c r="Z1450" s="590"/>
    </row>
    <row r="1451" spans="7:26" s="573" customFormat="1" x14ac:dyDescent="0.25">
      <c r="G1451" s="590"/>
      <c r="H1451" s="590"/>
      <c r="I1451" s="590"/>
      <c r="J1451" s="590"/>
      <c r="K1451" s="590"/>
      <c r="L1451" s="590"/>
      <c r="M1451" s="590"/>
      <c r="N1451" s="590"/>
      <c r="O1451" s="590"/>
      <c r="P1451" s="590"/>
      <c r="Q1451" s="590"/>
      <c r="R1451" s="590"/>
      <c r="S1451" s="590"/>
      <c r="T1451" s="591"/>
      <c r="U1451" s="590"/>
      <c r="V1451" s="590"/>
      <c r="W1451" s="590"/>
      <c r="X1451" s="592"/>
      <c r="Y1451" s="592"/>
      <c r="Z1451" s="590"/>
    </row>
    <row r="1452" spans="7:26" s="573" customFormat="1" x14ac:dyDescent="0.25">
      <c r="G1452" s="590"/>
      <c r="H1452" s="590"/>
      <c r="I1452" s="590"/>
      <c r="J1452" s="590"/>
      <c r="K1452" s="590"/>
      <c r="L1452" s="590"/>
      <c r="M1452" s="590"/>
      <c r="N1452" s="590"/>
      <c r="O1452" s="590"/>
      <c r="P1452" s="590"/>
      <c r="Q1452" s="590"/>
      <c r="R1452" s="590"/>
      <c r="S1452" s="590"/>
      <c r="T1452" s="591"/>
      <c r="U1452" s="590"/>
      <c r="V1452" s="590"/>
      <c r="W1452" s="590"/>
      <c r="X1452" s="592"/>
      <c r="Y1452" s="592"/>
      <c r="Z1452" s="590"/>
    </row>
    <row r="1453" spans="7:26" s="573" customFormat="1" x14ac:dyDescent="0.25">
      <c r="G1453" s="590"/>
      <c r="H1453" s="590"/>
      <c r="I1453" s="590"/>
      <c r="J1453" s="590"/>
      <c r="K1453" s="590"/>
      <c r="L1453" s="590"/>
      <c r="M1453" s="590"/>
      <c r="N1453" s="590"/>
      <c r="O1453" s="590"/>
      <c r="P1453" s="590"/>
      <c r="Q1453" s="590"/>
      <c r="R1453" s="590"/>
      <c r="S1453" s="590"/>
      <c r="T1453" s="591"/>
      <c r="U1453" s="590"/>
      <c r="V1453" s="590"/>
      <c r="W1453" s="590"/>
      <c r="X1453" s="592"/>
      <c r="Y1453" s="592"/>
      <c r="Z1453" s="590"/>
    </row>
    <row r="1454" spans="7:26" s="573" customFormat="1" x14ac:dyDescent="0.25">
      <c r="G1454" s="590"/>
      <c r="H1454" s="590"/>
      <c r="I1454" s="590"/>
      <c r="J1454" s="590"/>
      <c r="K1454" s="590"/>
      <c r="L1454" s="590"/>
      <c r="M1454" s="590"/>
      <c r="N1454" s="590"/>
      <c r="O1454" s="590"/>
      <c r="P1454" s="590"/>
      <c r="Q1454" s="590"/>
      <c r="R1454" s="590"/>
      <c r="S1454" s="590"/>
      <c r="T1454" s="591"/>
      <c r="U1454" s="590"/>
      <c r="V1454" s="590"/>
      <c r="W1454" s="590"/>
      <c r="X1454" s="592"/>
      <c r="Y1454" s="592"/>
      <c r="Z1454" s="590"/>
    </row>
    <row r="1455" spans="7:26" s="573" customFormat="1" x14ac:dyDescent="0.25">
      <c r="G1455" s="590"/>
      <c r="H1455" s="590"/>
      <c r="I1455" s="590"/>
      <c r="J1455" s="590"/>
      <c r="K1455" s="590"/>
      <c r="L1455" s="590"/>
      <c r="M1455" s="590"/>
      <c r="N1455" s="590"/>
      <c r="O1455" s="590"/>
      <c r="P1455" s="590"/>
      <c r="Q1455" s="590"/>
      <c r="R1455" s="590"/>
      <c r="S1455" s="590"/>
      <c r="T1455" s="591"/>
      <c r="U1455" s="590"/>
      <c r="V1455" s="590"/>
      <c r="W1455" s="590"/>
      <c r="X1455" s="592"/>
      <c r="Y1455" s="592"/>
      <c r="Z1455" s="590"/>
    </row>
    <row r="1456" spans="7:26" s="573" customFormat="1" x14ac:dyDescent="0.25">
      <c r="G1456" s="590"/>
      <c r="H1456" s="590"/>
      <c r="I1456" s="590"/>
      <c r="J1456" s="590"/>
      <c r="K1456" s="590"/>
      <c r="L1456" s="590"/>
      <c r="M1456" s="590"/>
      <c r="N1456" s="590"/>
      <c r="O1456" s="590"/>
      <c r="P1456" s="590"/>
      <c r="Q1456" s="590"/>
      <c r="R1456" s="590"/>
      <c r="S1456" s="590"/>
      <c r="T1456" s="591"/>
      <c r="U1456" s="590"/>
      <c r="V1456" s="590"/>
      <c r="W1456" s="590"/>
      <c r="X1456" s="592"/>
      <c r="Y1456" s="592"/>
      <c r="Z1456" s="590"/>
    </row>
    <row r="1457" spans="7:26" s="573" customFormat="1" x14ac:dyDescent="0.25">
      <c r="G1457" s="590"/>
      <c r="H1457" s="590"/>
      <c r="I1457" s="590"/>
      <c r="J1457" s="590"/>
      <c r="K1457" s="590"/>
      <c r="L1457" s="590"/>
      <c r="M1457" s="590"/>
      <c r="N1457" s="590"/>
      <c r="O1457" s="590"/>
      <c r="P1457" s="590"/>
      <c r="Q1457" s="590"/>
      <c r="R1457" s="590"/>
      <c r="S1457" s="590"/>
      <c r="T1457" s="591"/>
      <c r="U1457" s="590"/>
      <c r="V1457" s="590"/>
      <c r="W1457" s="590"/>
      <c r="X1457" s="592"/>
      <c r="Y1457" s="592"/>
      <c r="Z1457" s="590"/>
    </row>
    <row r="1458" spans="7:26" s="573" customFormat="1" x14ac:dyDescent="0.25">
      <c r="G1458" s="590"/>
      <c r="H1458" s="590"/>
      <c r="I1458" s="590"/>
      <c r="J1458" s="590"/>
      <c r="K1458" s="590"/>
      <c r="L1458" s="590"/>
      <c r="M1458" s="590"/>
      <c r="N1458" s="590"/>
      <c r="O1458" s="590"/>
      <c r="P1458" s="590"/>
      <c r="Q1458" s="590"/>
      <c r="R1458" s="590"/>
      <c r="S1458" s="590"/>
      <c r="T1458" s="591"/>
      <c r="U1458" s="590"/>
      <c r="V1458" s="590"/>
      <c r="W1458" s="590"/>
      <c r="X1458" s="592"/>
      <c r="Y1458" s="592"/>
      <c r="Z1458" s="590"/>
    </row>
    <row r="1459" spans="7:26" s="573" customFormat="1" x14ac:dyDescent="0.25">
      <c r="G1459" s="590"/>
      <c r="H1459" s="590"/>
      <c r="I1459" s="590"/>
      <c r="J1459" s="590"/>
      <c r="K1459" s="590"/>
      <c r="L1459" s="590"/>
      <c r="M1459" s="590"/>
      <c r="N1459" s="590"/>
      <c r="O1459" s="590"/>
      <c r="P1459" s="590"/>
      <c r="Q1459" s="590"/>
      <c r="R1459" s="590"/>
      <c r="S1459" s="590"/>
      <c r="T1459" s="591"/>
      <c r="U1459" s="590"/>
      <c r="V1459" s="590"/>
      <c r="W1459" s="590"/>
      <c r="X1459" s="592"/>
      <c r="Y1459" s="592"/>
      <c r="Z1459" s="590"/>
    </row>
    <row r="1460" spans="7:26" s="573" customFormat="1" x14ac:dyDescent="0.25">
      <c r="G1460" s="590"/>
      <c r="H1460" s="590"/>
      <c r="I1460" s="590"/>
      <c r="J1460" s="590"/>
      <c r="K1460" s="590"/>
      <c r="L1460" s="590"/>
      <c r="M1460" s="590"/>
      <c r="N1460" s="590"/>
      <c r="O1460" s="590"/>
      <c r="P1460" s="590"/>
      <c r="Q1460" s="590"/>
      <c r="R1460" s="590"/>
      <c r="S1460" s="590"/>
      <c r="T1460" s="591"/>
      <c r="U1460" s="590"/>
      <c r="V1460" s="590"/>
      <c r="W1460" s="590"/>
      <c r="X1460" s="592"/>
      <c r="Y1460" s="592"/>
      <c r="Z1460" s="590"/>
    </row>
    <row r="1461" spans="7:26" s="573" customFormat="1" x14ac:dyDescent="0.25">
      <c r="G1461" s="590"/>
      <c r="H1461" s="590"/>
      <c r="I1461" s="590"/>
      <c r="J1461" s="590"/>
      <c r="K1461" s="590"/>
      <c r="L1461" s="590"/>
      <c r="M1461" s="590"/>
      <c r="N1461" s="590"/>
      <c r="O1461" s="590"/>
      <c r="P1461" s="590"/>
      <c r="Q1461" s="590"/>
      <c r="R1461" s="590"/>
      <c r="S1461" s="590"/>
      <c r="T1461" s="591"/>
      <c r="U1461" s="590"/>
      <c r="V1461" s="590"/>
      <c r="W1461" s="590"/>
      <c r="X1461" s="592"/>
      <c r="Y1461" s="592"/>
      <c r="Z1461" s="590"/>
    </row>
    <row r="1462" spans="7:26" s="573" customFormat="1" x14ac:dyDescent="0.25">
      <c r="G1462" s="590"/>
      <c r="H1462" s="590"/>
      <c r="I1462" s="590"/>
      <c r="J1462" s="590"/>
      <c r="K1462" s="590"/>
      <c r="L1462" s="590"/>
      <c r="M1462" s="590"/>
      <c r="N1462" s="590"/>
      <c r="O1462" s="590"/>
      <c r="P1462" s="590"/>
      <c r="Q1462" s="590"/>
      <c r="R1462" s="590"/>
      <c r="S1462" s="590"/>
      <c r="T1462" s="591"/>
      <c r="U1462" s="590"/>
      <c r="V1462" s="590"/>
      <c r="W1462" s="590"/>
      <c r="X1462" s="592"/>
      <c r="Y1462" s="592"/>
      <c r="Z1462" s="590"/>
    </row>
    <row r="1463" spans="7:26" s="573" customFormat="1" x14ac:dyDescent="0.25">
      <c r="G1463" s="590"/>
      <c r="H1463" s="590"/>
      <c r="I1463" s="590"/>
      <c r="J1463" s="590"/>
      <c r="K1463" s="590"/>
      <c r="L1463" s="590"/>
      <c r="M1463" s="590"/>
      <c r="N1463" s="590"/>
      <c r="O1463" s="590"/>
      <c r="P1463" s="590"/>
      <c r="Q1463" s="590"/>
      <c r="R1463" s="590"/>
      <c r="S1463" s="590"/>
      <c r="T1463" s="591"/>
      <c r="U1463" s="590"/>
      <c r="V1463" s="590"/>
      <c r="W1463" s="590"/>
      <c r="X1463" s="592"/>
      <c r="Y1463" s="592"/>
      <c r="Z1463" s="590"/>
    </row>
    <row r="1464" spans="7:26" s="573" customFormat="1" x14ac:dyDescent="0.25">
      <c r="G1464" s="590"/>
      <c r="H1464" s="590"/>
      <c r="I1464" s="590"/>
      <c r="J1464" s="590"/>
      <c r="K1464" s="590"/>
      <c r="L1464" s="590"/>
      <c r="M1464" s="590"/>
      <c r="N1464" s="590"/>
      <c r="O1464" s="590"/>
      <c r="P1464" s="590"/>
      <c r="Q1464" s="590"/>
      <c r="R1464" s="590"/>
      <c r="S1464" s="590"/>
      <c r="T1464" s="591"/>
      <c r="U1464" s="590"/>
      <c r="V1464" s="590"/>
      <c r="W1464" s="590"/>
      <c r="X1464" s="592"/>
      <c r="Y1464" s="592"/>
      <c r="Z1464" s="590"/>
    </row>
    <row r="1465" spans="7:26" s="573" customFormat="1" x14ac:dyDescent="0.25">
      <c r="G1465" s="590"/>
      <c r="H1465" s="590"/>
      <c r="I1465" s="590"/>
      <c r="J1465" s="590"/>
      <c r="K1465" s="590"/>
      <c r="L1465" s="590"/>
      <c r="M1465" s="590"/>
      <c r="N1465" s="590"/>
      <c r="O1465" s="590"/>
      <c r="P1465" s="590"/>
      <c r="Q1465" s="590"/>
      <c r="R1465" s="590"/>
      <c r="S1465" s="590"/>
      <c r="T1465" s="591"/>
      <c r="U1465" s="590"/>
      <c r="V1465" s="590"/>
      <c r="W1465" s="590"/>
      <c r="X1465" s="592"/>
      <c r="Y1465" s="592"/>
      <c r="Z1465" s="590"/>
    </row>
    <row r="1466" spans="7:26" s="573" customFormat="1" x14ac:dyDescent="0.25">
      <c r="G1466" s="590"/>
      <c r="H1466" s="590"/>
      <c r="I1466" s="590"/>
      <c r="J1466" s="590"/>
      <c r="K1466" s="590"/>
      <c r="L1466" s="590"/>
      <c r="M1466" s="590"/>
      <c r="N1466" s="590"/>
      <c r="O1466" s="590"/>
      <c r="P1466" s="590"/>
      <c r="Q1466" s="590"/>
      <c r="R1466" s="590"/>
      <c r="S1466" s="590"/>
      <c r="T1466" s="591"/>
      <c r="U1466" s="590"/>
      <c r="V1466" s="590"/>
      <c r="W1466" s="590"/>
      <c r="X1466" s="592"/>
      <c r="Y1466" s="592"/>
      <c r="Z1466" s="590"/>
    </row>
    <row r="1467" spans="7:26" s="573" customFormat="1" x14ac:dyDescent="0.25">
      <c r="G1467" s="590"/>
      <c r="H1467" s="590"/>
      <c r="I1467" s="590"/>
      <c r="J1467" s="590"/>
      <c r="K1467" s="590"/>
      <c r="L1467" s="590"/>
      <c r="M1467" s="590"/>
      <c r="N1467" s="590"/>
      <c r="O1467" s="590"/>
      <c r="P1467" s="590"/>
      <c r="Q1467" s="590"/>
      <c r="R1467" s="590"/>
      <c r="S1467" s="590"/>
      <c r="T1467" s="591"/>
      <c r="U1467" s="590"/>
      <c r="V1467" s="590"/>
      <c r="W1467" s="590"/>
      <c r="X1467" s="592"/>
      <c r="Y1467" s="592"/>
      <c r="Z1467" s="590"/>
    </row>
    <row r="1468" spans="7:26" s="573" customFormat="1" x14ac:dyDescent="0.25">
      <c r="G1468" s="590"/>
      <c r="H1468" s="590"/>
      <c r="I1468" s="590"/>
      <c r="J1468" s="590"/>
      <c r="K1468" s="590"/>
      <c r="L1468" s="590"/>
      <c r="M1468" s="590"/>
      <c r="N1468" s="590"/>
      <c r="O1468" s="590"/>
      <c r="P1468" s="590"/>
      <c r="Q1468" s="590"/>
      <c r="R1468" s="590"/>
      <c r="S1468" s="590"/>
      <c r="T1468" s="591"/>
      <c r="U1468" s="590"/>
      <c r="V1468" s="590"/>
      <c r="W1468" s="590"/>
      <c r="X1468" s="592"/>
      <c r="Y1468" s="592"/>
      <c r="Z1468" s="590"/>
    </row>
    <row r="1469" spans="7:26" s="573" customFormat="1" x14ac:dyDescent="0.25">
      <c r="G1469" s="590"/>
      <c r="H1469" s="590"/>
      <c r="I1469" s="590"/>
      <c r="J1469" s="590"/>
      <c r="K1469" s="590"/>
      <c r="L1469" s="590"/>
      <c r="M1469" s="590"/>
      <c r="N1469" s="590"/>
      <c r="O1469" s="590"/>
      <c r="P1469" s="590"/>
      <c r="Q1469" s="590"/>
      <c r="R1469" s="590"/>
      <c r="S1469" s="590"/>
      <c r="T1469" s="591"/>
      <c r="U1469" s="590"/>
      <c r="V1469" s="590"/>
      <c r="W1469" s="590"/>
      <c r="X1469" s="592"/>
      <c r="Y1469" s="592"/>
      <c r="Z1469" s="590"/>
    </row>
    <row r="1470" spans="7:26" s="573" customFormat="1" x14ac:dyDescent="0.25">
      <c r="G1470" s="590"/>
      <c r="H1470" s="590"/>
      <c r="I1470" s="590"/>
      <c r="J1470" s="590"/>
      <c r="K1470" s="590"/>
      <c r="L1470" s="590"/>
      <c r="M1470" s="590"/>
      <c r="N1470" s="590"/>
      <c r="O1470" s="590"/>
      <c r="P1470" s="590"/>
      <c r="Q1470" s="590"/>
      <c r="R1470" s="590"/>
      <c r="S1470" s="590"/>
      <c r="T1470" s="591"/>
      <c r="U1470" s="590"/>
      <c r="V1470" s="590"/>
      <c r="W1470" s="590"/>
      <c r="X1470" s="592"/>
      <c r="Y1470" s="592"/>
      <c r="Z1470" s="590"/>
    </row>
    <row r="1471" spans="7:26" s="573" customFormat="1" x14ac:dyDescent="0.25">
      <c r="G1471" s="590"/>
      <c r="H1471" s="590"/>
      <c r="I1471" s="590"/>
      <c r="J1471" s="590"/>
      <c r="K1471" s="590"/>
      <c r="L1471" s="590"/>
      <c r="M1471" s="590"/>
      <c r="N1471" s="590"/>
      <c r="O1471" s="590"/>
      <c r="P1471" s="590"/>
      <c r="Q1471" s="590"/>
      <c r="R1471" s="590"/>
      <c r="S1471" s="590"/>
      <c r="T1471" s="591"/>
      <c r="U1471" s="590"/>
      <c r="V1471" s="590"/>
      <c r="W1471" s="590"/>
      <c r="X1471" s="592"/>
      <c r="Y1471" s="592"/>
      <c r="Z1471" s="590"/>
    </row>
    <row r="1472" spans="7:26" s="573" customFormat="1" x14ac:dyDescent="0.25">
      <c r="G1472" s="590"/>
      <c r="H1472" s="590"/>
      <c r="I1472" s="590"/>
      <c r="J1472" s="590"/>
      <c r="K1472" s="590"/>
      <c r="L1472" s="590"/>
      <c r="M1472" s="590"/>
      <c r="N1472" s="590"/>
      <c r="O1472" s="590"/>
      <c r="P1472" s="590"/>
      <c r="Q1472" s="590"/>
      <c r="R1472" s="590"/>
      <c r="S1472" s="590"/>
      <c r="T1472" s="591"/>
      <c r="U1472" s="590"/>
      <c r="V1472" s="590"/>
      <c r="W1472" s="590"/>
      <c r="X1472" s="592"/>
      <c r="Y1472" s="592"/>
      <c r="Z1472" s="590"/>
    </row>
    <row r="1473" spans="7:26" s="573" customFormat="1" x14ac:dyDescent="0.25">
      <c r="G1473" s="590"/>
      <c r="H1473" s="590"/>
      <c r="I1473" s="590"/>
      <c r="J1473" s="590"/>
      <c r="K1473" s="590"/>
      <c r="L1473" s="590"/>
      <c r="M1473" s="590"/>
      <c r="N1473" s="590"/>
      <c r="O1473" s="590"/>
      <c r="P1473" s="590"/>
      <c r="Q1473" s="590"/>
      <c r="R1473" s="590"/>
      <c r="S1473" s="590"/>
      <c r="T1473" s="591"/>
      <c r="U1473" s="590"/>
      <c r="V1473" s="590"/>
      <c r="W1473" s="590"/>
      <c r="X1473" s="592"/>
      <c r="Y1473" s="592"/>
      <c r="Z1473" s="590"/>
    </row>
    <row r="1474" spans="7:26" s="573" customFormat="1" x14ac:dyDescent="0.25">
      <c r="G1474" s="590"/>
      <c r="H1474" s="590"/>
      <c r="I1474" s="590"/>
      <c r="J1474" s="590"/>
      <c r="K1474" s="590"/>
      <c r="L1474" s="590"/>
      <c r="M1474" s="590"/>
      <c r="N1474" s="590"/>
      <c r="O1474" s="590"/>
      <c r="P1474" s="590"/>
      <c r="Q1474" s="590"/>
      <c r="R1474" s="590"/>
      <c r="S1474" s="590"/>
      <c r="T1474" s="591"/>
      <c r="U1474" s="590"/>
      <c r="V1474" s="590"/>
      <c r="W1474" s="590"/>
      <c r="X1474" s="592"/>
      <c r="Y1474" s="592"/>
      <c r="Z1474" s="590"/>
    </row>
    <row r="1475" spans="7:26" s="573" customFormat="1" x14ac:dyDescent="0.25">
      <c r="G1475" s="590"/>
      <c r="H1475" s="590"/>
      <c r="I1475" s="590"/>
      <c r="J1475" s="590"/>
      <c r="K1475" s="590"/>
      <c r="L1475" s="590"/>
      <c r="M1475" s="590"/>
      <c r="N1475" s="590"/>
      <c r="O1475" s="590"/>
      <c r="P1475" s="590"/>
      <c r="Q1475" s="590"/>
      <c r="R1475" s="590"/>
      <c r="S1475" s="590"/>
      <c r="T1475" s="591"/>
      <c r="U1475" s="590"/>
      <c r="V1475" s="590"/>
      <c r="W1475" s="590"/>
      <c r="X1475" s="592"/>
      <c r="Y1475" s="592"/>
      <c r="Z1475" s="590"/>
    </row>
    <row r="1476" spans="7:26" s="573" customFormat="1" x14ac:dyDescent="0.25">
      <c r="G1476" s="590"/>
      <c r="H1476" s="590"/>
      <c r="I1476" s="590"/>
      <c r="J1476" s="590"/>
      <c r="K1476" s="590"/>
      <c r="L1476" s="590"/>
      <c r="M1476" s="590"/>
      <c r="N1476" s="590"/>
      <c r="O1476" s="590"/>
      <c r="P1476" s="590"/>
      <c r="Q1476" s="590"/>
      <c r="R1476" s="590"/>
      <c r="S1476" s="590"/>
      <c r="T1476" s="591"/>
      <c r="U1476" s="590"/>
      <c r="V1476" s="590"/>
      <c r="W1476" s="590"/>
      <c r="X1476" s="592"/>
      <c r="Y1476" s="592"/>
      <c r="Z1476" s="590"/>
    </row>
    <row r="1477" spans="7:26" s="573" customFormat="1" x14ac:dyDescent="0.25">
      <c r="G1477" s="590"/>
      <c r="H1477" s="590"/>
      <c r="I1477" s="590"/>
      <c r="J1477" s="590"/>
      <c r="K1477" s="590"/>
      <c r="L1477" s="590"/>
      <c r="M1477" s="590"/>
      <c r="N1477" s="590"/>
      <c r="O1477" s="590"/>
      <c r="P1477" s="590"/>
      <c r="Q1477" s="590"/>
      <c r="R1477" s="590"/>
      <c r="S1477" s="590"/>
      <c r="T1477" s="591"/>
      <c r="U1477" s="590"/>
      <c r="V1477" s="590"/>
      <c r="W1477" s="590"/>
      <c r="X1477" s="592"/>
      <c r="Y1477" s="592"/>
      <c r="Z1477" s="590"/>
    </row>
    <row r="1478" spans="7:26" s="573" customFormat="1" x14ac:dyDescent="0.25">
      <c r="G1478" s="590"/>
      <c r="H1478" s="590"/>
      <c r="I1478" s="590"/>
      <c r="J1478" s="590"/>
      <c r="K1478" s="590"/>
      <c r="L1478" s="590"/>
      <c r="M1478" s="590"/>
      <c r="N1478" s="590"/>
      <c r="O1478" s="590"/>
      <c r="P1478" s="590"/>
      <c r="Q1478" s="590"/>
      <c r="R1478" s="590"/>
      <c r="S1478" s="590"/>
      <c r="T1478" s="591"/>
      <c r="U1478" s="590"/>
      <c r="V1478" s="590"/>
      <c r="W1478" s="590"/>
      <c r="X1478" s="592"/>
      <c r="Y1478" s="592"/>
      <c r="Z1478" s="590"/>
    </row>
    <row r="1479" spans="7:26" s="573" customFormat="1" x14ac:dyDescent="0.25">
      <c r="G1479" s="590"/>
      <c r="H1479" s="590"/>
      <c r="I1479" s="590"/>
      <c r="J1479" s="590"/>
      <c r="K1479" s="590"/>
      <c r="L1479" s="590"/>
      <c r="M1479" s="590"/>
      <c r="N1479" s="590"/>
      <c r="O1479" s="590"/>
      <c r="P1479" s="590"/>
      <c r="Q1479" s="590"/>
      <c r="R1479" s="590"/>
      <c r="S1479" s="590"/>
      <c r="T1479" s="591"/>
      <c r="U1479" s="590"/>
      <c r="V1479" s="590"/>
      <c r="W1479" s="590"/>
      <c r="X1479" s="592"/>
      <c r="Y1479" s="592"/>
      <c r="Z1479" s="590"/>
    </row>
    <row r="1480" spans="7:26" s="573" customFormat="1" x14ac:dyDescent="0.25">
      <c r="G1480" s="590"/>
      <c r="H1480" s="590"/>
      <c r="I1480" s="590"/>
      <c r="J1480" s="590"/>
      <c r="K1480" s="590"/>
      <c r="L1480" s="590"/>
      <c r="M1480" s="590"/>
      <c r="N1480" s="590"/>
      <c r="O1480" s="590"/>
      <c r="P1480" s="590"/>
      <c r="Q1480" s="590"/>
      <c r="R1480" s="590"/>
      <c r="S1480" s="590"/>
      <c r="T1480" s="591"/>
      <c r="U1480" s="590"/>
      <c r="V1480" s="590"/>
      <c r="W1480" s="590"/>
      <c r="X1480" s="592"/>
      <c r="Y1480" s="592"/>
      <c r="Z1480" s="590"/>
    </row>
    <row r="1481" spans="7:26" s="573" customFormat="1" x14ac:dyDescent="0.25">
      <c r="G1481" s="590"/>
      <c r="H1481" s="590"/>
      <c r="I1481" s="590"/>
      <c r="J1481" s="590"/>
      <c r="K1481" s="590"/>
      <c r="L1481" s="590"/>
      <c r="M1481" s="590"/>
      <c r="N1481" s="590"/>
      <c r="O1481" s="590"/>
      <c r="P1481" s="590"/>
      <c r="Q1481" s="590"/>
      <c r="R1481" s="590"/>
      <c r="S1481" s="590"/>
      <c r="T1481" s="591"/>
      <c r="U1481" s="590"/>
      <c r="V1481" s="590"/>
      <c r="W1481" s="590"/>
      <c r="X1481" s="592"/>
      <c r="Y1481" s="592"/>
      <c r="Z1481" s="590"/>
    </row>
    <row r="1482" spans="7:26" s="573" customFormat="1" x14ac:dyDescent="0.25">
      <c r="G1482" s="590"/>
      <c r="H1482" s="590"/>
      <c r="I1482" s="590"/>
      <c r="J1482" s="590"/>
      <c r="K1482" s="590"/>
      <c r="L1482" s="590"/>
      <c r="M1482" s="590"/>
      <c r="N1482" s="590"/>
      <c r="O1482" s="590"/>
      <c r="P1482" s="590"/>
      <c r="Q1482" s="590"/>
      <c r="R1482" s="590"/>
      <c r="S1482" s="590"/>
      <c r="T1482" s="591"/>
      <c r="U1482" s="590"/>
      <c r="V1482" s="590"/>
      <c r="W1482" s="590"/>
      <c r="X1482" s="592"/>
      <c r="Y1482" s="592"/>
      <c r="Z1482" s="590"/>
    </row>
    <row r="1483" spans="7:26" s="573" customFormat="1" x14ac:dyDescent="0.25">
      <c r="G1483" s="590"/>
      <c r="H1483" s="590"/>
      <c r="I1483" s="590"/>
      <c r="J1483" s="590"/>
      <c r="K1483" s="590"/>
      <c r="L1483" s="590"/>
      <c r="M1483" s="590"/>
      <c r="N1483" s="590"/>
      <c r="O1483" s="590"/>
      <c r="P1483" s="590"/>
      <c r="Q1483" s="590"/>
      <c r="R1483" s="590"/>
      <c r="S1483" s="590"/>
      <c r="T1483" s="591"/>
      <c r="U1483" s="590"/>
      <c r="V1483" s="590"/>
      <c r="W1483" s="590"/>
      <c r="X1483" s="592"/>
      <c r="Y1483" s="592"/>
      <c r="Z1483" s="590"/>
    </row>
    <row r="1484" spans="7:26" s="573" customFormat="1" x14ac:dyDescent="0.25">
      <c r="G1484" s="590"/>
      <c r="H1484" s="590"/>
      <c r="I1484" s="590"/>
      <c r="J1484" s="590"/>
      <c r="K1484" s="590"/>
      <c r="L1484" s="590"/>
      <c r="M1484" s="590"/>
      <c r="N1484" s="590"/>
      <c r="O1484" s="590"/>
      <c r="P1484" s="590"/>
      <c r="Q1484" s="590"/>
      <c r="R1484" s="590"/>
      <c r="S1484" s="590"/>
      <c r="T1484" s="591"/>
      <c r="U1484" s="590"/>
      <c r="V1484" s="590"/>
      <c r="W1484" s="590"/>
      <c r="X1484" s="592"/>
      <c r="Y1484" s="592"/>
      <c r="Z1484" s="590"/>
    </row>
    <row r="1485" spans="7:26" s="573" customFormat="1" x14ac:dyDescent="0.25">
      <c r="G1485" s="590"/>
      <c r="H1485" s="590"/>
      <c r="I1485" s="590"/>
      <c r="J1485" s="590"/>
      <c r="K1485" s="590"/>
      <c r="L1485" s="590"/>
      <c r="M1485" s="590"/>
      <c r="N1485" s="590"/>
      <c r="O1485" s="590"/>
      <c r="P1485" s="590"/>
      <c r="Q1485" s="590"/>
      <c r="R1485" s="590"/>
      <c r="S1485" s="590"/>
      <c r="T1485" s="591"/>
      <c r="U1485" s="590"/>
      <c r="V1485" s="590"/>
      <c r="W1485" s="590"/>
      <c r="X1485" s="592"/>
      <c r="Y1485" s="592"/>
      <c r="Z1485" s="590"/>
    </row>
    <row r="1486" spans="7:26" s="573" customFormat="1" x14ac:dyDescent="0.25">
      <c r="G1486" s="590"/>
      <c r="H1486" s="590"/>
      <c r="I1486" s="590"/>
      <c r="J1486" s="590"/>
      <c r="K1486" s="590"/>
      <c r="L1486" s="590"/>
      <c r="M1486" s="590"/>
      <c r="N1486" s="590"/>
      <c r="O1486" s="590"/>
      <c r="P1486" s="590"/>
      <c r="Q1486" s="590"/>
      <c r="R1486" s="590"/>
      <c r="S1486" s="590"/>
      <c r="T1486" s="591"/>
      <c r="U1486" s="590"/>
      <c r="V1486" s="590"/>
      <c r="W1486" s="590"/>
      <c r="X1486" s="592"/>
      <c r="Y1486" s="592"/>
      <c r="Z1486" s="590"/>
    </row>
    <row r="1487" spans="7:26" s="573" customFormat="1" x14ac:dyDescent="0.25">
      <c r="G1487" s="590"/>
      <c r="H1487" s="590"/>
      <c r="I1487" s="590"/>
      <c r="J1487" s="590"/>
      <c r="K1487" s="590"/>
      <c r="L1487" s="590"/>
      <c r="M1487" s="590"/>
      <c r="N1487" s="590"/>
      <c r="O1487" s="590"/>
      <c r="P1487" s="590"/>
      <c r="Q1487" s="590"/>
      <c r="R1487" s="590"/>
      <c r="S1487" s="590"/>
      <c r="T1487" s="591"/>
      <c r="U1487" s="590"/>
      <c r="V1487" s="590"/>
      <c r="W1487" s="590"/>
      <c r="X1487" s="592"/>
      <c r="Y1487" s="592"/>
      <c r="Z1487" s="590"/>
    </row>
    <row r="1488" spans="7:26" s="573" customFormat="1" x14ac:dyDescent="0.25">
      <c r="G1488" s="590"/>
      <c r="H1488" s="590"/>
      <c r="I1488" s="590"/>
      <c r="J1488" s="590"/>
      <c r="K1488" s="590"/>
      <c r="L1488" s="590"/>
      <c r="M1488" s="590"/>
      <c r="N1488" s="590"/>
      <c r="O1488" s="590"/>
      <c r="P1488" s="590"/>
      <c r="Q1488" s="590"/>
      <c r="R1488" s="590"/>
      <c r="S1488" s="590"/>
      <c r="T1488" s="591"/>
      <c r="U1488" s="590"/>
      <c r="V1488" s="590"/>
      <c r="W1488" s="590"/>
      <c r="X1488" s="592"/>
      <c r="Y1488" s="592"/>
      <c r="Z1488" s="590"/>
    </row>
    <row r="1489" spans="7:26" s="573" customFormat="1" x14ac:dyDescent="0.25">
      <c r="G1489" s="590"/>
      <c r="H1489" s="590"/>
      <c r="I1489" s="590"/>
      <c r="J1489" s="590"/>
      <c r="K1489" s="590"/>
      <c r="L1489" s="590"/>
      <c r="M1489" s="590"/>
      <c r="N1489" s="590"/>
      <c r="O1489" s="590"/>
      <c r="P1489" s="590"/>
      <c r="Q1489" s="590"/>
      <c r="R1489" s="590"/>
      <c r="S1489" s="590"/>
      <c r="T1489" s="591"/>
      <c r="U1489" s="590"/>
      <c r="V1489" s="590"/>
      <c r="W1489" s="590"/>
      <c r="X1489" s="592"/>
      <c r="Y1489" s="592"/>
      <c r="Z1489" s="590"/>
    </row>
    <row r="1490" spans="7:26" s="573" customFormat="1" x14ac:dyDescent="0.25">
      <c r="G1490" s="590"/>
      <c r="H1490" s="590"/>
      <c r="I1490" s="590"/>
      <c r="J1490" s="590"/>
      <c r="K1490" s="590"/>
      <c r="L1490" s="590"/>
      <c r="M1490" s="590"/>
      <c r="N1490" s="590"/>
      <c r="O1490" s="590"/>
      <c r="P1490" s="590"/>
      <c r="Q1490" s="590"/>
      <c r="R1490" s="590"/>
      <c r="S1490" s="590"/>
      <c r="T1490" s="591"/>
      <c r="U1490" s="590"/>
      <c r="V1490" s="590"/>
      <c r="W1490" s="590"/>
      <c r="X1490" s="592"/>
      <c r="Y1490" s="592"/>
      <c r="Z1490" s="590"/>
    </row>
    <row r="1491" spans="7:26" s="573" customFormat="1" x14ac:dyDescent="0.25">
      <c r="G1491" s="590"/>
      <c r="H1491" s="590"/>
      <c r="I1491" s="590"/>
      <c r="J1491" s="590"/>
      <c r="K1491" s="590"/>
      <c r="L1491" s="590"/>
      <c r="M1491" s="590"/>
      <c r="N1491" s="590"/>
      <c r="O1491" s="590"/>
      <c r="P1491" s="590"/>
      <c r="Q1491" s="590"/>
      <c r="R1491" s="590"/>
      <c r="S1491" s="590"/>
      <c r="T1491" s="591"/>
      <c r="U1491" s="590"/>
      <c r="V1491" s="590"/>
      <c r="W1491" s="590"/>
      <c r="X1491" s="592"/>
      <c r="Y1491" s="592"/>
      <c r="Z1491" s="590"/>
    </row>
    <row r="1492" spans="7:26" s="573" customFormat="1" x14ac:dyDescent="0.25">
      <c r="G1492" s="590"/>
      <c r="H1492" s="590"/>
      <c r="I1492" s="590"/>
      <c r="J1492" s="590"/>
      <c r="K1492" s="590"/>
      <c r="L1492" s="590"/>
      <c r="M1492" s="590"/>
      <c r="N1492" s="590"/>
      <c r="O1492" s="590"/>
      <c r="P1492" s="590"/>
      <c r="Q1492" s="590"/>
      <c r="R1492" s="590"/>
      <c r="S1492" s="590"/>
      <c r="T1492" s="591"/>
      <c r="U1492" s="590"/>
      <c r="V1492" s="590"/>
      <c r="W1492" s="590"/>
      <c r="X1492" s="592"/>
      <c r="Y1492" s="592"/>
      <c r="Z1492" s="590"/>
    </row>
    <row r="1493" spans="7:26" s="573" customFormat="1" x14ac:dyDescent="0.25">
      <c r="G1493" s="590"/>
      <c r="H1493" s="590"/>
      <c r="I1493" s="590"/>
      <c r="J1493" s="590"/>
      <c r="K1493" s="590"/>
      <c r="L1493" s="590"/>
      <c r="M1493" s="590"/>
      <c r="N1493" s="590"/>
      <c r="O1493" s="590"/>
      <c r="P1493" s="590"/>
      <c r="Q1493" s="590"/>
      <c r="R1493" s="590"/>
      <c r="S1493" s="590"/>
      <c r="T1493" s="591"/>
      <c r="U1493" s="590"/>
      <c r="V1493" s="590"/>
      <c r="W1493" s="590"/>
      <c r="X1493" s="592"/>
      <c r="Y1493" s="592"/>
      <c r="Z1493" s="590"/>
    </row>
    <row r="1494" spans="7:26" s="573" customFormat="1" x14ac:dyDescent="0.25">
      <c r="G1494" s="590"/>
      <c r="H1494" s="590"/>
      <c r="I1494" s="590"/>
      <c r="J1494" s="590"/>
      <c r="K1494" s="590"/>
      <c r="L1494" s="590"/>
      <c r="M1494" s="590"/>
      <c r="N1494" s="590"/>
      <c r="O1494" s="590"/>
      <c r="P1494" s="590"/>
      <c r="Q1494" s="590"/>
      <c r="R1494" s="590"/>
      <c r="S1494" s="590"/>
      <c r="T1494" s="591"/>
      <c r="U1494" s="590"/>
      <c r="V1494" s="590"/>
      <c r="W1494" s="590"/>
      <c r="X1494" s="592"/>
      <c r="Y1494" s="592"/>
      <c r="Z1494" s="590"/>
    </row>
    <row r="1495" spans="7:26" s="573" customFormat="1" x14ac:dyDescent="0.25">
      <c r="G1495" s="590"/>
      <c r="H1495" s="590"/>
      <c r="I1495" s="590"/>
      <c r="J1495" s="590"/>
      <c r="K1495" s="590"/>
      <c r="L1495" s="590"/>
      <c r="M1495" s="590"/>
      <c r="N1495" s="590"/>
      <c r="O1495" s="590"/>
      <c r="P1495" s="590"/>
      <c r="Q1495" s="590"/>
      <c r="R1495" s="590"/>
      <c r="S1495" s="590"/>
      <c r="T1495" s="591"/>
      <c r="U1495" s="590"/>
      <c r="V1495" s="590"/>
      <c r="W1495" s="590"/>
      <c r="X1495" s="592"/>
      <c r="Y1495" s="592"/>
      <c r="Z1495" s="590"/>
    </row>
    <row r="1496" spans="7:26" s="573" customFormat="1" x14ac:dyDescent="0.25">
      <c r="G1496" s="590"/>
      <c r="H1496" s="590"/>
      <c r="I1496" s="590"/>
      <c r="J1496" s="590"/>
      <c r="K1496" s="590"/>
      <c r="L1496" s="590"/>
      <c r="M1496" s="590"/>
      <c r="N1496" s="590"/>
      <c r="O1496" s="590"/>
      <c r="P1496" s="590"/>
      <c r="Q1496" s="590"/>
      <c r="R1496" s="590"/>
      <c r="S1496" s="590"/>
      <c r="T1496" s="591"/>
      <c r="U1496" s="590"/>
      <c r="V1496" s="590"/>
      <c r="W1496" s="590"/>
      <c r="X1496" s="592"/>
      <c r="Y1496" s="592"/>
      <c r="Z1496" s="590"/>
    </row>
    <row r="1497" spans="7:26" s="573" customFormat="1" x14ac:dyDescent="0.25">
      <c r="G1497" s="590"/>
      <c r="H1497" s="590"/>
      <c r="I1497" s="590"/>
      <c r="J1497" s="590"/>
      <c r="K1497" s="590"/>
      <c r="L1497" s="590"/>
      <c r="M1497" s="590"/>
      <c r="N1497" s="590"/>
      <c r="O1497" s="590"/>
      <c r="P1497" s="590"/>
      <c r="Q1497" s="590"/>
      <c r="R1497" s="590"/>
      <c r="S1497" s="590"/>
      <c r="T1497" s="591"/>
      <c r="U1497" s="590"/>
      <c r="V1497" s="590"/>
      <c r="W1497" s="590"/>
      <c r="X1497" s="592"/>
      <c r="Y1497" s="592"/>
      <c r="Z1497" s="590"/>
    </row>
    <row r="1498" spans="7:26" s="573" customFormat="1" x14ac:dyDescent="0.25">
      <c r="G1498" s="590"/>
      <c r="H1498" s="590"/>
      <c r="I1498" s="590"/>
      <c r="J1498" s="590"/>
      <c r="K1498" s="590"/>
      <c r="L1498" s="590"/>
      <c r="M1498" s="590"/>
      <c r="N1498" s="590"/>
      <c r="O1498" s="590"/>
      <c r="P1498" s="590"/>
      <c r="Q1498" s="590"/>
      <c r="R1498" s="590"/>
      <c r="S1498" s="590"/>
      <c r="T1498" s="591"/>
      <c r="U1498" s="590"/>
      <c r="V1498" s="590"/>
      <c r="W1498" s="590"/>
      <c r="X1498" s="592"/>
      <c r="Y1498" s="592"/>
      <c r="Z1498" s="590"/>
    </row>
    <row r="1499" spans="7:26" s="573" customFormat="1" x14ac:dyDescent="0.25">
      <c r="G1499" s="590"/>
      <c r="H1499" s="590"/>
      <c r="I1499" s="590"/>
      <c r="J1499" s="590"/>
      <c r="K1499" s="590"/>
      <c r="L1499" s="590"/>
      <c r="M1499" s="590"/>
      <c r="N1499" s="590"/>
      <c r="O1499" s="590"/>
      <c r="P1499" s="590"/>
      <c r="Q1499" s="590"/>
      <c r="R1499" s="590"/>
      <c r="S1499" s="590"/>
      <c r="T1499" s="591"/>
      <c r="U1499" s="590"/>
      <c r="V1499" s="590"/>
      <c r="W1499" s="590"/>
      <c r="X1499" s="592"/>
      <c r="Y1499" s="592"/>
      <c r="Z1499" s="590"/>
    </row>
    <row r="1500" spans="7:26" s="573" customFormat="1" x14ac:dyDescent="0.25">
      <c r="G1500" s="590"/>
      <c r="H1500" s="590"/>
      <c r="I1500" s="590"/>
      <c r="J1500" s="590"/>
      <c r="K1500" s="590"/>
      <c r="L1500" s="590"/>
      <c r="M1500" s="590"/>
      <c r="N1500" s="590"/>
      <c r="O1500" s="590"/>
      <c r="P1500" s="590"/>
      <c r="Q1500" s="590"/>
      <c r="R1500" s="590"/>
      <c r="S1500" s="590"/>
      <c r="T1500" s="591"/>
      <c r="U1500" s="590"/>
      <c r="V1500" s="590"/>
      <c r="W1500" s="590"/>
      <c r="X1500" s="592"/>
      <c r="Y1500" s="592"/>
      <c r="Z1500" s="590"/>
    </row>
    <row r="1501" spans="7:26" s="573" customFormat="1" x14ac:dyDescent="0.25">
      <c r="G1501" s="590"/>
      <c r="H1501" s="590"/>
      <c r="I1501" s="590"/>
      <c r="J1501" s="590"/>
      <c r="K1501" s="590"/>
      <c r="L1501" s="590"/>
      <c r="M1501" s="590"/>
      <c r="N1501" s="590"/>
      <c r="O1501" s="590"/>
      <c r="P1501" s="590"/>
      <c r="Q1501" s="590"/>
      <c r="R1501" s="590"/>
      <c r="S1501" s="590"/>
      <c r="T1501" s="591"/>
      <c r="U1501" s="590"/>
      <c r="V1501" s="590"/>
      <c r="W1501" s="590"/>
      <c r="X1501" s="592"/>
      <c r="Y1501" s="592"/>
      <c r="Z1501" s="590"/>
    </row>
    <row r="1502" spans="7:26" s="573" customFormat="1" x14ac:dyDescent="0.25">
      <c r="G1502" s="590"/>
      <c r="H1502" s="590"/>
      <c r="I1502" s="590"/>
      <c r="J1502" s="590"/>
      <c r="K1502" s="590"/>
      <c r="L1502" s="590"/>
      <c r="M1502" s="590"/>
      <c r="N1502" s="590"/>
      <c r="O1502" s="590"/>
      <c r="P1502" s="590"/>
      <c r="Q1502" s="590"/>
      <c r="R1502" s="590"/>
      <c r="S1502" s="590"/>
      <c r="T1502" s="591"/>
      <c r="U1502" s="590"/>
      <c r="V1502" s="590"/>
      <c r="W1502" s="590"/>
      <c r="X1502" s="592"/>
      <c r="Y1502" s="592"/>
      <c r="Z1502" s="590"/>
    </row>
    <row r="1503" spans="7:26" s="573" customFormat="1" x14ac:dyDescent="0.25">
      <c r="G1503" s="590"/>
      <c r="H1503" s="590"/>
      <c r="I1503" s="590"/>
      <c r="J1503" s="590"/>
      <c r="K1503" s="590"/>
      <c r="L1503" s="590"/>
      <c r="M1503" s="590"/>
      <c r="N1503" s="590"/>
      <c r="O1503" s="590"/>
      <c r="P1503" s="590"/>
      <c r="Q1503" s="590"/>
      <c r="R1503" s="590"/>
      <c r="S1503" s="590"/>
      <c r="T1503" s="591"/>
      <c r="U1503" s="590"/>
      <c r="V1503" s="590"/>
      <c r="W1503" s="590"/>
      <c r="X1503" s="592"/>
      <c r="Y1503" s="592"/>
      <c r="Z1503" s="590"/>
    </row>
    <row r="1504" spans="7:26" s="573" customFormat="1" x14ac:dyDescent="0.25">
      <c r="G1504" s="590"/>
      <c r="H1504" s="590"/>
      <c r="I1504" s="590"/>
      <c r="J1504" s="590"/>
      <c r="K1504" s="590"/>
      <c r="L1504" s="590"/>
      <c r="M1504" s="590"/>
      <c r="N1504" s="590"/>
      <c r="O1504" s="590"/>
      <c r="P1504" s="590"/>
      <c r="Q1504" s="590"/>
      <c r="R1504" s="590"/>
      <c r="S1504" s="590"/>
      <c r="T1504" s="591"/>
      <c r="U1504" s="590"/>
      <c r="V1504" s="590"/>
      <c r="W1504" s="590"/>
      <c r="X1504" s="592"/>
      <c r="Y1504" s="592"/>
      <c r="Z1504" s="590"/>
    </row>
    <row r="1505" spans="7:26" s="573" customFormat="1" x14ac:dyDescent="0.25">
      <c r="G1505" s="590"/>
      <c r="H1505" s="590"/>
      <c r="I1505" s="590"/>
      <c r="J1505" s="590"/>
      <c r="K1505" s="590"/>
      <c r="L1505" s="590"/>
      <c r="M1505" s="590"/>
      <c r="N1505" s="590"/>
      <c r="O1505" s="590"/>
      <c r="P1505" s="590"/>
      <c r="Q1505" s="590"/>
      <c r="R1505" s="590"/>
      <c r="S1505" s="590"/>
      <c r="T1505" s="591"/>
      <c r="U1505" s="590"/>
      <c r="V1505" s="590"/>
      <c r="W1505" s="590"/>
      <c r="X1505" s="592"/>
      <c r="Y1505" s="592"/>
      <c r="Z1505" s="590"/>
    </row>
    <row r="1506" spans="7:26" s="573" customFormat="1" x14ac:dyDescent="0.25">
      <c r="G1506" s="590"/>
      <c r="H1506" s="590"/>
      <c r="I1506" s="590"/>
      <c r="J1506" s="590"/>
      <c r="K1506" s="590"/>
      <c r="L1506" s="590"/>
      <c r="M1506" s="590"/>
      <c r="N1506" s="590"/>
      <c r="O1506" s="590"/>
      <c r="P1506" s="590"/>
      <c r="Q1506" s="590"/>
      <c r="R1506" s="590"/>
      <c r="S1506" s="590"/>
      <c r="T1506" s="591"/>
      <c r="U1506" s="590"/>
      <c r="V1506" s="590"/>
      <c r="W1506" s="590"/>
      <c r="X1506" s="592"/>
      <c r="Y1506" s="592"/>
      <c r="Z1506" s="590"/>
    </row>
    <row r="1507" spans="7:26" s="573" customFormat="1" x14ac:dyDescent="0.25">
      <c r="G1507" s="590"/>
      <c r="H1507" s="590"/>
      <c r="I1507" s="590"/>
      <c r="J1507" s="590"/>
      <c r="K1507" s="590"/>
      <c r="L1507" s="590"/>
      <c r="M1507" s="590"/>
      <c r="N1507" s="590"/>
      <c r="O1507" s="590"/>
      <c r="P1507" s="590"/>
      <c r="Q1507" s="590"/>
      <c r="R1507" s="590"/>
      <c r="S1507" s="590"/>
      <c r="T1507" s="591"/>
      <c r="U1507" s="590"/>
      <c r="V1507" s="590"/>
      <c r="W1507" s="590"/>
      <c r="X1507" s="592"/>
      <c r="Y1507" s="592"/>
      <c r="Z1507" s="590"/>
    </row>
    <row r="1508" spans="7:26" s="573" customFormat="1" x14ac:dyDescent="0.25">
      <c r="G1508" s="590"/>
      <c r="H1508" s="590"/>
      <c r="I1508" s="590"/>
      <c r="J1508" s="590"/>
      <c r="K1508" s="590"/>
      <c r="L1508" s="590"/>
      <c r="M1508" s="590"/>
      <c r="N1508" s="590"/>
      <c r="O1508" s="590"/>
      <c r="P1508" s="590"/>
      <c r="Q1508" s="590"/>
      <c r="R1508" s="590"/>
      <c r="S1508" s="590"/>
      <c r="T1508" s="591"/>
      <c r="U1508" s="590"/>
      <c r="V1508" s="590"/>
      <c r="W1508" s="590"/>
      <c r="X1508" s="592"/>
      <c r="Y1508" s="592"/>
      <c r="Z1508" s="590"/>
    </row>
    <row r="1509" spans="7:26" s="573" customFormat="1" x14ac:dyDescent="0.25">
      <c r="G1509" s="590"/>
      <c r="H1509" s="590"/>
      <c r="I1509" s="590"/>
      <c r="J1509" s="590"/>
      <c r="K1509" s="590"/>
      <c r="L1509" s="590"/>
      <c r="M1509" s="590"/>
      <c r="N1509" s="590"/>
      <c r="O1509" s="590"/>
      <c r="P1509" s="590"/>
      <c r="Q1509" s="590"/>
      <c r="R1509" s="590"/>
      <c r="S1509" s="590"/>
      <c r="T1509" s="591"/>
      <c r="U1509" s="590"/>
      <c r="V1509" s="590"/>
      <c r="W1509" s="590"/>
      <c r="X1509" s="592"/>
      <c r="Y1509" s="592"/>
      <c r="Z1509" s="590"/>
    </row>
    <row r="1510" spans="7:26" s="573" customFormat="1" x14ac:dyDescent="0.25">
      <c r="G1510" s="590"/>
      <c r="H1510" s="590"/>
      <c r="I1510" s="590"/>
      <c r="J1510" s="590"/>
      <c r="K1510" s="590"/>
      <c r="L1510" s="590"/>
      <c r="M1510" s="590"/>
      <c r="N1510" s="590"/>
      <c r="O1510" s="590"/>
      <c r="P1510" s="590"/>
      <c r="Q1510" s="590"/>
      <c r="R1510" s="590"/>
      <c r="S1510" s="590"/>
      <c r="T1510" s="591"/>
      <c r="U1510" s="590"/>
      <c r="V1510" s="590"/>
      <c r="W1510" s="590"/>
      <c r="X1510" s="592"/>
      <c r="Y1510" s="592"/>
      <c r="Z1510" s="590"/>
    </row>
    <row r="1511" spans="7:26" s="573" customFormat="1" x14ac:dyDescent="0.25">
      <c r="G1511" s="590"/>
      <c r="H1511" s="590"/>
      <c r="I1511" s="590"/>
      <c r="J1511" s="590"/>
      <c r="K1511" s="590"/>
      <c r="L1511" s="590"/>
      <c r="M1511" s="590"/>
      <c r="N1511" s="590"/>
      <c r="O1511" s="590"/>
      <c r="P1511" s="590"/>
      <c r="Q1511" s="590"/>
      <c r="R1511" s="590"/>
      <c r="S1511" s="590"/>
      <c r="T1511" s="591"/>
      <c r="U1511" s="590"/>
      <c r="V1511" s="590"/>
      <c r="W1511" s="590"/>
      <c r="X1511" s="592"/>
      <c r="Y1511" s="592"/>
      <c r="Z1511" s="590"/>
    </row>
    <row r="1512" spans="7:26" s="573" customFormat="1" x14ac:dyDescent="0.25">
      <c r="G1512" s="590"/>
      <c r="H1512" s="590"/>
      <c r="I1512" s="590"/>
      <c r="J1512" s="590"/>
      <c r="K1512" s="590"/>
      <c r="L1512" s="590"/>
      <c r="M1512" s="590"/>
      <c r="N1512" s="590"/>
      <c r="O1512" s="590"/>
      <c r="P1512" s="590"/>
      <c r="Q1512" s="590"/>
      <c r="R1512" s="590"/>
      <c r="S1512" s="590"/>
      <c r="T1512" s="591"/>
      <c r="U1512" s="590"/>
      <c r="V1512" s="590"/>
      <c r="W1512" s="590"/>
      <c r="X1512" s="592"/>
      <c r="Y1512" s="592"/>
      <c r="Z1512" s="590"/>
    </row>
    <row r="1513" spans="7:26" s="573" customFormat="1" x14ac:dyDescent="0.25">
      <c r="G1513" s="590"/>
      <c r="H1513" s="590"/>
      <c r="I1513" s="590"/>
      <c r="J1513" s="590"/>
      <c r="K1513" s="590"/>
      <c r="L1513" s="590"/>
      <c r="M1513" s="590"/>
      <c r="N1513" s="590"/>
      <c r="O1513" s="590"/>
      <c r="P1513" s="590"/>
      <c r="Q1513" s="590"/>
      <c r="R1513" s="590"/>
      <c r="S1513" s="590"/>
      <c r="T1513" s="591"/>
      <c r="U1513" s="590"/>
      <c r="V1513" s="590"/>
      <c r="W1513" s="590"/>
      <c r="X1513" s="592"/>
      <c r="Y1513" s="592"/>
      <c r="Z1513" s="590"/>
    </row>
    <row r="1514" spans="7:26" s="573" customFormat="1" x14ac:dyDescent="0.25">
      <c r="G1514" s="590"/>
      <c r="H1514" s="590"/>
      <c r="I1514" s="590"/>
      <c r="J1514" s="590"/>
      <c r="K1514" s="590"/>
      <c r="L1514" s="590"/>
      <c r="M1514" s="590"/>
      <c r="N1514" s="590"/>
      <c r="O1514" s="590"/>
      <c r="P1514" s="590"/>
      <c r="Q1514" s="590"/>
      <c r="R1514" s="590"/>
      <c r="S1514" s="590"/>
      <c r="T1514" s="591"/>
      <c r="U1514" s="590"/>
      <c r="V1514" s="590"/>
      <c r="W1514" s="590"/>
      <c r="X1514" s="592"/>
      <c r="Y1514" s="592"/>
      <c r="Z1514" s="590"/>
    </row>
    <row r="1515" spans="7:26" s="573" customFormat="1" x14ac:dyDescent="0.25">
      <c r="G1515" s="590"/>
      <c r="H1515" s="590"/>
      <c r="I1515" s="590"/>
      <c r="J1515" s="590"/>
      <c r="K1515" s="590"/>
      <c r="L1515" s="590"/>
      <c r="M1515" s="590"/>
      <c r="N1515" s="590"/>
      <c r="O1515" s="590"/>
      <c r="P1515" s="590"/>
      <c r="Q1515" s="590"/>
      <c r="R1515" s="590"/>
      <c r="S1515" s="590"/>
      <c r="T1515" s="591"/>
      <c r="U1515" s="590"/>
      <c r="V1515" s="590"/>
      <c r="W1515" s="590"/>
      <c r="X1515" s="592"/>
      <c r="Y1515" s="592"/>
      <c r="Z1515" s="590"/>
    </row>
    <row r="1516" spans="7:26" s="573" customFormat="1" x14ac:dyDescent="0.25">
      <c r="G1516" s="590"/>
      <c r="H1516" s="590"/>
      <c r="I1516" s="590"/>
      <c r="J1516" s="590"/>
      <c r="K1516" s="590"/>
      <c r="L1516" s="590"/>
      <c r="M1516" s="590"/>
      <c r="N1516" s="590"/>
      <c r="O1516" s="590"/>
      <c r="P1516" s="590"/>
      <c r="Q1516" s="590"/>
      <c r="R1516" s="590"/>
      <c r="S1516" s="590"/>
      <c r="T1516" s="591"/>
      <c r="U1516" s="590"/>
      <c r="V1516" s="590"/>
      <c r="W1516" s="590"/>
      <c r="X1516" s="592"/>
      <c r="Y1516" s="592"/>
      <c r="Z1516" s="590"/>
    </row>
    <row r="1517" spans="7:26" s="573" customFormat="1" x14ac:dyDescent="0.25">
      <c r="G1517" s="590"/>
      <c r="H1517" s="590"/>
      <c r="I1517" s="590"/>
      <c r="J1517" s="590"/>
      <c r="K1517" s="590"/>
      <c r="L1517" s="590"/>
      <c r="M1517" s="590"/>
      <c r="N1517" s="590"/>
      <c r="O1517" s="590"/>
      <c r="P1517" s="590"/>
      <c r="Q1517" s="590"/>
      <c r="R1517" s="590"/>
      <c r="S1517" s="590"/>
      <c r="T1517" s="591"/>
      <c r="U1517" s="590"/>
      <c r="V1517" s="590"/>
      <c r="W1517" s="590"/>
      <c r="X1517" s="592"/>
      <c r="Y1517" s="592"/>
      <c r="Z1517" s="590"/>
    </row>
    <row r="1518" spans="7:26" s="573" customFormat="1" x14ac:dyDescent="0.25">
      <c r="G1518" s="590"/>
      <c r="H1518" s="590"/>
      <c r="I1518" s="590"/>
      <c r="J1518" s="590"/>
      <c r="K1518" s="590"/>
      <c r="L1518" s="590"/>
      <c r="M1518" s="590"/>
      <c r="N1518" s="590"/>
      <c r="O1518" s="590"/>
      <c r="P1518" s="590"/>
      <c r="Q1518" s="590"/>
      <c r="R1518" s="590"/>
      <c r="S1518" s="590"/>
      <c r="T1518" s="591"/>
      <c r="U1518" s="590"/>
      <c r="V1518" s="590"/>
      <c r="W1518" s="590"/>
      <c r="X1518" s="592"/>
      <c r="Y1518" s="592"/>
      <c r="Z1518" s="590"/>
    </row>
    <row r="1519" spans="7:26" s="573" customFormat="1" x14ac:dyDescent="0.25">
      <c r="G1519" s="590"/>
      <c r="H1519" s="590"/>
      <c r="I1519" s="590"/>
      <c r="J1519" s="590"/>
      <c r="K1519" s="590"/>
      <c r="L1519" s="590"/>
      <c r="M1519" s="590"/>
      <c r="N1519" s="590"/>
      <c r="O1519" s="590"/>
      <c r="P1519" s="590"/>
      <c r="Q1519" s="590"/>
      <c r="R1519" s="590"/>
      <c r="S1519" s="590"/>
      <c r="T1519" s="591"/>
      <c r="U1519" s="590"/>
      <c r="V1519" s="590"/>
      <c r="W1519" s="590"/>
      <c r="X1519" s="592"/>
      <c r="Y1519" s="592"/>
      <c r="Z1519" s="590"/>
    </row>
    <row r="1520" spans="7:26" s="573" customFormat="1" x14ac:dyDescent="0.25">
      <c r="G1520" s="590"/>
      <c r="H1520" s="590"/>
      <c r="I1520" s="590"/>
      <c r="J1520" s="590"/>
      <c r="K1520" s="590"/>
      <c r="L1520" s="590"/>
      <c r="M1520" s="590"/>
      <c r="N1520" s="590"/>
      <c r="O1520" s="590"/>
      <c r="P1520" s="590"/>
      <c r="Q1520" s="590"/>
      <c r="R1520" s="590"/>
      <c r="S1520" s="590"/>
      <c r="T1520" s="591"/>
      <c r="U1520" s="590"/>
      <c r="V1520" s="590"/>
      <c r="W1520" s="590"/>
      <c r="X1520" s="592"/>
      <c r="Y1520" s="592"/>
      <c r="Z1520" s="590"/>
    </row>
    <row r="1521" spans="7:26" s="573" customFormat="1" x14ac:dyDescent="0.25">
      <c r="G1521" s="590"/>
      <c r="H1521" s="590"/>
      <c r="I1521" s="590"/>
      <c r="J1521" s="590"/>
      <c r="K1521" s="590"/>
      <c r="L1521" s="590"/>
      <c r="M1521" s="590"/>
      <c r="N1521" s="590"/>
      <c r="O1521" s="590"/>
      <c r="P1521" s="590"/>
      <c r="Q1521" s="590"/>
      <c r="R1521" s="590"/>
      <c r="S1521" s="590"/>
      <c r="T1521" s="591"/>
      <c r="U1521" s="590"/>
      <c r="V1521" s="590"/>
      <c r="W1521" s="590"/>
      <c r="X1521" s="592"/>
      <c r="Y1521" s="592"/>
      <c r="Z1521" s="590"/>
    </row>
    <row r="1522" spans="7:26" s="573" customFormat="1" x14ac:dyDescent="0.25">
      <c r="G1522" s="590"/>
      <c r="H1522" s="590"/>
      <c r="I1522" s="590"/>
      <c r="J1522" s="590"/>
      <c r="K1522" s="590"/>
      <c r="L1522" s="590"/>
      <c r="M1522" s="590"/>
      <c r="N1522" s="590"/>
      <c r="O1522" s="590"/>
      <c r="P1522" s="590"/>
      <c r="Q1522" s="590"/>
      <c r="R1522" s="590"/>
      <c r="S1522" s="590"/>
      <c r="T1522" s="591"/>
      <c r="U1522" s="590"/>
      <c r="V1522" s="590"/>
      <c r="W1522" s="590"/>
      <c r="X1522" s="592"/>
      <c r="Y1522" s="592"/>
      <c r="Z1522" s="590"/>
    </row>
    <row r="1523" spans="7:26" s="573" customFormat="1" x14ac:dyDescent="0.25">
      <c r="G1523" s="590"/>
      <c r="H1523" s="590"/>
      <c r="I1523" s="590"/>
      <c r="J1523" s="590"/>
      <c r="K1523" s="590"/>
      <c r="L1523" s="590"/>
      <c r="M1523" s="590"/>
      <c r="N1523" s="590"/>
      <c r="O1523" s="590"/>
      <c r="P1523" s="590"/>
      <c r="Q1523" s="590"/>
      <c r="R1523" s="590"/>
      <c r="S1523" s="590"/>
      <c r="T1523" s="591"/>
      <c r="U1523" s="590"/>
      <c r="V1523" s="590"/>
      <c r="W1523" s="590"/>
      <c r="X1523" s="592"/>
      <c r="Y1523" s="592"/>
      <c r="Z1523" s="590"/>
    </row>
    <row r="1524" spans="7:26" s="573" customFormat="1" x14ac:dyDescent="0.25">
      <c r="G1524" s="590"/>
      <c r="H1524" s="590"/>
      <c r="I1524" s="590"/>
      <c r="J1524" s="590"/>
      <c r="K1524" s="590"/>
      <c r="L1524" s="590"/>
      <c r="M1524" s="590"/>
      <c r="N1524" s="590"/>
      <c r="O1524" s="590"/>
      <c r="P1524" s="590"/>
      <c r="Q1524" s="590"/>
      <c r="R1524" s="590"/>
      <c r="S1524" s="590"/>
      <c r="T1524" s="591"/>
      <c r="U1524" s="590"/>
      <c r="V1524" s="590"/>
      <c r="W1524" s="590"/>
      <c r="X1524" s="592"/>
      <c r="Y1524" s="592"/>
      <c r="Z1524" s="590"/>
    </row>
    <row r="1525" spans="7:26" s="573" customFormat="1" x14ac:dyDescent="0.25">
      <c r="G1525" s="590"/>
      <c r="H1525" s="590"/>
      <c r="I1525" s="590"/>
      <c r="J1525" s="590"/>
      <c r="K1525" s="590"/>
      <c r="L1525" s="590"/>
      <c r="M1525" s="590"/>
      <c r="N1525" s="590"/>
      <c r="O1525" s="590"/>
      <c r="P1525" s="590"/>
      <c r="Q1525" s="590"/>
      <c r="R1525" s="590"/>
      <c r="S1525" s="590"/>
      <c r="T1525" s="591"/>
      <c r="U1525" s="590"/>
      <c r="V1525" s="590"/>
      <c r="W1525" s="590"/>
      <c r="X1525" s="592"/>
      <c r="Y1525" s="592"/>
      <c r="Z1525" s="590"/>
    </row>
    <row r="1526" spans="7:26" s="573" customFormat="1" x14ac:dyDescent="0.25">
      <c r="G1526" s="590"/>
      <c r="H1526" s="590"/>
      <c r="I1526" s="590"/>
      <c r="J1526" s="590"/>
      <c r="K1526" s="590"/>
      <c r="L1526" s="590"/>
      <c r="M1526" s="590"/>
      <c r="N1526" s="590"/>
      <c r="O1526" s="590"/>
      <c r="P1526" s="590"/>
      <c r="Q1526" s="590"/>
      <c r="R1526" s="590"/>
      <c r="S1526" s="590"/>
      <c r="T1526" s="591"/>
      <c r="U1526" s="590"/>
      <c r="V1526" s="590"/>
      <c r="W1526" s="590"/>
      <c r="X1526" s="592"/>
      <c r="Y1526" s="592"/>
      <c r="Z1526" s="590"/>
    </row>
    <row r="1527" spans="7:26" s="573" customFormat="1" x14ac:dyDescent="0.25">
      <c r="G1527" s="590"/>
      <c r="H1527" s="590"/>
      <c r="I1527" s="590"/>
      <c r="J1527" s="590"/>
      <c r="K1527" s="590"/>
      <c r="L1527" s="590"/>
      <c r="M1527" s="590"/>
      <c r="N1527" s="590"/>
      <c r="O1527" s="590"/>
      <c r="P1527" s="590"/>
      <c r="Q1527" s="590"/>
      <c r="R1527" s="590"/>
      <c r="S1527" s="590"/>
      <c r="T1527" s="591"/>
      <c r="U1527" s="590"/>
      <c r="V1527" s="590"/>
      <c r="W1527" s="590"/>
      <c r="X1527" s="592"/>
      <c r="Y1527" s="592"/>
      <c r="Z1527" s="590"/>
    </row>
    <row r="1528" spans="7:26" s="573" customFormat="1" x14ac:dyDescent="0.25">
      <c r="G1528" s="590"/>
      <c r="H1528" s="590"/>
      <c r="I1528" s="590"/>
      <c r="J1528" s="590"/>
      <c r="K1528" s="590"/>
      <c r="L1528" s="590"/>
      <c r="M1528" s="590"/>
      <c r="N1528" s="590"/>
      <c r="O1528" s="590"/>
      <c r="P1528" s="590"/>
      <c r="Q1528" s="590"/>
      <c r="R1528" s="590"/>
      <c r="S1528" s="590"/>
      <c r="T1528" s="591"/>
      <c r="U1528" s="590"/>
      <c r="V1528" s="590"/>
      <c r="W1528" s="590"/>
      <c r="X1528" s="592"/>
      <c r="Y1528" s="592"/>
      <c r="Z1528" s="590"/>
    </row>
    <row r="1529" spans="7:26" s="573" customFormat="1" x14ac:dyDescent="0.25">
      <c r="G1529" s="590"/>
      <c r="H1529" s="590"/>
      <c r="I1529" s="590"/>
      <c r="J1529" s="590"/>
      <c r="K1529" s="590"/>
      <c r="L1529" s="590"/>
      <c r="M1529" s="590"/>
      <c r="N1529" s="590"/>
      <c r="O1529" s="590"/>
      <c r="P1529" s="590"/>
      <c r="Q1529" s="590"/>
      <c r="R1529" s="590"/>
      <c r="S1529" s="590"/>
      <c r="T1529" s="591"/>
      <c r="U1529" s="590"/>
      <c r="V1529" s="590"/>
      <c r="W1529" s="590"/>
      <c r="X1529" s="592"/>
      <c r="Y1529" s="592"/>
      <c r="Z1529" s="590"/>
    </row>
    <row r="1530" spans="7:26" s="573" customFormat="1" x14ac:dyDescent="0.25">
      <c r="G1530" s="590"/>
      <c r="H1530" s="590"/>
      <c r="I1530" s="590"/>
      <c r="J1530" s="590"/>
      <c r="K1530" s="590"/>
      <c r="L1530" s="590"/>
      <c r="M1530" s="590"/>
      <c r="N1530" s="590"/>
      <c r="O1530" s="590"/>
      <c r="P1530" s="590"/>
      <c r="Q1530" s="590"/>
      <c r="R1530" s="590"/>
      <c r="S1530" s="590"/>
      <c r="T1530" s="591"/>
      <c r="U1530" s="590"/>
      <c r="V1530" s="590"/>
      <c r="W1530" s="590"/>
      <c r="X1530" s="592"/>
      <c r="Y1530" s="592"/>
      <c r="Z1530" s="590"/>
    </row>
    <row r="1531" spans="7:26" s="573" customFormat="1" x14ac:dyDescent="0.25">
      <c r="G1531" s="590"/>
      <c r="H1531" s="590"/>
      <c r="I1531" s="590"/>
      <c r="J1531" s="590"/>
      <c r="K1531" s="590"/>
      <c r="L1531" s="590"/>
      <c r="M1531" s="590"/>
      <c r="N1531" s="590"/>
      <c r="O1531" s="590"/>
      <c r="P1531" s="590"/>
      <c r="Q1531" s="590"/>
      <c r="R1531" s="590"/>
      <c r="S1531" s="590"/>
      <c r="T1531" s="591"/>
      <c r="U1531" s="590"/>
      <c r="V1531" s="590"/>
      <c r="W1531" s="590"/>
      <c r="X1531" s="592"/>
      <c r="Y1531" s="592"/>
      <c r="Z1531" s="590"/>
    </row>
    <row r="1532" spans="7:26" s="573" customFormat="1" x14ac:dyDescent="0.25">
      <c r="G1532" s="590"/>
      <c r="H1532" s="590"/>
      <c r="I1532" s="590"/>
      <c r="J1532" s="590"/>
      <c r="K1532" s="590"/>
      <c r="L1532" s="590"/>
      <c r="M1532" s="590"/>
      <c r="N1532" s="590"/>
      <c r="O1532" s="590"/>
      <c r="P1532" s="590"/>
      <c r="Q1532" s="590"/>
      <c r="R1532" s="590"/>
      <c r="S1532" s="590"/>
      <c r="T1532" s="591"/>
      <c r="U1532" s="590"/>
      <c r="V1532" s="590"/>
      <c r="W1532" s="590"/>
      <c r="X1532" s="592"/>
      <c r="Y1532" s="592"/>
      <c r="Z1532" s="590"/>
    </row>
    <row r="1533" spans="7:26" s="573" customFormat="1" x14ac:dyDescent="0.25">
      <c r="G1533" s="590"/>
      <c r="H1533" s="590"/>
      <c r="I1533" s="590"/>
      <c r="J1533" s="590"/>
      <c r="K1533" s="590"/>
      <c r="L1533" s="590"/>
      <c r="M1533" s="590"/>
      <c r="N1533" s="590"/>
      <c r="O1533" s="590"/>
      <c r="P1533" s="590"/>
      <c r="Q1533" s="590"/>
      <c r="R1533" s="590"/>
      <c r="S1533" s="590"/>
      <c r="T1533" s="591"/>
      <c r="U1533" s="590"/>
      <c r="V1533" s="590"/>
      <c r="W1533" s="590"/>
      <c r="X1533" s="592"/>
      <c r="Y1533" s="592"/>
      <c r="Z1533" s="590"/>
    </row>
    <row r="1534" spans="7:26" s="573" customFormat="1" x14ac:dyDescent="0.25">
      <c r="G1534" s="590"/>
      <c r="H1534" s="590"/>
      <c r="I1534" s="590"/>
      <c r="J1534" s="590"/>
      <c r="K1534" s="590"/>
      <c r="L1534" s="590"/>
      <c r="M1534" s="590"/>
      <c r="N1534" s="590"/>
      <c r="O1534" s="590"/>
      <c r="P1534" s="590"/>
      <c r="Q1534" s="590"/>
      <c r="R1534" s="590"/>
      <c r="S1534" s="590"/>
      <c r="T1534" s="591"/>
      <c r="U1534" s="590"/>
      <c r="V1534" s="590"/>
      <c r="W1534" s="590"/>
      <c r="X1534" s="592"/>
      <c r="Y1534" s="592"/>
      <c r="Z1534" s="590"/>
    </row>
    <row r="1535" spans="7:26" s="573" customFormat="1" x14ac:dyDescent="0.25">
      <c r="G1535" s="590"/>
      <c r="H1535" s="590"/>
      <c r="I1535" s="590"/>
      <c r="J1535" s="590"/>
      <c r="K1535" s="590"/>
      <c r="L1535" s="590"/>
      <c r="M1535" s="590"/>
      <c r="N1535" s="590"/>
      <c r="O1535" s="590"/>
      <c r="P1535" s="590"/>
      <c r="Q1535" s="590"/>
      <c r="R1535" s="590"/>
      <c r="S1535" s="590"/>
      <c r="T1535" s="591"/>
      <c r="U1535" s="590"/>
      <c r="V1535" s="590"/>
      <c r="W1535" s="590"/>
      <c r="X1535" s="592"/>
      <c r="Y1535" s="592"/>
      <c r="Z1535" s="590"/>
    </row>
    <row r="1536" spans="7:26" s="573" customFormat="1" x14ac:dyDescent="0.25">
      <c r="G1536" s="590"/>
      <c r="H1536" s="590"/>
      <c r="I1536" s="590"/>
      <c r="J1536" s="590"/>
      <c r="K1536" s="590"/>
      <c r="L1536" s="590"/>
      <c r="M1536" s="590"/>
      <c r="N1536" s="590"/>
      <c r="O1536" s="590"/>
      <c r="P1536" s="590"/>
      <c r="Q1536" s="590"/>
      <c r="R1536" s="590"/>
      <c r="S1536" s="590"/>
      <c r="T1536" s="591"/>
      <c r="U1536" s="590"/>
      <c r="V1536" s="590"/>
      <c r="W1536" s="590"/>
      <c r="X1536" s="592"/>
      <c r="Y1536" s="592"/>
      <c r="Z1536" s="590"/>
    </row>
    <row r="1537" spans="7:26" s="573" customFormat="1" x14ac:dyDescent="0.25">
      <c r="G1537" s="590"/>
      <c r="H1537" s="590"/>
      <c r="I1537" s="590"/>
      <c r="J1537" s="590"/>
      <c r="K1537" s="590"/>
      <c r="L1537" s="590"/>
      <c r="M1537" s="590"/>
      <c r="N1537" s="590"/>
      <c r="O1537" s="590"/>
      <c r="P1537" s="590"/>
      <c r="Q1537" s="590"/>
      <c r="R1537" s="590"/>
      <c r="S1537" s="590"/>
      <c r="T1537" s="591"/>
      <c r="U1537" s="590"/>
      <c r="V1537" s="590"/>
      <c r="W1537" s="590"/>
      <c r="X1537" s="592"/>
      <c r="Y1537" s="592"/>
      <c r="Z1537" s="590"/>
    </row>
    <row r="1538" spans="7:26" s="573" customFormat="1" x14ac:dyDescent="0.25">
      <c r="G1538" s="590"/>
      <c r="H1538" s="590"/>
      <c r="I1538" s="590"/>
      <c r="J1538" s="590"/>
      <c r="K1538" s="590"/>
      <c r="L1538" s="590"/>
      <c r="M1538" s="590"/>
      <c r="N1538" s="590"/>
      <c r="O1538" s="590"/>
      <c r="P1538" s="590"/>
      <c r="Q1538" s="590"/>
      <c r="R1538" s="590"/>
      <c r="S1538" s="590"/>
      <c r="T1538" s="591"/>
      <c r="U1538" s="590"/>
      <c r="V1538" s="590"/>
      <c r="W1538" s="590"/>
      <c r="X1538" s="592"/>
      <c r="Y1538" s="592"/>
      <c r="Z1538" s="590"/>
    </row>
    <row r="1539" spans="7:26" s="573" customFormat="1" x14ac:dyDescent="0.25">
      <c r="G1539" s="590"/>
      <c r="H1539" s="590"/>
      <c r="I1539" s="590"/>
      <c r="J1539" s="590"/>
      <c r="K1539" s="590"/>
      <c r="L1539" s="590"/>
      <c r="M1539" s="590"/>
      <c r="N1539" s="590"/>
      <c r="O1539" s="590"/>
      <c r="P1539" s="590"/>
      <c r="Q1539" s="590"/>
      <c r="R1539" s="590"/>
      <c r="S1539" s="590"/>
      <c r="T1539" s="591"/>
      <c r="U1539" s="590"/>
      <c r="V1539" s="590"/>
      <c r="W1539" s="590"/>
      <c r="X1539" s="592"/>
      <c r="Y1539" s="592"/>
      <c r="Z1539" s="590"/>
    </row>
    <row r="1540" spans="7:26" s="573" customFormat="1" x14ac:dyDescent="0.25">
      <c r="G1540" s="590"/>
      <c r="H1540" s="590"/>
      <c r="I1540" s="590"/>
      <c r="J1540" s="590"/>
      <c r="K1540" s="590"/>
      <c r="L1540" s="590"/>
      <c r="M1540" s="590"/>
      <c r="N1540" s="590"/>
      <c r="O1540" s="590"/>
      <c r="P1540" s="590"/>
      <c r="Q1540" s="590"/>
      <c r="R1540" s="590"/>
      <c r="S1540" s="590"/>
      <c r="T1540" s="591"/>
      <c r="U1540" s="590"/>
      <c r="V1540" s="590"/>
      <c r="W1540" s="590"/>
      <c r="X1540" s="592"/>
      <c r="Y1540" s="592"/>
      <c r="Z1540" s="590"/>
    </row>
    <row r="1541" spans="7:26" s="573" customFormat="1" x14ac:dyDescent="0.25">
      <c r="G1541" s="590"/>
      <c r="H1541" s="590"/>
      <c r="I1541" s="590"/>
      <c r="J1541" s="590"/>
      <c r="K1541" s="590"/>
      <c r="L1541" s="590"/>
      <c r="M1541" s="590"/>
      <c r="N1541" s="590"/>
      <c r="O1541" s="590"/>
      <c r="P1541" s="590"/>
      <c r="Q1541" s="590"/>
      <c r="R1541" s="590"/>
      <c r="S1541" s="590"/>
      <c r="T1541" s="591"/>
      <c r="U1541" s="590"/>
      <c r="V1541" s="590"/>
      <c r="W1541" s="590"/>
      <c r="X1541" s="592"/>
      <c r="Y1541" s="592"/>
      <c r="Z1541" s="590"/>
    </row>
    <row r="1542" spans="7:26" s="573" customFormat="1" x14ac:dyDescent="0.25">
      <c r="G1542" s="590"/>
      <c r="H1542" s="590"/>
      <c r="I1542" s="590"/>
      <c r="J1542" s="590"/>
      <c r="K1542" s="590"/>
      <c r="L1542" s="590"/>
      <c r="M1542" s="590"/>
      <c r="N1542" s="590"/>
      <c r="O1542" s="590"/>
      <c r="P1542" s="590"/>
      <c r="Q1542" s="590"/>
      <c r="R1542" s="590"/>
      <c r="S1542" s="590"/>
      <c r="T1542" s="591"/>
      <c r="U1542" s="590"/>
      <c r="V1542" s="590"/>
      <c r="W1542" s="590"/>
      <c r="X1542" s="592"/>
      <c r="Y1542" s="592"/>
      <c r="Z1542" s="590"/>
    </row>
    <row r="1543" spans="7:26" s="573" customFormat="1" x14ac:dyDescent="0.25">
      <c r="G1543" s="590"/>
      <c r="H1543" s="590"/>
      <c r="I1543" s="590"/>
      <c r="J1543" s="590"/>
      <c r="K1543" s="590"/>
      <c r="L1543" s="590"/>
      <c r="M1543" s="590"/>
      <c r="N1543" s="590"/>
      <c r="O1543" s="590"/>
      <c r="P1543" s="590"/>
      <c r="Q1543" s="590"/>
      <c r="R1543" s="590"/>
      <c r="S1543" s="590"/>
      <c r="T1543" s="591"/>
      <c r="U1543" s="590"/>
      <c r="V1543" s="590"/>
      <c r="W1543" s="590"/>
      <c r="X1543" s="592"/>
      <c r="Y1543" s="592"/>
      <c r="Z1543" s="590"/>
    </row>
    <row r="1544" spans="7:26" s="573" customFormat="1" x14ac:dyDescent="0.25">
      <c r="G1544" s="590"/>
      <c r="H1544" s="590"/>
      <c r="I1544" s="590"/>
      <c r="J1544" s="590"/>
      <c r="K1544" s="590"/>
      <c r="L1544" s="590"/>
      <c r="M1544" s="590"/>
      <c r="N1544" s="590"/>
      <c r="O1544" s="590"/>
      <c r="P1544" s="590"/>
      <c r="Q1544" s="590"/>
      <c r="R1544" s="590"/>
      <c r="S1544" s="590"/>
      <c r="T1544" s="591"/>
      <c r="U1544" s="590"/>
      <c r="V1544" s="590"/>
      <c r="W1544" s="590"/>
      <c r="X1544" s="592"/>
      <c r="Y1544" s="592"/>
      <c r="Z1544" s="590"/>
    </row>
    <row r="1545" spans="7:26" s="573" customFormat="1" x14ac:dyDescent="0.25">
      <c r="G1545" s="590"/>
      <c r="H1545" s="590"/>
      <c r="I1545" s="590"/>
      <c r="J1545" s="590"/>
      <c r="K1545" s="590"/>
      <c r="L1545" s="590"/>
      <c r="M1545" s="590"/>
      <c r="N1545" s="590"/>
      <c r="O1545" s="590"/>
      <c r="P1545" s="590"/>
      <c r="Q1545" s="590"/>
      <c r="R1545" s="590"/>
      <c r="S1545" s="590"/>
      <c r="T1545" s="591"/>
      <c r="U1545" s="590"/>
      <c r="V1545" s="590"/>
      <c r="W1545" s="590"/>
      <c r="X1545" s="592"/>
      <c r="Y1545" s="592"/>
      <c r="Z1545" s="590"/>
    </row>
    <row r="1546" spans="7:26" s="573" customFormat="1" x14ac:dyDescent="0.25">
      <c r="G1546" s="590"/>
      <c r="H1546" s="590"/>
      <c r="I1546" s="590"/>
      <c r="J1546" s="590"/>
      <c r="K1546" s="590"/>
      <c r="L1546" s="590"/>
      <c r="M1546" s="590"/>
      <c r="N1546" s="590"/>
      <c r="O1546" s="590"/>
      <c r="P1546" s="590"/>
      <c r="Q1546" s="590"/>
      <c r="R1546" s="590"/>
      <c r="S1546" s="590"/>
      <c r="T1546" s="591"/>
      <c r="U1546" s="590"/>
      <c r="V1546" s="590"/>
      <c r="W1546" s="590"/>
      <c r="X1546" s="592"/>
      <c r="Y1546" s="592"/>
      <c r="Z1546" s="590"/>
    </row>
    <row r="1547" spans="7:26" s="573" customFormat="1" x14ac:dyDescent="0.25">
      <c r="G1547" s="590"/>
      <c r="H1547" s="590"/>
      <c r="I1547" s="590"/>
      <c r="J1547" s="590"/>
      <c r="K1547" s="590"/>
      <c r="L1547" s="590"/>
      <c r="M1547" s="590"/>
      <c r="N1547" s="590"/>
      <c r="O1547" s="590"/>
      <c r="P1547" s="590"/>
      <c r="Q1547" s="590"/>
      <c r="R1547" s="590"/>
      <c r="S1547" s="590"/>
      <c r="T1547" s="591"/>
      <c r="U1547" s="590"/>
      <c r="V1547" s="590"/>
      <c r="W1547" s="590"/>
      <c r="X1547" s="592"/>
      <c r="Y1547" s="592"/>
      <c r="Z1547" s="590"/>
    </row>
    <row r="1548" spans="7:26" s="573" customFormat="1" x14ac:dyDescent="0.25">
      <c r="G1548" s="590"/>
      <c r="H1548" s="590"/>
      <c r="I1548" s="590"/>
      <c r="J1548" s="590"/>
      <c r="K1548" s="590"/>
      <c r="L1548" s="590"/>
      <c r="M1548" s="590"/>
      <c r="N1548" s="590"/>
      <c r="O1548" s="590"/>
      <c r="P1548" s="590"/>
      <c r="Q1548" s="590"/>
      <c r="R1548" s="590"/>
      <c r="S1548" s="590"/>
      <c r="T1548" s="591"/>
      <c r="U1548" s="590"/>
      <c r="V1548" s="590"/>
      <c r="W1548" s="590"/>
      <c r="X1548" s="592"/>
      <c r="Y1548" s="592"/>
      <c r="Z1548" s="590"/>
    </row>
    <row r="1549" spans="7:26" s="573" customFormat="1" x14ac:dyDescent="0.25">
      <c r="G1549" s="590"/>
      <c r="H1549" s="590"/>
      <c r="I1549" s="590"/>
      <c r="J1549" s="590"/>
      <c r="K1549" s="590"/>
      <c r="L1549" s="590"/>
      <c r="M1549" s="590"/>
      <c r="N1549" s="590"/>
      <c r="O1549" s="590"/>
      <c r="P1549" s="590"/>
      <c r="Q1549" s="590"/>
      <c r="R1549" s="590"/>
      <c r="S1549" s="590"/>
      <c r="T1549" s="591"/>
      <c r="U1549" s="590"/>
      <c r="V1549" s="590"/>
      <c r="W1549" s="590"/>
      <c r="X1549" s="592"/>
      <c r="Y1549" s="592"/>
      <c r="Z1549" s="590"/>
    </row>
    <row r="1550" spans="7:26" s="573" customFormat="1" x14ac:dyDescent="0.25">
      <c r="G1550" s="590"/>
      <c r="H1550" s="590"/>
      <c r="I1550" s="590"/>
      <c r="J1550" s="590"/>
      <c r="K1550" s="590"/>
      <c r="L1550" s="590"/>
      <c r="M1550" s="590"/>
      <c r="N1550" s="590"/>
      <c r="O1550" s="590"/>
      <c r="P1550" s="590"/>
      <c r="Q1550" s="590"/>
      <c r="R1550" s="590"/>
      <c r="S1550" s="590"/>
      <c r="T1550" s="591"/>
      <c r="U1550" s="590"/>
      <c r="V1550" s="590"/>
      <c r="W1550" s="590"/>
      <c r="X1550" s="592"/>
      <c r="Y1550" s="592"/>
      <c r="Z1550" s="590"/>
    </row>
    <row r="1551" spans="7:26" s="573" customFormat="1" x14ac:dyDescent="0.25">
      <c r="G1551" s="590"/>
      <c r="H1551" s="590"/>
      <c r="I1551" s="590"/>
      <c r="J1551" s="590"/>
      <c r="K1551" s="590"/>
      <c r="L1551" s="590"/>
      <c r="M1551" s="590"/>
      <c r="N1551" s="590"/>
      <c r="O1551" s="590"/>
      <c r="P1551" s="590"/>
      <c r="Q1551" s="590"/>
      <c r="R1551" s="590"/>
      <c r="S1551" s="590"/>
      <c r="T1551" s="591"/>
      <c r="U1551" s="590"/>
      <c r="V1551" s="590"/>
      <c r="W1551" s="590"/>
      <c r="X1551" s="592"/>
      <c r="Y1551" s="592"/>
      <c r="Z1551" s="590"/>
    </row>
    <row r="1552" spans="7:26" s="573" customFormat="1" x14ac:dyDescent="0.25">
      <c r="G1552" s="590"/>
      <c r="H1552" s="590"/>
      <c r="I1552" s="590"/>
      <c r="J1552" s="590"/>
      <c r="K1552" s="590"/>
      <c r="L1552" s="590"/>
      <c r="M1552" s="590"/>
      <c r="N1552" s="590"/>
      <c r="O1552" s="590"/>
      <c r="P1552" s="590"/>
      <c r="Q1552" s="590"/>
      <c r="R1552" s="590"/>
      <c r="S1552" s="590"/>
      <c r="T1552" s="591"/>
      <c r="U1552" s="590"/>
      <c r="V1552" s="590"/>
      <c r="W1552" s="590"/>
      <c r="X1552" s="592"/>
      <c r="Y1552" s="592"/>
      <c r="Z1552" s="590"/>
    </row>
    <row r="1553" spans="7:26" s="573" customFormat="1" x14ac:dyDescent="0.25">
      <c r="G1553" s="590"/>
      <c r="H1553" s="590"/>
      <c r="I1553" s="590"/>
      <c r="J1553" s="590"/>
      <c r="K1553" s="590"/>
      <c r="L1553" s="590"/>
      <c r="M1553" s="590"/>
      <c r="N1553" s="590"/>
      <c r="O1553" s="590"/>
      <c r="P1553" s="590"/>
      <c r="Q1553" s="590"/>
      <c r="R1553" s="590"/>
      <c r="S1553" s="590"/>
      <c r="T1553" s="591"/>
      <c r="U1553" s="590"/>
      <c r="V1553" s="590"/>
      <c r="W1553" s="590"/>
      <c r="X1553" s="592"/>
      <c r="Y1553" s="592"/>
      <c r="Z1553" s="590"/>
    </row>
    <row r="1554" spans="7:26" s="573" customFormat="1" x14ac:dyDescent="0.25">
      <c r="G1554" s="590"/>
      <c r="H1554" s="590"/>
      <c r="I1554" s="590"/>
      <c r="J1554" s="590"/>
      <c r="K1554" s="590"/>
      <c r="L1554" s="590"/>
      <c r="M1554" s="590"/>
      <c r="N1554" s="590"/>
      <c r="O1554" s="590"/>
      <c r="P1554" s="590"/>
      <c r="Q1554" s="590"/>
      <c r="R1554" s="590"/>
      <c r="S1554" s="590"/>
      <c r="T1554" s="591"/>
      <c r="U1554" s="590"/>
      <c r="V1554" s="590"/>
      <c r="W1554" s="590"/>
      <c r="X1554" s="592"/>
      <c r="Y1554" s="592"/>
      <c r="Z1554" s="590"/>
    </row>
    <row r="1555" spans="7:26" s="573" customFormat="1" x14ac:dyDescent="0.25">
      <c r="G1555" s="590"/>
      <c r="H1555" s="590"/>
      <c r="I1555" s="590"/>
      <c r="J1555" s="590"/>
      <c r="K1555" s="590"/>
      <c r="L1555" s="590"/>
      <c r="M1555" s="590"/>
      <c r="N1555" s="590"/>
      <c r="O1555" s="590"/>
      <c r="P1555" s="590"/>
      <c r="Q1555" s="590"/>
      <c r="R1555" s="590"/>
      <c r="S1555" s="590"/>
      <c r="T1555" s="591"/>
      <c r="U1555" s="590"/>
      <c r="V1555" s="590"/>
      <c r="W1555" s="590"/>
      <c r="X1555" s="592"/>
      <c r="Y1555" s="592"/>
      <c r="Z1555" s="590"/>
    </row>
    <row r="1556" spans="7:26" s="573" customFormat="1" x14ac:dyDescent="0.25">
      <c r="G1556" s="590"/>
      <c r="H1556" s="590"/>
      <c r="I1556" s="590"/>
      <c r="J1556" s="590"/>
      <c r="K1556" s="590"/>
      <c r="L1556" s="590"/>
      <c r="M1556" s="590"/>
      <c r="N1556" s="590"/>
      <c r="O1556" s="590"/>
      <c r="P1556" s="590"/>
      <c r="Q1556" s="590"/>
      <c r="R1556" s="590"/>
      <c r="S1556" s="590"/>
      <c r="T1556" s="591"/>
      <c r="U1556" s="590"/>
      <c r="V1556" s="590"/>
      <c r="W1556" s="590"/>
      <c r="X1556" s="592"/>
      <c r="Y1556" s="592"/>
      <c r="Z1556" s="590"/>
    </row>
    <row r="1557" spans="7:26" s="573" customFormat="1" x14ac:dyDescent="0.25">
      <c r="G1557" s="590"/>
      <c r="H1557" s="590"/>
      <c r="I1557" s="590"/>
      <c r="J1557" s="590"/>
      <c r="K1557" s="590"/>
      <c r="L1557" s="590"/>
      <c r="M1557" s="590"/>
      <c r="N1557" s="590"/>
      <c r="O1557" s="590"/>
      <c r="P1557" s="590"/>
      <c r="Q1557" s="590"/>
      <c r="R1557" s="590"/>
      <c r="S1557" s="590"/>
      <c r="T1557" s="591"/>
      <c r="U1557" s="590"/>
      <c r="V1557" s="590"/>
      <c r="W1557" s="590"/>
      <c r="X1557" s="592"/>
      <c r="Y1557" s="592"/>
      <c r="Z1557" s="590"/>
    </row>
    <row r="1558" spans="7:26" s="573" customFormat="1" x14ac:dyDescent="0.25">
      <c r="G1558" s="590"/>
      <c r="H1558" s="590"/>
      <c r="I1558" s="590"/>
      <c r="J1558" s="590"/>
      <c r="K1558" s="590"/>
      <c r="L1558" s="590"/>
      <c r="M1558" s="590"/>
      <c r="N1558" s="590"/>
      <c r="O1558" s="590"/>
      <c r="P1558" s="590"/>
      <c r="Q1558" s="590"/>
      <c r="R1558" s="590"/>
      <c r="S1558" s="590"/>
      <c r="T1558" s="591"/>
      <c r="U1558" s="590"/>
      <c r="V1558" s="590"/>
      <c r="W1558" s="590"/>
      <c r="X1558" s="592"/>
      <c r="Y1558" s="592"/>
      <c r="Z1558" s="590"/>
    </row>
    <row r="1559" spans="7:26" s="573" customFormat="1" x14ac:dyDescent="0.25">
      <c r="G1559" s="590"/>
      <c r="H1559" s="590"/>
      <c r="I1559" s="590"/>
      <c r="J1559" s="590"/>
      <c r="K1559" s="590"/>
      <c r="L1559" s="590"/>
      <c r="M1559" s="590"/>
      <c r="N1559" s="590"/>
      <c r="O1559" s="590"/>
      <c r="P1559" s="590"/>
      <c r="Q1559" s="590"/>
      <c r="R1559" s="590"/>
      <c r="S1559" s="590"/>
      <c r="T1559" s="591"/>
      <c r="U1559" s="590"/>
      <c r="V1559" s="590"/>
      <c r="W1559" s="590"/>
      <c r="X1559" s="592"/>
      <c r="Y1559" s="592"/>
      <c r="Z1559" s="590"/>
    </row>
    <row r="1560" spans="7:26" s="573" customFormat="1" x14ac:dyDescent="0.25">
      <c r="G1560" s="590"/>
      <c r="H1560" s="590"/>
      <c r="I1560" s="590"/>
      <c r="J1560" s="590"/>
      <c r="K1560" s="590"/>
      <c r="L1560" s="590"/>
      <c r="M1560" s="590"/>
      <c r="N1560" s="590"/>
      <c r="O1560" s="590"/>
      <c r="P1560" s="590"/>
      <c r="Q1560" s="590"/>
      <c r="R1560" s="590"/>
      <c r="S1560" s="590"/>
      <c r="T1560" s="591"/>
      <c r="U1560" s="590"/>
      <c r="V1560" s="590"/>
      <c r="W1560" s="590"/>
      <c r="X1560" s="592"/>
      <c r="Y1560" s="592"/>
      <c r="Z1560" s="590"/>
    </row>
    <row r="1561" spans="7:26" s="573" customFormat="1" x14ac:dyDescent="0.25">
      <c r="G1561" s="590"/>
      <c r="H1561" s="590"/>
      <c r="I1561" s="590"/>
      <c r="J1561" s="590"/>
      <c r="K1561" s="590"/>
      <c r="L1561" s="590"/>
      <c r="M1561" s="590"/>
      <c r="N1561" s="590"/>
      <c r="O1561" s="590"/>
      <c r="P1561" s="590"/>
      <c r="Q1561" s="590"/>
      <c r="R1561" s="590"/>
      <c r="S1561" s="590"/>
      <c r="T1561" s="591"/>
      <c r="U1561" s="590"/>
      <c r="V1561" s="590"/>
      <c r="W1561" s="590"/>
      <c r="X1561" s="592"/>
      <c r="Y1561" s="592"/>
      <c r="Z1561" s="590"/>
    </row>
    <row r="1562" spans="7:26" s="573" customFormat="1" x14ac:dyDescent="0.25">
      <c r="G1562" s="590"/>
      <c r="H1562" s="590"/>
      <c r="I1562" s="590"/>
      <c r="J1562" s="590"/>
      <c r="K1562" s="590"/>
      <c r="L1562" s="590"/>
      <c r="M1562" s="590"/>
      <c r="N1562" s="590"/>
      <c r="O1562" s="590"/>
      <c r="P1562" s="590"/>
      <c r="Q1562" s="590"/>
      <c r="R1562" s="590"/>
      <c r="S1562" s="590"/>
      <c r="T1562" s="591"/>
      <c r="U1562" s="590"/>
      <c r="V1562" s="590"/>
      <c r="W1562" s="590"/>
      <c r="X1562" s="592"/>
      <c r="Y1562" s="592"/>
      <c r="Z1562" s="590"/>
    </row>
    <row r="1563" spans="7:26" s="573" customFormat="1" x14ac:dyDescent="0.25">
      <c r="G1563" s="590"/>
      <c r="H1563" s="590"/>
      <c r="I1563" s="590"/>
      <c r="J1563" s="590"/>
      <c r="K1563" s="590"/>
      <c r="L1563" s="590"/>
      <c r="M1563" s="590"/>
      <c r="N1563" s="590"/>
      <c r="O1563" s="590"/>
      <c r="P1563" s="590"/>
      <c r="Q1563" s="590"/>
      <c r="R1563" s="590"/>
      <c r="S1563" s="590"/>
      <c r="T1563" s="591"/>
      <c r="U1563" s="590"/>
      <c r="V1563" s="590"/>
      <c r="W1563" s="590"/>
      <c r="X1563" s="592"/>
      <c r="Y1563" s="592"/>
      <c r="Z1563" s="590"/>
    </row>
    <row r="1564" spans="7:26" s="573" customFormat="1" x14ac:dyDescent="0.25">
      <c r="G1564" s="590"/>
      <c r="H1564" s="590"/>
      <c r="I1564" s="590"/>
      <c r="J1564" s="590"/>
      <c r="K1564" s="590"/>
      <c r="L1564" s="590"/>
      <c r="M1564" s="590"/>
      <c r="N1564" s="590"/>
      <c r="O1564" s="590"/>
      <c r="P1564" s="590"/>
      <c r="Q1564" s="590"/>
      <c r="R1564" s="590"/>
      <c r="S1564" s="590"/>
      <c r="T1564" s="591"/>
      <c r="U1564" s="590"/>
      <c r="V1564" s="590"/>
      <c r="W1564" s="590"/>
      <c r="X1564" s="592"/>
      <c r="Y1564" s="592"/>
      <c r="Z1564" s="590"/>
    </row>
    <row r="1565" spans="7:26" s="573" customFormat="1" x14ac:dyDescent="0.25">
      <c r="G1565" s="590"/>
      <c r="H1565" s="590"/>
      <c r="I1565" s="590"/>
      <c r="J1565" s="590"/>
      <c r="K1565" s="590"/>
      <c r="L1565" s="590"/>
      <c r="M1565" s="590"/>
      <c r="N1565" s="590"/>
      <c r="O1565" s="590"/>
      <c r="P1565" s="590"/>
      <c r="Q1565" s="590"/>
      <c r="R1565" s="590"/>
      <c r="S1565" s="590"/>
      <c r="T1565" s="591"/>
      <c r="U1565" s="590"/>
      <c r="V1565" s="590"/>
      <c r="W1565" s="590"/>
      <c r="X1565" s="592"/>
      <c r="Y1565" s="592"/>
      <c r="Z1565" s="590"/>
    </row>
    <row r="1566" spans="7:26" s="573" customFormat="1" x14ac:dyDescent="0.25">
      <c r="G1566" s="590"/>
      <c r="H1566" s="590"/>
      <c r="I1566" s="590"/>
      <c r="J1566" s="590"/>
      <c r="K1566" s="590"/>
      <c r="L1566" s="590"/>
      <c r="M1566" s="590"/>
      <c r="N1566" s="590"/>
      <c r="O1566" s="590"/>
      <c r="P1566" s="590"/>
      <c r="Q1566" s="590"/>
      <c r="R1566" s="590"/>
      <c r="S1566" s="590"/>
      <c r="T1566" s="591"/>
      <c r="U1566" s="590"/>
      <c r="V1566" s="590"/>
      <c r="W1566" s="590"/>
      <c r="X1566" s="592"/>
      <c r="Y1566" s="592"/>
      <c r="Z1566" s="590"/>
    </row>
    <row r="1567" spans="7:26" s="573" customFormat="1" x14ac:dyDescent="0.25">
      <c r="G1567" s="590"/>
      <c r="H1567" s="590"/>
      <c r="I1567" s="590"/>
      <c r="J1567" s="590"/>
      <c r="K1567" s="590"/>
      <c r="L1567" s="590"/>
      <c r="M1567" s="590"/>
      <c r="N1567" s="590"/>
      <c r="O1567" s="590"/>
      <c r="P1567" s="590"/>
      <c r="Q1567" s="590"/>
      <c r="R1567" s="590"/>
      <c r="S1567" s="590"/>
      <c r="T1567" s="591"/>
      <c r="U1567" s="590"/>
      <c r="V1567" s="590"/>
      <c r="W1567" s="590"/>
      <c r="X1567" s="592"/>
      <c r="Y1567" s="592"/>
      <c r="Z1567" s="590"/>
    </row>
    <row r="1568" spans="7:26" s="573" customFormat="1" x14ac:dyDescent="0.25">
      <c r="G1568" s="590"/>
      <c r="H1568" s="590"/>
      <c r="I1568" s="590"/>
      <c r="J1568" s="590"/>
      <c r="K1568" s="590"/>
      <c r="L1568" s="590"/>
      <c r="M1568" s="590"/>
      <c r="N1568" s="590"/>
      <c r="O1568" s="590"/>
      <c r="P1568" s="590"/>
      <c r="Q1568" s="590"/>
      <c r="R1568" s="590"/>
      <c r="S1568" s="590"/>
      <c r="T1568" s="591"/>
      <c r="U1568" s="590"/>
      <c r="V1568" s="590"/>
      <c r="W1568" s="590"/>
      <c r="X1568" s="592"/>
      <c r="Y1568" s="592"/>
      <c r="Z1568" s="590"/>
    </row>
    <row r="1569" spans="7:26" s="573" customFormat="1" x14ac:dyDescent="0.25">
      <c r="G1569" s="590"/>
      <c r="H1569" s="590"/>
      <c r="I1569" s="590"/>
      <c r="J1569" s="590"/>
      <c r="K1569" s="590"/>
      <c r="L1569" s="590"/>
      <c r="M1569" s="590"/>
      <c r="N1569" s="590"/>
      <c r="O1569" s="590"/>
      <c r="P1569" s="590"/>
      <c r="Q1569" s="590"/>
      <c r="R1569" s="590"/>
      <c r="S1569" s="590"/>
      <c r="T1569" s="591"/>
      <c r="U1569" s="590"/>
      <c r="V1569" s="590"/>
      <c r="W1569" s="590"/>
      <c r="X1569" s="592"/>
      <c r="Y1569" s="592"/>
      <c r="Z1569" s="590"/>
    </row>
    <row r="1570" spans="7:26" s="573" customFormat="1" x14ac:dyDescent="0.25">
      <c r="G1570" s="590"/>
      <c r="H1570" s="590"/>
      <c r="I1570" s="590"/>
      <c r="J1570" s="590"/>
      <c r="K1570" s="590"/>
      <c r="L1570" s="590"/>
      <c r="M1570" s="590"/>
      <c r="N1570" s="590"/>
      <c r="O1570" s="590"/>
      <c r="P1570" s="590"/>
      <c r="Q1570" s="590"/>
      <c r="R1570" s="590"/>
      <c r="S1570" s="590"/>
      <c r="T1570" s="591"/>
      <c r="U1570" s="590"/>
      <c r="V1570" s="590"/>
      <c r="W1570" s="590"/>
      <c r="X1570" s="592"/>
      <c r="Y1570" s="592"/>
      <c r="Z1570" s="590"/>
    </row>
    <row r="1571" spans="7:26" s="573" customFormat="1" x14ac:dyDescent="0.25">
      <c r="G1571" s="590"/>
      <c r="H1571" s="590"/>
      <c r="I1571" s="590"/>
      <c r="J1571" s="590"/>
      <c r="K1571" s="590"/>
      <c r="L1571" s="590"/>
      <c r="M1571" s="590"/>
      <c r="N1571" s="590"/>
      <c r="O1571" s="590"/>
      <c r="P1571" s="590"/>
      <c r="Q1571" s="590"/>
      <c r="R1571" s="590"/>
      <c r="S1571" s="590"/>
      <c r="T1571" s="591"/>
      <c r="U1571" s="590"/>
      <c r="V1571" s="590"/>
      <c r="W1571" s="590"/>
      <c r="X1571" s="592"/>
      <c r="Y1571" s="592"/>
      <c r="Z1571" s="590"/>
    </row>
    <row r="1572" spans="7:26" s="573" customFormat="1" x14ac:dyDescent="0.25">
      <c r="G1572" s="590"/>
      <c r="H1572" s="590"/>
      <c r="I1572" s="590"/>
      <c r="J1572" s="590"/>
      <c r="K1572" s="590"/>
      <c r="L1572" s="590"/>
      <c r="M1572" s="590"/>
      <c r="N1572" s="590"/>
      <c r="O1572" s="590"/>
      <c r="P1572" s="590"/>
      <c r="Q1572" s="590"/>
      <c r="R1572" s="590"/>
      <c r="S1572" s="590"/>
      <c r="T1572" s="591"/>
      <c r="U1572" s="590"/>
      <c r="V1572" s="590"/>
      <c r="W1572" s="590"/>
      <c r="X1572" s="592"/>
      <c r="Y1572" s="592"/>
      <c r="Z1572" s="590"/>
    </row>
    <row r="1573" spans="7:26" s="573" customFormat="1" x14ac:dyDescent="0.25">
      <c r="G1573" s="590"/>
      <c r="H1573" s="590"/>
      <c r="I1573" s="590"/>
      <c r="J1573" s="590"/>
      <c r="K1573" s="590"/>
      <c r="L1573" s="590"/>
      <c r="M1573" s="590"/>
      <c r="N1573" s="590"/>
      <c r="O1573" s="590"/>
      <c r="P1573" s="590"/>
      <c r="Q1573" s="590"/>
      <c r="R1573" s="590"/>
      <c r="S1573" s="590"/>
      <c r="T1573" s="591"/>
      <c r="U1573" s="590"/>
      <c r="V1573" s="590"/>
      <c r="W1573" s="590"/>
      <c r="X1573" s="592"/>
      <c r="Y1573" s="592"/>
      <c r="Z1573" s="590"/>
    </row>
    <row r="1574" spans="7:26" s="573" customFormat="1" x14ac:dyDescent="0.25">
      <c r="G1574" s="590"/>
      <c r="H1574" s="590"/>
      <c r="I1574" s="590"/>
      <c r="J1574" s="590"/>
      <c r="K1574" s="590"/>
      <c r="L1574" s="590"/>
      <c r="M1574" s="590"/>
      <c r="N1574" s="590"/>
      <c r="O1574" s="590"/>
      <c r="P1574" s="590"/>
      <c r="Q1574" s="590"/>
      <c r="R1574" s="590"/>
      <c r="S1574" s="590"/>
      <c r="T1574" s="591"/>
      <c r="U1574" s="590"/>
      <c r="V1574" s="590"/>
      <c r="W1574" s="590"/>
      <c r="X1574" s="592"/>
      <c r="Y1574" s="592"/>
      <c r="Z1574" s="590"/>
    </row>
    <row r="1575" spans="7:26" s="573" customFormat="1" x14ac:dyDescent="0.25">
      <c r="G1575" s="590"/>
      <c r="H1575" s="590"/>
      <c r="I1575" s="590"/>
      <c r="J1575" s="590"/>
      <c r="K1575" s="590"/>
      <c r="L1575" s="590"/>
      <c r="M1575" s="590"/>
      <c r="N1575" s="590"/>
      <c r="O1575" s="590"/>
      <c r="P1575" s="590"/>
      <c r="Q1575" s="590"/>
      <c r="R1575" s="590"/>
      <c r="S1575" s="590"/>
      <c r="T1575" s="591"/>
      <c r="U1575" s="590"/>
      <c r="V1575" s="590"/>
      <c r="W1575" s="590"/>
      <c r="X1575" s="592"/>
      <c r="Y1575" s="592"/>
      <c r="Z1575" s="590"/>
    </row>
    <row r="1576" spans="7:26" s="573" customFormat="1" x14ac:dyDescent="0.25">
      <c r="G1576" s="590"/>
      <c r="H1576" s="590"/>
      <c r="I1576" s="590"/>
      <c r="J1576" s="590"/>
      <c r="K1576" s="590"/>
      <c r="L1576" s="590"/>
      <c r="M1576" s="590"/>
      <c r="N1576" s="590"/>
      <c r="O1576" s="590"/>
      <c r="P1576" s="590"/>
      <c r="Q1576" s="590"/>
      <c r="R1576" s="590"/>
      <c r="S1576" s="590"/>
      <c r="T1576" s="591"/>
      <c r="U1576" s="590"/>
      <c r="V1576" s="590"/>
      <c r="W1576" s="590"/>
      <c r="X1576" s="592"/>
      <c r="Y1576" s="592"/>
      <c r="Z1576" s="590"/>
    </row>
    <row r="1577" spans="7:26" s="573" customFormat="1" x14ac:dyDescent="0.25">
      <c r="G1577" s="590"/>
      <c r="H1577" s="590"/>
      <c r="I1577" s="590"/>
      <c r="J1577" s="590"/>
      <c r="K1577" s="590"/>
      <c r="L1577" s="590"/>
      <c r="M1577" s="590"/>
      <c r="N1577" s="590"/>
      <c r="O1577" s="590"/>
      <c r="P1577" s="590"/>
      <c r="Q1577" s="590"/>
      <c r="R1577" s="590"/>
      <c r="S1577" s="590"/>
      <c r="T1577" s="591"/>
      <c r="U1577" s="590"/>
      <c r="V1577" s="590"/>
      <c r="W1577" s="590"/>
      <c r="X1577" s="592"/>
      <c r="Y1577" s="592"/>
      <c r="Z1577" s="590"/>
    </row>
    <row r="1578" spans="7:26" s="573" customFormat="1" x14ac:dyDescent="0.25">
      <c r="G1578" s="590"/>
      <c r="H1578" s="590"/>
      <c r="I1578" s="590"/>
      <c r="J1578" s="590"/>
      <c r="K1578" s="590"/>
      <c r="L1578" s="590"/>
      <c r="M1578" s="590"/>
      <c r="N1578" s="590"/>
      <c r="O1578" s="590"/>
      <c r="P1578" s="590"/>
      <c r="Q1578" s="590"/>
      <c r="R1578" s="590"/>
      <c r="S1578" s="590"/>
      <c r="T1578" s="591"/>
      <c r="U1578" s="590"/>
      <c r="V1578" s="590"/>
      <c r="W1578" s="590"/>
      <c r="X1578" s="592"/>
      <c r="Y1578" s="592"/>
      <c r="Z1578" s="590"/>
    </row>
    <row r="1579" spans="7:26" s="573" customFormat="1" x14ac:dyDescent="0.25">
      <c r="G1579" s="590"/>
      <c r="H1579" s="590"/>
      <c r="I1579" s="590"/>
      <c r="J1579" s="590"/>
      <c r="K1579" s="590"/>
      <c r="L1579" s="590"/>
      <c r="M1579" s="590"/>
      <c r="N1579" s="590"/>
      <c r="O1579" s="590"/>
      <c r="P1579" s="590"/>
      <c r="Q1579" s="590"/>
      <c r="R1579" s="590"/>
      <c r="S1579" s="590"/>
      <c r="T1579" s="591"/>
      <c r="U1579" s="590"/>
      <c r="V1579" s="590"/>
      <c r="W1579" s="590"/>
      <c r="X1579" s="592"/>
      <c r="Y1579" s="592"/>
      <c r="Z1579" s="590"/>
    </row>
    <row r="1580" spans="7:26" s="573" customFormat="1" x14ac:dyDescent="0.25">
      <c r="G1580" s="590"/>
      <c r="H1580" s="590"/>
      <c r="I1580" s="590"/>
      <c r="J1580" s="590"/>
      <c r="K1580" s="590"/>
      <c r="L1580" s="590"/>
      <c r="M1580" s="590"/>
      <c r="N1580" s="590"/>
      <c r="O1580" s="590"/>
      <c r="P1580" s="590"/>
      <c r="Q1580" s="590"/>
      <c r="R1580" s="590"/>
      <c r="S1580" s="590"/>
      <c r="T1580" s="591"/>
      <c r="U1580" s="590"/>
      <c r="V1580" s="590"/>
      <c r="W1580" s="590"/>
      <c r="X1580" s="592"/>
      <c r="Y1580" s="592"/>
      <c r="Z1580" s="590"/>
    </row>
    <row r="1581" spans="7:26" s="573" customFormat="1" x14ac:dyDescent="0.25">
      <c r="G1581" s="590"/>
      <c r="H1581" s="590"/>
      <c r="I1581" s="590"/>
      <c r="J1581" s="590"/>
      <c r="K1581" s="590"/>
      <c r="L1581" s="590"/>
      <c r="M1581" s="590"/>
      <c r="N1581" s="590"/>
      <c r="O1581" s="590"/>
      <c r="P1581" s="590"/>
      <c r="Q1581" s="590"/>
      <c r="R1581" s="590"/>
      <c r="S1581" s="590"/>
      <c r="T1581" s="591"/>
      <c r="U1581" s="590"/>
      <c r="V1581" s="590"/>
      <c r="W1581" s="590"/>
      <c r="X1581" s="592"/>
      <c r="Y1581" s="592"/>
      <c r="Z1581" s="590"/>
    </row>
    <row r="1582" spans="7:26" s="573" customFormat="1" x14ac:dyDescent="0.25">
      <c r="G1582" s="590"/>
      <c r="H1582" s="590"/>
      <c r="I1582" s="590"/>
      <c r="J1582" s="590"/>
      <c r="K1582" s="590"/>
      <c r="L1582" s="590"/>
      <c r="M1582" s="590"/>
      <c r="N1582" s="590"/>
      <c r="O1582" s="590"/>
      <c r="P1582" s="590"/>
      <c r="Q1582" s="590"/>
      <c r="R1582" s="590"/>
      <c r="S1582" s="590"/>
      <c r="T1582" s="591"/>
      <c r="U1582" s="590"/>
      <c r="V1582" s="590"/>
      <c r="W1582" s="590"/>
      <c r="X1582" s="592"/>
      <c r="Y1582" s="592"/>
      <c r="Z1582" s="590"/>
    </row>
    <row r="1583" spans="7:26" s="573" customFormat="1" x14ac:dyDescent="0.25">
      <c r="G1583" s="590"/>
      <c r="H1583" s="590"/>
      <c r="I1583" s="590"/>
      <c r="J1583" s="590"/>
      <c r="K1583" s="590"/>
      <c r="L1583" s="590"/>
      <c r="M1583" s="590"/>
      <c r="N1583" s="590"/>
      <c r="O1583" s="590"/>
      <c r="P1583" s="590"/>
      <c r="Q1583" s="590"/>
      <c r="R1583" s="590"/>
      <c r="S1583" s="590"/>
      <c r="T1583" s="591"/>
      <c r="U1583" s="590"/>
      <c r="V1583" s="590"/>
      <c r="W1583" s="590"/>
      <c r="X1583" s="592"/>
      <c r="Y1583" s="592"/>
      <c r="Z1583" s="590"/>
    </row>
    <row r="1584" spans="7:26" s="573" customFormat="1" x14ac:dyDescent="0.25">
      <c r="G1584" s="590"/>
      <c r="H1584" s="590"/>
      <c r="I1584" s="590"/>
      <c r="J1584" s="590"/>
      <c r="K1584" s="590"/>
      <c r="L1584" s="590"/>
      <c r="M1584" s="590"/>
      <c r="N1584" s="590"/>
      <c r="O1584" s="590"/>
      <c r="P1584" s="590"/>
      <c r="Q1584" s="590"/>
      <c r="R1584" s="590"/>
      <c r="S1584" s="590"/>
      <c r="T1584" s="591"/>
      <c r="U1584" s="590"/>
      <c r="V1584" s="590"/>
      <c r="W1584" s="590"/>
      <c r="X1584" s="592"/>
      <c r="Y1584" s="592"/>
      <c r="Z1584" s="590"/>
    </row>
    <row r="1585" spans="7:26" s="573" customFormat="1" x14ac:dyDescent="0.25">
      <c r="G1585" s="590"/>
      <c r="H1585" s="590"/>
      <c r="I1585" s="590"/>
      <c r="J1585" s="590"/>
      <c r="K1585" s="590"/>
      <c r="L1585" s="590"/>
      <c r="M1585" s="590"/>
      <c r="N1585" s="590"/>
      <c r="O1585" s="590"/>
      <c r="P1585" s="590"/>
      <c r="Q1585" s="590"/>
      <c r="R1585" s="590"/>
      <c r="S1585" s="590"/>
      <c r="T1585" s="591"/>
      <c r="U1585" s="590"/>
      <c r="V1585" s="590"/>
      <c r="W1585" s="590"/>
      <c r="X1585" s="592"/>
      <c r="Y1585" s="592"/>
      <c r="Z1585" s="590"/>
    </row>
    <row r="1586" spans="7:26" s="573" customFormat="1" x14ac:dyDescent="0.25">
      <c r="G1586" s="590"/>
      <c r="H1586" s="590"/>
      <c r="I1586" s="590"/>
      <c r="J1586" s="590"/>
      <c r="K1586" s="590"/>
      <c r="L1586" s="590"/>
      <c r="M1586" s="590"/>
      <c r="N1586" s="590"/>
      <c r="O1586" s="590"/>
      <c r="P1586" s="590"/>
      <c r="Q1586" s="590"/>
      <c r="R1586" s="590"/>
      <c r="S1586" s="590"/>
      <c r="T1586" s="591"/>
      <c r="U1586" s="590"/>
      <c r="V1586" s="590"/>
      <c r="W1586" s="590"/>
      <c r="X1586" s="592"/>
      <c r="Y1586" s="592"/>
      <c r="Z1586" s="590"/>
    </row>
    <row r="1587" spans="7:26" s="573" customFormat="1" x14ac:dyDescent="0.25">
      <c r="G1587" s="590"/>
      <c r="H1587" s="590"/>
      <c r="I1587" s="590"/>
      <c r="J1587" s="590"/>
      <c r="K1587" s="590"/>
      <c r="L1587" s="590"/>
      <c r="M1587" s="590"/>
      <c r="N1587" s="590"/>
      <c r="O1587" s="590"/>
      <c r="P1587" s="590"/>
      <c r="Q1587" s="590"/>
      <c r="R1587" s="590"/>
      <c r="S1587" s="590"/>
      <c r="T1587" s="591"/>
      <c r="U1587" s="590"/>
      <c r="V1587" s="590"/>
      <c r="W1587" s="590"/>
      <c r="X1587" s="592"/>
      <c r="Y1587" s="592"/>
      <c r="Z1587" s="590"/>
    </row>
    <row r="1588" spans="7:26" s="573" customFormat="1" x14ac:dyDescent="0.25">
      <c r="G1588" s="590"/>
      <c r="H1588" s="590"/>
      <c r="I1588" s="590"/>
      <c r="J1588" s="590"/>
      <c r="K1588" s="590"/>
      <c r="L1588" s="590"/>
      <c r="M1588" s="590"/>
      <c r="N1588" s="590"/>
      <c r="O1588" s="590"/>
      <c r="P1588" s="590"/>
      <c r="Q1588" s="590"/>
      <c r="R1588" s="590"/>
      <c r="S1588" s="590"/>
      <c r="T1588" s="591"/>
      <c r="U1588" s="590"/>
      <c r="V1588" s="590"/>
      <c r="W1588" s="590"/>
      <c r="X1588" s="592"/>
      <c r="Y1588" s="592"/>
      <c r="Z1588" s="590"/>
    </row>
    <row r="1589" spans="7:26" s="573" customFormat="1" x14ac:dyDescent="0.25">
      <c r="G1589" s="590"/>
      <c r="H1589" s="590"/>
      <c r="I1589" s="590"/>
      <c r="J1589" s="590"/>
      <c r="K1589" s="590"/>
      <c r="L1589" s="590"/>
      <c r="M1589" s="590"/>
      <c r="N1589" s="590"/>
      <c r="O1589" s="590"/>
      <c r="P1589" s="590"/>
      <c r="Q1589" s="590"/>
      <c r="R1589" s="590"/>
      <c r="S1589" s="590"/>
      <c r="T1589" s="591"/>
      <c r="U1589" s="590"/>
      <c r="V1589" s="590"/>
      <c r="W1589" s="590"/>
      <c r="X1589" s="592"/>
      <c r="Y1589" s="592"/>
      <c r="Z1589" s="590"/>
    </row>
    <row r="1590" spans="7:26" s="573" customFormat="1" x14ac:dyDescent="0.25">
      <c r="G1590" s="590"/>
      <c r="H1590" s="590"/>
      <c r="I1590" s="590"/>
      <c r="J1590" s="590"/>
      <c r="K1590" s="590"/>
      <c r="L1590" s="590"/>
      <c r="M1590" s="590"/>
      <c r="N1590" s="590"/>
      <c r="O1590" s="590"/>
      <c r="P1590" s="590"/>
      <c r="Q1590" s="590"/>
      <c r="R1590" s="590"/>
      <c r="S1590" s="590"/>
      <c r="T1590" s="591"/>
      <c r="U1590" s="590"/>
      <c r="V1590" s="590"/>
      <c r="W1590" s="590"/>
      <c r="X1590" s="592"/>
      <c r="Y1590" s="592"/>
      <c r="Z1590" s="590"/>
    </row>
    <row r="1591" spans="7:26" s="573" customFormat="1" x14ac:dyDescent="0.25">
      <c r="G1591" s="590"/>
      <c r="H1591" s="590"/>
      <c r="I1591" s="590"/>
      <c r="J1591" s="590"/>
      <c r="K1591" s="590"/>
      <c r="L1591" s="590"/>
      <c r="M1591" s="590"/>
      <c r="N1591" s="590"/>
      <c r="O1591" s="590"/>
      <c r="P1591" s="590"/>
      <c r="Q1591" s="590"/>
      <c r="R1591" s="590"/>
      <c r="S1591" s="590"/>
      <c r="T1591" s="591"/>
      <c r="U1591" s="590"/>
      <c r="V1591" s="590"/>
      <c r="W1591" s="590"/>
      <c r="X1591" s="592"/>
      <c r="Y1591" s="592"/>
      <c r="Z1591" s="590"/>
    </row>
    <row r="1592" spans="7:26" s="573" customFormat="1" x14ac:dyDescent="0.25">
      <c r="G1592" s="590"/>
      <c r="H1592" s="590"/>
      <c r="I1592" s="590"/>
      <c r="J1592" s="590"/>
      <c r="K1592" s="590"/>
      <c r="L1592" s="590"/>
      <c r="M1592" s="590"/>
      <c r="N1592" s="590"/>
      <c r="O1592" s="590"/>
      <c r="P1592" s="590"/>
      <c r="Q1592" s="590"/>
      <c r="R1592" s="590"/>
      <c r="S1592" s="590"/>
      <c r="T1592" s="591"/>
      <c r="U1592" s="590"/>
      <c r="V1592" s="590"/>
      <c r="W1592" s="590"/>
      <c r="X1592" s="592"/>
      <c r="Y1592" s="592"/>
      <c r="Z1592" s="590"/>
    </row>
    <row r="1593" spans="7:26" s="573" customFormat="1" x14ac:dyDescent="0.25">
      <c r="G1593" s="590"/>
      <c r="H1593" s="590"/>
      <c r="I1593" s="590"/>
      <c r="J1593" s="590"/>
      <c r="K1593" s="590"/>
      <c r="L1593" s="590"/>
      <c r="M1593" s="590"/>
      <c r="N1593" s="590"/>
      <c r="O1593" s="590"/>
      <c r="P1593" s="590"/>
      <c r="Q1593" s="590"/>
      <c r="R1593" s="590"/>
      <c r="S1593" s="590"/>
      <c r="T1593" s="591"/>
      <c r="U1593" s="590"/>
      <c r="V1593" s="590"/>
      <c r="W1593" s="590"/>
      <c r="X1593" s="592"/>
      <c r="Y1593" s="592"/>
      <c r="Z1593" s="590"/>
    </row>
    <row r="1594" spans="7:26" s="573" customFormat="1" x14ac:dyDescent="0.25">
      <c r="G1594" s="590"/>
      <c r="H1594" s="590"/>
      <c r="I1594" s="590"/>
      <c r="J1594" s="590"/>
      <c r="K1594" s="590"/>
      <c r="L1594" s="590"/>
      <c r="M1594" s="590"/>
      <c r="N1594" s="590"/>
      <c r="O1594" s="590"/>
      <c r="P1594" s="590"/>
      <c r="Q1594" s="590"/>
      <c r="R1594" s="590"/>
      <c r="S1594" s="590"/>
      <c r="T1594" s="591"/>
      <c r="U1594" s="590"/>
      <c r="V1594" s="590"/>
      <c r="W1594" s="590"/>
      <c r="X1594" s="592"/>
      <c r="Y1594" s="592"/>
      <c r="Z1594" s="590"/>
    </row>
    <row r="1595" spans="7:26" s="573" customFormat="1" x14ac:dyDescent="0.25">
      <c r="G1595" s="590"/>
      <c r="H1595" s="590"/>
      <c r="I1595" s="590"/>
      <c r="J1595" s="590"/>
      <c r="K1595" s="590"/>
      <c r="L1595" s="590"/>
      <c r="M1595" s="590"/>
      <c r="N1595" s="590"/>
      <c r="O1595" s="590"/>
      <c r="P1595" s="590"/>
      <c r="Q1595" s="590"/>
      <c r="R1595" s="590"/>
      <c r="S1595" s="590"/>
      <c r="T1595" s="591"/>
      <c r="U1595" s="590"/>
      <c r="V1595" s="590"/>
      <c r="W1595" s="590"/>
      <c r="X1595" s="592"/>
      <c r="Y1595" s="592"/>
      <c r="Z1595" s="590"/>
    </row>
    <row r="1596" spans="7:26" s="573" customFormat="1" x14ac:dyDescent="0.25">
      <c r="G1596" s="590"/>
      <c r="H1596" s="590"/>
      <c r="I1596" s="590"/>
      <c r="J1596" s="590"/>
      <c r="K1596" s="590"/>
      <c r="L1596" s="590"/>
      <c r="M1596" s="590"/>
      <c r="N1596" s="590"/>
      <c r="O1596" s="590"/>
      <c r="P1596" s="590"/>
      <c r="Q1596" s="590"/>
      <c r="R1596" s="590"/>
      <c r="S1596" s="590"/>
      <c r="T1596" s="591"/>
      <c r="U1596" s="590"/>
      <c r="V1596" s="590"/>
      <c r="W1596" s="590"/>
      <c r="X1596" s="592"/>
      <c r="Y1596" s="592"/>
      <c r="Z1596" s="590"/>
    </row>
    <row r="1597" spans="7:26" s="573" customFormat="1" x14ac:dyDescent="0.25">
      <c r="G1597" s="590"/>
      <c r="H1597" s="590"/>
      <c r="I1597" s="590"/>
      <c r="J1597" s="590"/>
      <c r="K1597" s="590"/>
      <c r="L1597" s="590"/>
      <c r="M1597" s="590"/>
      <c r="N1597" s="590"/>
      <c r="O1597" s="590"/>
      <c r="P1597" s="590"/>
      <c r="Q1597" s="590"/>
      <c r="R1597" s="590"/>
      <c r="S1597" s="590"/>
      <c r="T1597" s="591"/>
      <c r="U1597" s="590"/>
      <c r="V1597" s="590"/>
      <c r="W1597" s="590"/>
      <c r="X1597" s="592"/>
      <c r="Y1597" s="592"/>
      <c r="Z1597" s="590"/>
    </row>
    <row r="1598" spans="7:26" s="573" customFormat="1" x14ac:dyDescent="0.25">
      <c r="G1598" s="590"/>
      <c r="H1598" s="590"/>
      <c r="I1598" s="590"/>
      <c r="J1598" s="590"/>
      <c r="K1598" s="590"/>
      <c r="L1598" s="590"/>
      <c r="M1598" s="590"/>
      <c r="N1598" s="590"/>
      <c r="O1598" s="590"/>
      <c r="P1598" s="590"/>
      <c r="Q1598" s="590"/>
      <c r="R1598" s="590"/>
      <c r="S1598" s="590"/>
      <c r="T1598" s="591"/>
      <c r="U1598" s="590"/>
      <c r="V1598" s="590"/>
      <c r="W1598" s="590"/>
      <c r="X1598" s="592"/>
      <c r="Y1598" s="592"/>
      <c r="Z1598" s="590"/>
    </row>
    <row r="1599" spans="7:26" s="573" customFormat="1" x14ac:dyDescent="0.25">
      <c r="G1599" s="590"/>
      <c r="H1599" s="590"/>
      <c r="I1599" s="590"/>
      <c r="J1599" s="590"/>
      <c r="K1599" s="590"/>
      <c r="L1599" s="590"/>
      <c r="M1599" s="590"/>
      <c r="N1599" s="590"/>
      <c r="O1599" s="590"/>
      <c r="P1599" s="590"/>
      <c r="Q1599" s="590"/>
      <c r="R1599" s="590"/>
      <c r="S1599" s="590"/>
      <c r="T1599" s="591"/>
      <c r="U1599" s="590"/>
      <c r="V1599" s="590"/>
      <c r="W1599" s="590"/>
      <c r="X1599" s="592"/>
      <c r="Y1599" s="592"/>
      <c r="Z1599" s="590"/>
    </row>
    <row r="1600" spans="7:26" s="573" customFormat="1" x14ac:dyDescent="0.25">
      <c r="G1600" s="590"/>
      <c r="H1600" s="590"/>
      <c r="I1600" s="590"/>
      <c r="J1600" s="590"/>
      <c r="K1600" s="590"/>
      <c r="L1600" s="590"/>
      <c r="M1600" s="590"/>
      <c r="N1600" s="590"/>
      <c r="O1600" s="590"/>
      <c r="P1600" s="590"/>
      <c r="Q1600" s="590"/>
      <c r="R1600" s="590"/>
      <c r="S1600" s="590"/>
      <c r="T1600" s="591"/>
      <c r="U1600" s="590"/>
      <c r="V1600" s="590"/>
      <c r="W1600" s="590"/>
      <c r="X1600" s="592"/>
      <c r="Y1600" s="592"/>
      <c r="Z1600" s="590"/>
    </row>
    <row r="1601" spans="7:26" s="573" customFormat="1" x14ac:dyDescent="0.25">
      <c r="G1601" s="590"/>
      <c r="H1601" s="590"/>
      <c r="I1601" s="590"/>
      <c r="J1601" s="590"/>
      <c r="K1601" s="590"/>
      <c r="L1601" s="590"/>
      <c r="M1601" s="590"/>
      <c r="N1601" s="590"/>
      <c r="O1601" s="590"/>
      <c r="P1601" s="590"/>
      <c r="Q1601" s="590"/>
      <c r="R1601" s="590"/>
      <c r="S1601" s="590"/>
      <c r="T1601" s="591"/>
      <c r="U1601" s="590"/>
      <c r="V1601" s="590"/>
      <c r="W1601" s="590"/>
      <c r="X1601" s="592"/>
      <c r="Y1601" s="592"/>
      <c r="Z1601" s="590"/>
    </row>
    <row r="1602" spans="7:26" s="573" customFormat="1" x14ac:dyDescent="0.25">
      <c r="G1602" s="590"/>
      <c r="H1602" s="590"/>
      <c r="I1602" s="590"/>
      <c r="J1602" s="590"/>
      <c r="K1602" s="590"/>
      <c r="L1602" s="590"/>
      <c r="M1602" s="590"/>
      <c r="N1602" s="590"/>
      <c r="O1602" s="590"/>
      <c r="P1602" s="590"/>
      <c r="Q1602" s="590"/>
      <c r="R1602" s="590"/>
      <c r="S1602" s="590"/>
      <c r="T1602" s="591"/>
      <c r="U1602" s="590"/>
      <c r="V1602" s="590"/>
      <c r="W1602" s="590"/>
      <c r="X1602" s="592"/>
      <c r="Y1602" s="592"/>
      <c r="Z1602" s="590"/>
    </row>
    <row r="1603" spans="7:26" s="573" customFormat="1" x14ac:dyDescent="0.25">
      <c r="G1603" s="590"/>
      <c r="H1603" s="590"/>
      <c r="I1603" s="590"/>
      <c r="J1603" s="590"/>
      <c r="K1603" s="590"/>
      <c r="L1603" s="590"/>
      <c r="M1603" s="590"/>
      <c r="N1603" s="590"/>
      <c r="O1603" s="590"/>
      <c r="P1603" s="590"/>
      <c r="Q1603" s="590"/>
      <c r="R1603" s="590"/>
      <c r="S1603" s="590"/>
      <c r="T1603" s="591"/>
      <c r="U1603" s="590"/>
      <c r="V1603" s="590"/>
      <c r="W1603" s="590"/>
      <c r="X1603" s="592"/>
      <c r="Y1603" s="592"/>
      <c r="Z1603" s="590"/>
    </row>
    <row r="1604" spans="7:26" s="573" customFormat="1" x14ac:dyDescent="0.25">
      <c r="G1604" s="590"/>
      <c r="H1604" s="590"/>
      <c r="I1604" s="590"/>
      <c r="J1604" s="590"/>
      <c r="K1604" s="590"/>
      <c r="L1604" s="590"/>
      <c r="M1604" s="590"/>
      <c r="N1604" s="590"/>
      <c r="O1604" s="590"/>
      <c r="P1604" s="590"/>
      <c r="Q1604" s="590"/>
      <c r="R1604" s="590"/>
      <c r="S1604" s="590"/>
      <c r="T1604" s="591"/>
      <c r="U1604" s="590"/>
      <c r="V1604" s="590"/>
      <c r="W1604" s="590"/>
      <c r="X1604" s="592"/>
      <c r="Y1604" s="592"/>
      <c r="Z1604" s="590"/>
    </row>
    <row r="1605" spans="7:26" s="573" customFormat="1" x14ac:dyDescent="0.25">
      <c r="G1605" s="590"/>
      <c r="H1605" s="590"/>
      <c r="I1605" s="590"/>
      <c r="J1605" s="590"/>
      <c r="K1605" s="590"/>
      <c r="L1605" s="590"/>
      <c r="M1605" s="590"/>
      <c r="N1605" s="590"/>
      <c r="O1605" s="590"/>
      <c r="P1605" s="590"/>
      <c r="Q1605" s="590"/>
      <c r="R1605" s="590"/>
      <c r="S1605" s="590"/>
      <c r="T1605" s="591"/>
      <c r="U1605" s="590"/>
      <c r="V1605" s="590"/>
      <c r="W1605" s="590"/>
      <c r="X1605" s="592"/>
      <c r="Y1605" s="592"/>
      <c r="Z1605" s="590"/>
    </row>
    <row r="1606" spans="7:26" s="573" customFormat="1" x14ac:dyDescent="0.25">
      <c r="G1606" s="590"/>
      <c r="H1606" s="590"/>
      <c r="I1606" s="590"/>
      <c r="J1606" s="590"/>
      <c r="K1606" s="590"/>
      <c r="L1606" s="590"/>
      <c r="M1606" s="590"/>
      <c r="N1606" s="590"/>
      <c r="O1606" s="590"/>
      <c r="P1606" s="590"/>
      <c r="Q1606" s="590"/>
      <c r="R1606" s="590"/>
      <c r="S1606" s="590"/>
      <c r="T1606" s="591"/>
      <c r="U1606" s="590"/>
      <c r="V1606" s="590"/>
      <c r="W1606" s="590"/>
      <c r="X1606" s="592"/>
      <c r="Y1606" s="592"/>
      <c r="Z1606" s="590"/>
    </row>
    <row r="1607" spans="7:26" s="573" customFormat="1" x14ac:dyDescent="0.25">
      <c r="G1607" s="590"/>
      <c r="H1607" s="590"/>
      <c r="I1607" s="590"/>
      <c r="J1607" s="590"/>
      <c r="K1607" s="590"/>
      <c r="L1607" s="590"/>
      <c r="M1607" s="590"/>
      <c r="N1607" s="590"/>
      <c r="O1607" s="590"/>
      <c r="P1607" s="590"/>
      <c r="Q1607" s="590"/>
      <c r="R1607" s="590"/>
      <c r="S1607" s="590"/>
      <c r="T1607" s="591"/>
      <c r="U1607" s="590"/>
      <c r="V1607" s="590"/>
      <c r="W1607" s="590"/>
      <c r="X1607" s="592"/>
      <c r="Y1607" s="592"/>
      <c r="Z1607" s="590"/>
    </row>
    <row r="1608" spans="7:26" s="573" customFormat="1" x14ac:dyDescent="0.25">
      <c r="G1608" s="590"/>
      <c r="H1608" s="590"/>
      <c r="I1608" s="590"/>
      <c r="J1608" s="590"/>
      <c r="K1608" s="590"/>
      <c r="L1608" s="590"/>
      <c r="M1608" s="590"/>
      <c r="N1608" s="590"/>
      <c r="O1608" s="590"/>
      <c r="P1608" s="590"/>
      <c r="Q1608" s="590"/>
      <c r="R1608" s="590"/>
      <c r="S1608" s="590"/>
      <c r="T1608" s="591"/>
      <c r="U1608" s="590"/>
      <c r="V1608" s="590"/>
      <c r="W1608" s="590"/>
      <c r="X1608" s="592"/>
      <c r="Y1608" s="592"/>
      <c r="Z1608" s="590"/>
    </row>
    <row r="1609" spans="7:26" s="573" customFormat="1" x14ac:dyDescent="0.25">
      <c r="G1609" s="590"/>
      <c r="H1609" s="590"/>
      <c r="I1609" s="590"/>
      <c r="J1609" s="590"/>
      <c r="K1609" s="590"/>
      <c r="L1609" s="590"/>
      <c r="M1609" s="590"/>
      <c r="N1609" s="590"/>
      <c r="O1609" s="590"/>
      <c r="P1609" s="590"/>
      <c r="Q1609" s="590"/>
      <c r="R1609" s="590"/>
      <c r="S1609" s="590"/>
      <c r="T1609" s="591"/>
      <c r="U1609" s="590"/>
      <c r="V1609" s="590"/>
      <c r="W1609" s="590"/>
      <c r="X1609" s="592"/>
      <c r="Y1609" s="592"/>
      <c r="Z1609" s="590"/>
    </row>
    <row r="1610" spans="7:26" s="573" customFormat="1" x14ac:dyDescent="0.25">
      <c r="G1610" s="590"/>
      <c r="H1610" s="590"/>
      <c r="I1610" s="590"/>
      <c r="J1610" s="590"/>
      <c r="K1610" s="590"/>
      <c r="L1610" s="590"/>
      <c r="M1610" s="590"/>
      <c r="N1610" s="590"/>
      <c r="O1610" s="590"/>
      <c r="P1610" s="590"/>
      <c r="Q1610" s="590"/>
      <c r="R1610" s="590"/>
      <c r="S1610" s="590"/>
      <c r="T1610" s="591"/>
      <c r="U1610" s="590"/>
      <c r="V1610" s="590"/>
      <c r="W1610" s="590"/>
      <c r="X1610" s="592"/>
      <c r="Y1610" s="592"/>
      <c r="Z1610" s="590"/>
    </row>
    <row r="1611" spans="7:26" s="573" customFormat="1" x14ac:dyDescent="0.25">
      <c r="G1611" s="590"/>
      <c r="H1611" s="590"/>
      <c r="I1611" s="590"/>
      <c r="J1611" s="590"/>
      <c r="K1611" s="590"/>
      <c r="L1611" s="590"/>
      <c r="M1611" s="590"/>
      <c r="N1611" s="590"/>
      <c r="O1611" s="590"/>
      <c r="P1611" s="590"/>
      <c r="Q1611" s="590"/>
      <c r="R1611" s="590"/>
      <c r="S1611" s="590"/>
      <c r="T1611" s="591"/>
      <c r="U1611" s="590"/>
      <c r="V1611" s="590"/>
      <c r="W1611" s="590"/>
      <c r="X1611" s="592"/>
      <c r="Y1611" s="592"/>
      <c r="Z1611" s="590"/>
    </row>
    <row r="1612" spans="7:26" s="573" customFormat="1" x14ac:dyDescent="0.25">
      <c r="G1612" s="590"/>
      <c r="H1612" s="590"/>
      <c r="I1612" s="590"/>
      <c r="J1612" s="590"/>
      <c r="K1612" s="590"/>
      <c r="L1612" s="590"/>
      <c r="M1612" s="590"/>
      <c r="N1612" s="590"/>
      <c r="O1612" s="590"/>
      <c r="P1612" s="590"/>
      <c r="Q1612" s="590"/>
      <c r="R1612" s="590"/>
      <c r="S1612" s="590"/>
      <c r="T1612" s="591"/>
      <c r="U1612" s="590"/>
      <c r="V1612" s="590"/>
      <c r="W1612" s="590"/>
      <c r="X1612" s="592"/>
      <c r="Y1612" s="592"/>
      <c r="Z1612" s="590"/>
    </row>
    <row r="1613" spans="7:26" s="573" customFormat="1" x14ac:dyDescent="0.25">
      <c r="G1613" s="590"/>
      <c r="H1613" s="590"/>
      <c r="I1613" s="590"/>
      <c r="J1613" s="590"/>
      <c r="K1613" s="590"/>
      <c r="L1613" s="590"/>
      <c r="M1613" s="590"/>
      <c r="N1613" s="590"/>
      <c r="O1613" s="590"/>
      <c r="P1613" s="590"/>
      <c r="Q1613" s="590"/>
      <c r="R1613" s="590"/>
      <c r="S1613" s="590"/>
      <c r="T1613" s="591"/>
      <c r="U1613" s="590"/>
      <c r="V1613" s="590"/>
      <c r="W1613" s="590"/>
      <c r="X1613" s="592"/>
      <c r="Y1613" s="592"/>
      <c r="Z1613" s="590"/>
    </row>
    <row r="1614" spans="7:26" s="573" customFormat="1" x14ac:dyDescent="0.25">
      <c r="G1614" s="590"/>
      <c r="H1614" s="590"/>
      <c r="I1614" s="590"/>
      <c r="J1614" s="590"/>
      <c r="K1614" s="590"/>
      <c r="L1614" s="590"/>
      <c r="M1614" s="590"/>
      <c r="N1614" s="590"/>
      <c r="O1614" s="590"/>
      <c r="P1614" s="590"/>
      <c r="Q1614" s="590"/>
      <c r="R1614" s="590"/>
      <c r="S1614" s="590"/>
      <c r="T1614" s="591"/>
      <c r="U1614" s="590"/>
      <c r="V1614" s="590"/>
      <c r="W1614" s="590"/>
      <c r="X1614" s="592"/>
      <c r="Y1614" s="592"/>
      <c r="Z1614" s="590"/>
    </row>
    <row r="1615" spans="7:26" s="573" customFormat="1" x14ac:dyDescent="0.25">
      <c r="G1615" s="590"/>
      <c r="H1615" s="590"/>
      <c r="I1615" s="590"/>
      <c r="J1615" s="590"/>
      <c r="K1615" s="590"/>
      <c r="L1615" s="590"/>
      <c r="M1615" s="590"/>
      <c r="N1615" s="590"/>
      <c r="O1615" s="590"/>
      <c r="P1615" s="590"/>
      <c r="Q1615" s="590"/>
      <c r="R1615" s="590"/>
      <c r="S1615" s="590"/>
      <c r="T1615" s="591"/>
      <c r="U1615" s="590"/>
      <c r="V1615" s="590"/>
      <c r="W1615" s="590"/>
      <c r="X1615" s="592"/>
      <c r="Y1615" s="592"/>
      <c r="Z1615" s="590"/>
    </row>
    <row r="1616" spans="7:26" s="573" customFormat="1" x14ac:dyDescent="0.25">
      <c r="G1616" s="590"/>
      <c r="H1616" s="590"/>
      <c r="I1616" s="590"/>
      <c r="J1616" s="590"/>
      <c r="K1616" s="590"/>
      <c r="L1616" s="590"/>
      <c r="M1616" s="590"/>
      <c r="N1616" s="590"/>
      <c r="O1616" s="590"/>
      <c r="P1616" s="590"/>
      <c r="Q1616" s="590"/>
      <c r="R1616" s="590"/>
      <c r="S1616" s="590"/>
      <c r="T1616" s="591"/>
      <c r="U1616" s="590"/>
      <c r="V1616" s="590"/>
      <c r="W1616" s="590"/>
      <c r="X1616" s="592"/>
      <c r="Y1616" s="592"/>
      <c r="Z1616" s="590"/>
    </row>
    <row r="1617" spans="7:26" s="573" customFormat="1" x14ac:dyDescent="0.25">
      <c r="G1617" s="590"/>
      <c r="H1617" s="590"/>
      <c r="I1617" s="590"/>
      <c r="J1617" s="590"/>
      <c r="K1617" s="590"/>
      <c r="L1617" s="590"/>
      <c r="M1617" s="590"/>
      <c r="N1617" s="590"/>
      <c r="O1617" s="590"/>
      <c r="P1617" s="590"/>
      <c r="Q1617" s="590"/>
      <c r="R1617" s="590"/>
      <c r="S1617" s="590"/>
      <c r="T1617" s="591"/>
      <c r="U1617" s="590"/>
      <c r="V1617" s="590"/>
      <c r="W1617" s="590"/>
      <c r="X1617" s="592"/>
      <c r="Y1617" s="592"/>
      <c r="Z1617" s="590"/>
    </row>
    <row r="1618" spans="7:26" s="573" customFormat="1" x14ac:dyDescent="0.25">
      <c r="G1618" s="590"/>
      <c r="H1618" s="590"/>
      <c r="I1618" s="590"/>
      <c r="J1618" s="590"/>
      <c r="K1618" s="590"/>
      <c r="L1618" s="590"/>
      <c r="M1618" s="590"/>
      <c r="N1618" s="590"/>
      <c r="O1618" s="590"/>
      <c r="P1618" s="590"/>
      <c r="Q1618" s="590"/>
      <c r="R1618" s="590"/>
      <c r="S1618" s="590"/>
      <c r="T1618" s="591"/>
      <c r="U1618" s="590"/>
      <c r="V1618" s="590"/>
      <c r="W1618" s="590"/>
      <c r="X1618" s="592"/>
      <c r="Y1618" s="592"/>
      <c r="Z1618" s="590"/>
    </row>
    <row r="1619" spans="7:26" s="573" customFormat="1" x14ac:dyDescent="0.25">
      <c r="G1619" s="590"/>
      <c r="H1619" s="590"/>
      <c r="I1619" s="590"/>
      <c r="J1619" s="590"/>
      <c r="K1619" s="590"/>
      <c r="L1619" s="590"/>
      <c r="M1619" s="590"/>
      <c r="N1619" s="590"/>
      <c r="O1619" s="590"/>
      <c r="P1619" s="590"/>
      <c r="Q1619" s="590"/>
      <c r="R1619" s="590"/>
      <c r="S1619" s="590"/>
      <c r="T1619" s="591"/>
      <c r="U1619" s="590"/>
      <c r="V1619" s="590"/>
      <c r="W1619" s="590"/>
      <c r="X1619" s="592"/>
      <c r="Y1619" s="592"/>
      <c r="Z1619" s="590"/>
    </row>
    <row r="1620" spans="7:26" s="573" customFormat="1" x14ac:dyDescent="0.25">
      <c r="G1620" s="590"/>
      <c r="H1620" s="590"/>
      <c r="I1620" s="590"/>
      <c r="J1620" s="590"/>
      <c r="K1620" s="590"/>
      <c r="L1620" s="590"/>
      <c r="M1620" s="590"/>
      <c r="N1620" s="590"/>
      <c r="O1620" s="590"/>
      <c r="P1620" s="590"/>
      <c r="Q1620" s="590"/>
      <c r="R1620" s="590"/>
      <c r="S1620" s="590"/>
      <c r="T1620" s="591"/>
      <c r="U1620" s="590"/>
      <c r="V1620" s="590"/>
      <c r="W1620" s="590"/>
      <c r="X1620" s="592"/>
      <c r="Y1620" s="592"/>
      <c r="Z1620" s="590"/>
    </row>
    <row r="1621" spans="7:26" s="573" customFormat="1" x14ac:dyDescent="0.25">
      <c r="G1621" s="590"/>
      <c r="H1621" s="590"/>
      <c r="I1621" s="590"/>
      <c r="J1621" s="590"/>
      <c r="K1621" s="590"/>
      <c r="L1621" s="590"/>
      <c r="M1621" s="590"/>
      <c r="N1621" s="590"/>
      <c r="O1621" s="590"/>
      <c r="P1621" s="590"/>
      <c r="Q1621" s="590"/>
      <c r="R1621" s="590"/>
      <c r="S1621" s="590"/>
      <c r="T1621" s="591"/>
      <c r="U1621" s="590"/>
      <c r="V1621" s="590"/>
      <c r="W1621" s="590"/>
      <c r="X1621" s="592"/>
      <c r="Y1621" s="592"/>
      <c r="Z1621" s="590"/>
    </row>
    <row r="1622" spans="7:26" s="573" customFormat="1" x14ac:dyDescent="0.25">
      <c r="G1622" s="590"/>
      <c r="H1622" s="590"/>
      <c r="I1622" s="590"/>
      <c r="J1622" s="590"/>
      <c r="K1622" s="590"/>
      <c r="L1622" s="590"/>
      <c r="M1622" s="590"/>
      <c r="N1622" s="590"/>
      <c r="O1622" s="590"/>
      <c r="P1622" s="590"/>
      <c r="Q1622" s="590"/>
      <c r="R1622" s="590"/>
      <c r="S1622" s="590"/>
      <c r="T1622" s="591"/>
      <c r="U1622" s="590"/>
      <c r="V1622" s="590"/>
      <c r="W1622" s="590"/>
      <c r="X1622" s="592"/>
      <c r="Y1622" s="592"/>
      <c r="Z1622" s="590"/>
    </row>
    <row r="1623" spans="7:26" s="573" customFormat="1" x14ac:dyDescent="0.25">
      <c r="G1623" s="590"/>
      <c r="H1623" s="590"/>
      <c r="I1623" s="590"/>
      <c r="J1623" s="590"/>
      <c r="K1623" s="590"/>
      <c r="L1623" s="590"/>
      <c r="M1623" s="590"/>
      <c r="N1623" s="590"/>
      <c r="O1623" s="590"/>
      <c r="P1623" s="590"/>
      <c r="Q1623" s="590"/>
      <c r="R1623" s="590"/>
      <c r="S1623" s="590"/>
      <c r="T1623" s="591"/>
      <c r="U1623" s="590"/>
      <c r="V1623" s="590"/>
      <c r="W1623" s="590"/>
      <c r="X1623" s="592"/>
      <c r="Y1623" s="592"/>
      <c r="Z1623" s="590"/>
    </row>
    <row r="1624" spans="7:26" s="573" customFormat="1" x14ac:dyDescent="0.25">
      <c r="G1624" s="590"/>
      <c r="H1624" s="590"/>
      <c r="I1624" s="590"/>
      <c r="J1624" s="590"/>
      <c r="K1624" s="590"/>
      <c r="L1624" s="590"/>
      <c r="M1624" s="590"/>
      <c r="N1624" s="590"/>
      <c r="O1624" s="590"/>
      <c r="P1624" s="590"/>
      <c r="Q1624" s="590"/>
      <c r="R1624" s="590"/>
      <c r="S1624" s="590"/>
      <c r="T1624" s="591"/>
      <c r="U1624" s="590"/>
      <c r="V1624" s="590"/>
      <c r="W1624" s="590"/>
      <c r="X1624" s="592"/>
      <c r="Y1624" s="592"/>
      <c r="Z1624" s="590"/>
    </row>
    <row r="1625" spans="7:26" s="573" customFormat="1" x14ac:dyDescent="0.25">
      <c r="G1625" s="590"/>
      <c r="H1625" s="590"/>
      <c r="I1625" s="590"/>
      <c r="J1625" s="590"/>
      <c r="K1625" s="590"/>
      <c r="L1625" s="590"/>
      <c r="M1625" s="590"/>
      <c r="N1625" s="590"/>
      <c r="O1625" s="590"/>
      <c r="P1625" s="590"/>
      <c r="Q1625" s="590"/>
      <c r="R1625" s="590"/>
      <c r="S1625" s="590"/>
      <c r="T1625" s="591"/>
      <c r="U1625" s="590"/>
      <c r="V1625" s="590"/>
      <c r="W1625" s="590"/>
      <c r="X1625" s="592"/>
      <c r="Y1625" s="592"/>
      <c r="Z1625" s="590"/>
    </row>
    <row r="1626" spans="7:26" s="573" customFormat="1" x14ac:dyDescent="0.25">
      <c r="G1626" s="590"/>
      <c r="H1626" s="590"/>
      <c r="I1626" s="590"/>
      <c r="J1626" s="590"/>
      <c r="K1626" s="590"/>
      <c r="L1626" s="590"/>
      <c r="M1626" s="590"/>
      <c r="N1626" s="590"/>
      <c r="O1626" s="590"/>
      <c r="P1626" s="590"/>
      <c r="Q1626" s="590"/>
      <c r="R1626" s="590"/>
      <c r="S1626" s="590"/>
      <c r="T1626" s="591"/>
      <c r="U1626" s="590"/>
      <c r="V1626" s="590"/>
      <c r="W1626" s="590"/>
      <c r="X1626" s="592"/>
      <c r="Y1626" s="592"/>
      <c r="Z1626" s="590"/>
    </row>
    <row r="1627" spans="7:26" s="573" customFormat="1" x14ac:dyDescent="0.25">
      <c r="G1627" s="590"/>
      <c r="H1627" s="590"/>
      <c r="I1627" s="590"/>
      <c r="J1627" s="590"/>
      <c r="K1627" s="590"/>
      <c r="L1627" s="590"/>
      <c r="M1627" s="590"/>
      <c r="N1627" s="590"/>
      <c r="O1627" s="590"/>
      <c r="P1627" s="590"/>
      <c r="Q1627" s="590"/>
      <c r="R1627" s="590"/>
      <c r="S1627" s="590"/>
      <c r="T1627" s="591"/>
      <c r="U1627" s="590"/>
      <c r="V1627" s="590"/>
      <c r="W1627" s="590"/>
      <c r="X1627" s="592"/>
      <c r="Y1627" s="592"/>
      <c r="Z1627" s="590"/>
    </row>
    <row r="1628" spans="7:26" s="573" customFormat="1" x14ac:dyDescent="0.25">
      <c r="G1628" s="590"/>
      <c r="H1628" s="590"/>
      <c r="I1628" s="590"/>
      <c r="J1628" s="590"/>
      <c r="K1628" s="590"/>
      <c r="L1628" s="590"/>
      <c r="M1628" s="590"/>
      <c r="N1628" s="590"/>
      <c r="O1628" s="590"/>
      <c r="P1628" s="590"/>
      <c r="Q1628" s="590"/>
      <c r="R1628" s="590"/>
      <c r="S1628" s="590"/>
      <c r="T1628" s="591"/>
      <c r="U1628" s="590"/>
      <c r="V1628" s="590"/>
      <c r="W1628" s="590"/>
      <c r="X1628" s="592"/>
      <c r="Y1628" s="592"/>
      <c r="Z1628" s="590"/>
    </row>
    <row r="1629" spans="7:26" s="573" customFormat="1" x14ac:dyDescent="0.25">
      <c r="G1629" s="590"/>
      <c r="H1629" s="590"/>
      <c r="I1629" s="590"/>
      <c r="J1629" s="590"/>
      <c r="K1629" s="590"/>
      <c r="L1629" s="590"/>
      <c r="M1629" s="590"/>
      <c r="N1629" s="590"/>
      <c r="O1629" s="590"/>
      <c r="P1629" s="590"/>
      <c r="Q1629" s="590"/>
      <c r="R1629" s="590"/>
      <c r="S1629" s="590"/>
      <c r="T1629" s="591"/>
      <c r="U1629" s="590"/>
      <c r="V1629" s="590"/>
      <c r="W1629" s="590"/>
      <c r="X1629" s="592"/>
      <c r="Y1629" s="592"/>
      <c r="Z1629" s="590"/>
    </row>
    <row r="1630" spans="7:26" s="573" customFormat="1" x14ac:dyDescent="0.25">
      <c r="G1630" s="590"/>
      <c r="H1630" s="590"/>
      <c r="I1630" s="590"/>
      <c r="J1630" s="590"/>
      <c r="K1630" s="590"/>
      <c r="L1630" s="590"/>
      <c r="M1630" s="590"/>
      <c r="N1630" s="590"/>
      <c r="O1630" s="590"/>
      <c r="P1630" s="590"/>
      <c r="Q1630" s="590"/>
      <c r="R1630" s="590"/>
      <c r="S1630" s="590"/>
      <c r="T1630" s="591"/>
      <c r="U1630" s="590"/>
      <c r="V1630" s="590"/>
      <c r="W1630" s="590"/>
      <c r="X1630" s="592"/>
      <c r="Y1630" s="592"/>
      <c r="Z1630" s="590"/>
    </row>
    <row r="1631" spans="7:26" s="573" customFormat="1" x14ac:dyDescent="0.25">
      <c r="G1631" s="590"/>
      <c r="H1631" s="590"/>
      <c r="I1631" s="590"/>
      <c r="J1631" s="590"/>
      <c r="K1631" s="590"/>
      <c r="L1631" s="590"/>
      <c r="M1631" s="590"/>
      <c r="N1631" s="590"/>
      <c r="O1631" s="590"/>
      <c r="P1631" s="590"/>
      <c r="Q1631" s="590"/>
      <c r="R1631" s="590"/>
      <c r="S1631" s="590"/>
      <c r="T1631" s="591"/>
      <c r="U1631" s="590"/>
      <c r="V1631" s="590"/>
      <c r="W1631" s="590"/>
      <c r="X1631" s="592"/>
      <c r="Y1631" s="592"/>
      <c r="Z1631" s="590"/>
    </row>
    <row r="1632" spans="7:26" s="573" customFormat="1" x14ac:dyDescent="0.25">
      <c r="G1632" s="590"/>
      <c r="H1632" s="590"/>
      <c r="I1632" s="590"/>
      <c r="J1632" s="590"/>
      <c r="K1632" s="590"/>
      <c r="L1632" s="590"/>
      <c r="M1632" s="590"/>
      <c r="N1632" s="590"/>
      <c r="O1632" s="590"/>
      <c r="P1632" s="590"/>
      <c r="Q1632" s="590"/>
      <c r="R1632" s="590"/>
      <c r="S1632" s="590"/>
      <c r="T1632" s="591"/>
      <c r="U1632" s="590"/>
      <c r="V1632" s="590"/>
      <c r="W1632" s="590"/>
      <c r="X1632" s="592"/>
      <c r="Y1632" s="592"/>
      <c r="Z1632" s="590"/>
    </row>
    <row r="1633" spans="7:26" s="573" customFormat="1" x14ac:dyDescent="0.25">
      <c r="G1633" s="590"/>
      <c r="H1633" s="590"/>
      <c r="I1633" s="590"/>
      <c r="J1633" s="590"/>
      <c r="K1633" s="590"/>
      <c r="L1633" s="590"/>
      <c r="M1633" s="590"/>
      <c r="N1633" s="590"/>
      <c r="O1633" s="590"/>
      <c r="P1633" s="590"/>
      <c r="Q1633" s="590"/>
      <c r="R1633" s="590"/>
      <c r="S1633" s="590"/>
      <c r="T1633" s="591"/>
      <c r="U1633" s="590"/>
      <c r="V1633" s="590"/>
      <c r="W1633" s="590"/>
      <c r="X1633" s="592"/>
      <c r="Y1633" s="592"/>
      <c r="Z1633" s="590"/>
    </row>
    <row r="1634" spans="7:26" s="573" customFormat="1" x14ac:dyDescent="0.25">
      <c r="G1634" s="590"/>
      <c r="H1634" s="590"/>
      <c r="I1634" s="590"/>
      <c r="J1634" s="590"/>
      <c r="K1634" s="590"/>
      <c r="L1634" s="590"/>
      <c r="M1634" s="590"/>
      <c r="N1634" s="590"/>
      <c r="O1634" s="590"/>
      <c r="P1634" s="590"/>
      <c r="Q1634" s="590"/>
      <c r="R1634" s="590"/>
      <c r="S1634" s="590"/>
      <c r="T1634" s="591"/>
      <c r="U1634" s="590"/>
      <c r="V1634" s="590"/>
      <c r="W1634" s="590"/>
      <c r="X1634" s="592"/>
      <c r="Y1634" s="592"/>
      <c r="Z1634" s="590"/>
    </row>
    <row r="1635" spans="7:26" s="573" customFormat="1" x14ac:dyDescent="0.25">
      <c r="G1635" s="590"/>
      <c r="H1635" s="590"/>
      <c r="I1635" s="590"/>
      <c r="J1635" s="590"/>
      <c r="K1635" s="590"/>
      <c r="L1635" s="590"/>
      <c r="M1635" s="590"/>
      <c r="N1635" s="590"/>
      <c r="O1635" s="590"/>
      <c r="P1635" s="590"/>
      <c r="Q1635" s="590"/>
      <c r="R1635" s="590"/>
      <c r="S1635" s="590"/>
      <c r="T1635" s="591"/>
      <c r="U1635" s="590"/>
      <c r="V1635" s="590"/>
      <c r="W1635" s="590"/>
      <c r="X1635" s="592"/>
      <c r="Y1635" s="592"/>
      <c r="Z1635" s="590"/>
    </row>
    <row r="1636" spans="7:26" s="573" customFormat="1" x14ac:dyDescent="0.25">
      <c r="G1636" s="590"/>
      <c r="H1636" s="590"/>
      <c r="I1636" s="590"/>
      <c r="J1636" s="590"/>
      <c r="K1636" s="590"/>
      <c r="L1636" s="590"/>
      <c r="M1636" s="590"/>
      <c r="N1636" s="590"/>
      <c r="O1636" s="590"/>
      <c r="P1636" s="590"/>
      <c r="Q1636" s="590"/>
      <c r="R1636" s="590"/>
      <c r="S1636" s="590"/>
      <c r="T1636" s="591"/>
      <c r="U1636" s="590"/>
      <c r="V1636" s="590"/>
      <c r="W1636" s="590"/>
      <c r="X1636" s="592"/>
      <c r="Y1636" s="592"/>
      <c r="Z1636" s="590"/>
    </row>
    <row r="1637" spans="7:26" s="573" customFormat="1" x14ac:dyDescent="0.25">
      <c r="G1637" s="590"/>
      <c r="H1637" s="590"/>
      <c r="I1637" s="590"/>
      <c r="J1637" s="590"/>
      <c r="K1637" s="590"/>
      <c r="L1637" s="590"/>
      <c r="M1637" s="590"/>
      <c r="N1637" s="590"/>
      <c r="O1637" s="590"/>
      <c r="P1637" s="590"/>
      <c r="Q1637" s="590"/>
      <c r="R1637" s="590"/>
      <c r="S1637" s="590"/>
      <c r="T1637" s="591"/>
      <c r="U1637" s="590"/>
      <c r="V1637" s="590"/>
      <c r="W1637" s="590"/>
      <c r="X1637" s="592"/>
      <c r="Y1637" s="592"/>
      <c r="Z1637" s="590"/>
    </row>
    <row r="1638" spans="7:26" s="573" customFormat="1" x14ac:dyDescent="0.25">
      <c r="G1638" s="590"/>
      <c r="H1638" s="590"/>
      <c r="I1638" s="590"/>
      <c r="J1638" s="590"/>
      <c r="K1638" s="590"/>
      <c r="L1638" s="590"/>
      <c r="M1638" s="590"/>
      <c r="N1638" s="590"/>
      <c r="O1638" s="590"/>
      <c r="P1638" s="590"/>
      <c r="Q1638" s="590"/>
      <c r="R1638" s="590"/>
      <c r="S1638" s="590"/>
      <c r="T1638" s="591"/>
      <c r="U1638" s="590"/>
      <c r="V1638" s="590"/>
      <c r="W1638" s="590"/>
      <c r="X1638" s="592"/>
      <c r="Y1638" s="592"/>
      <c r="Z1638" s="590"/>
    </row>
    <row r="1639" spans="7:26" s="573" customFormat="1" x14ac:dyDescent="0.25">
      <c r="G1639" s="590"/>
      <c r="H1639" s="590"/>
      <c r="I1639" s="590"/>
      <c r="J1639" s="590"/>
      <c r="K1639" s="590"/>
      <c r="L1639" s="590"/>
      <c r="M1639" s="590"/>
      <c r="N1639" s="590"/>
      <c r="O1639" s="590"/>
      <c r="P1639" s="590"/>
      <c r="Q1639" s="590"/>
      <c r="R1639" s="590"/>
      <c r="S1639" s="590"/>
      <c r="T1639" s="591"/>
      <c r="U1639" s="590"/>
      <c r="V1639" s="590"/>
      <c r="W1639" s="590"/>
      <c r="X1639" s="592"/>
      <c r="Y1639" s="592"/>
      <c r="Z1639" s="590"/>
    </row>
    <row r="1640" spans="7:26" s="573" customFormat="1" x14ac:dyDescent="0.25">
      <c r="G1640" s="590"/>
      <c r="H1640" s="590"/>
      <c r="I1640" s="590"/>
      <c r="J1640" s="590"/>
      <c r="K1640" s="590"/>
      <c r="L1640" s="590"/>
      <c r="M1640" s="590"/>
      <c r="N1640" s="590"/>
      <c r="O1640" s="590"/>
      <c r="P1640" s="590"/>
      <c r="Q1640" s="590"/>
      <c r="R1640" s="590"/>
      <c r="S1640" s="590"/>
      <c r="T1640" s="591"/>
      <c r="U1640" s="590"/>
      <c r="V1640" s="590"/>
      <c r="W1640" s="590"/>
      <c r="X1640" s="592"/>
      <c r="Y1640" s="592"/>
      <c r="Z1640" s="590"/>
    </row>
    <row r="1641" spans="7:26" s="573" customFormat="1" x14ac:dyDescent="0.25">
      <c r="G1641" s="590"/>
      <c r="H1641" s="590"/>
      <c r="I1641" s="590"/>
      <c r="J1641" s="590"/>
      <c r="K1641" s="590"/>
      <c r="L1641" s="590"/>
      <c r="M1641" s="590"/>
      <c r="N1641" s="590"/>
      <c r="O1641" s="590"/>
      <c r="P1641" s="590"/>
      <c r="Q1641" s="590"/>
      <c r="R1641" s="590"/>
      <c r="S1641" s="590"/>
      <c r="T1641" s="591"/>
      <c r="U1641" s="590"/>
      <c r="V1641" s="590"/>
      <c r="W1641" s="590"/>
      <c r="X1641" s="592"/>
      <c r="Y1641" s="592"/>
      <c r="Z1641" s="590"/>
    </row>
    <row r="1642" spans="7:26" s="573" customFormat="1" x14ac:dyDescent="0.25">
      <c r="G1642" s="590"/>
      <c r="H1642" s="590"/>
      <c r="I1642" s="590"/>
      <c r="J1642" s="590"/>
      <c r="K1642" s="590"/>
      <c r="L1642" s="590"/>
      <c r="M1642" s="590"/>
      <c r="N1642" s="590"/>
      <c r="O1642" s="590"/>
      <c r="P1642" s="590"/>
      <c r="Q1642" s="590"/>
      <c r="R1642" s="590"/>
      <c r="S1642" s="590"/>
      <c r="T1642" s="591"/>
      <c r="U1642" s="590"/>
      <c r="V1642" s="590"/>
      <c r="W1642" s="590"/>
      <c r="X1642" s="592"/>
      <c r="Y1642" s="592"/>
      <c r="Z1642" s="590"/>
    </row>
    <row r="1643" spans="7:26" s="573" customFormat="1" x14ac:dyDescent="0.25">
      <c r="G1643" s="590"/>
      <c r="H1643" s="590"/>
      <c r="I1643" s="590"/>
      <c r="J1643" s="590"/>
      <c r="K1643" s="590"/>
      <c r="L1643" s="590"/>
      <c r="M1643" s="590"/>
      <c r="N1643" s="590"/>
      <c r="O1643" s="590"/>
      <c r="P1643" s="590"/>
      <c r="Q1643" s="590"/>
      <c r="R1643" s="590"/>
      <c r="S1643" s="590"/>
      <c r="T1643" s="591"/>
      <c r="U1643" s="590"/>
      <c r="V1643" s="590"/>
      <c r="W1643" s="590"/>
      <c r="X1643" s="592"/>
      <c r="Y1643" s="592"/>
      <c r="Z1643" s="590"/>
    </row>
    <row r="1644" spans="7:26" s="573" customFormat="1" x14ac:dyDescent="0.25">
      <c r="G1644" s="590"/>
      <c r="H1644" s="590"/>
      <c r="I1644" s="590"/>
      <c r="J1644" s="590"/>
      <c r="K1644" s="590"/>
      <c r="L1644" s="590"/>
      <c r="M1644" s="590"/>
      <c r="N1644" s="590"/>
      <c r="O1644" s="590"/>
      <c r="P1644" s="590"/>
      <c r="Q1644" s="590"/>
      <c r="R1644" s="590"/>
      <c r="S1644" s="590"/>
      <c r="T1644" s="591"/>
      <c r="U1644" s="590"/>
      <c r="V1644" s="590"/>
      <c r="W1644" s="590"/>
      <c r="X1644" s="592"/>
      <c r="Y1644" s="592"/>
      <c r="Z1644" s="590"/>
    </row>
    <row r="1645" spans="7:26" s="573" customFormat="1" x14ac:dyDescent="0.25">
      <c r="G1645" s="590"/>
      <c r="H1645" s="590"/>
      <c r="I1645" s="590"/>
      <c r="J1645" s="590"/>
      <c r="K1645" s="590"/>
      <c r="L1645" s="590"/>
      <c r="M1645" s="590"/>
      <c r="N1645" s="590"/>
      <c r="O1645" s="590"/>
      <c r="P1645" s="590"/>
      <c r="Q1645" s="590"/>
      <c r="R1645" s="590"/>
      <c r="S1645" s="590"/>
      <c r="T1645" s="591"/>
      <c r="U1645" s="590"/>
      <c r="V1645" s="590"/>
      <c r="W1645" s="590"/>
      <c r="X1645" s="592"/>
      <c r="Y1645" s="592"/>
      <c r="Z1645" s="590"/>
    </row>
    <row r="1646" spans="7:26" s="573" customFormat="1" x14ac:dyDescent="0.25">
      <c r="G1646" s="590"/>
      <c r="H1646" s="590"/>
      <c r="I1646" s="590"/>
      <c r="J1646" s="590"/>
      <c r="K1646" s="590"/>
      <c r="L1646" s="590"/>
      <c r="M1646" s="590"/>
      <c r="N1646" s="590"/>
      <c r="O1646" s="590"/>
      <c r="P1646" s="590"/>
      <c r="Q1646" s="590"/>
      <c r="R1646" s="590"/>
      <c r="S1646" s="590"/>
      <c r="T1646" s="591"/>
      <c r="U1646" s="590"/>
      <c r="V1646" s="590"/>
      <c r="W1646" s="590"/>
      <c r="X1646" s="592"/>
      <c r="Y1646" s="592"/>
      <c r="Z1646" s="590"/>
    </row>
    <row r="1647" spans="7:26" s="573" customFormat="1" x14ac:dyDescent="0.25">
      <c r="G1647" s="590"/>
      <c r="H1647" s="590"/>
      <c r="I1647" s="590"/>
      <c r="J1647" s="590"/>
      <c r="K1647" s="590"/>
      <c r="L1647" s="590"/>
      <c r="M1647" s="590"/>
      <c r="N1647" s="590"/>
      <c r="O1647" s="590"/>
      <c r="P1647" s="590"/>
      <c r="Q1647" s="590"/>
      <c r="R1647" s="590"/>
      <c r="S1647" s="590"/>
      <c r="T1647" s="591"/>
      <c r="U1647" s="590"/>
      <c r="V1647" s="590"/>
      <c r="W1647" s="590"/>
      <c r="X1647" s="592"/>
      <c r="Y1647" s="592"/>
      <c r="Z1647" s="590"/>
    </row>
    <row r="1648" spans="7:26" s="573" customFormat="1" x14ac:dyDescent="0.25">
      <c r="G1648" s="590"/>
      <c r="H1648" s="590"/>
      <c r="I1648" s="590"/>
      <c r="J1648" s="590"/>
      <c r="K1648" s="590"/>
      <c r="L1648" s="590"/>
      <c r="M1648" s="590"/>
      <c r="N1648" s="590"/>
      <c r="O1648" s="590"/>
      <c r="P1648" s="590"/>
      <c r="Q1648" s="590"/>
      <c r="R1648" s="590"/>
      <c r="S1648" s="590"/>
      <c r="T1648" s="591"/>
      <c r="U1648" s="590"/>
      <c r="V1648" s="590"/>
      <c r="W1648" s="590"/>
      <c r="X1648" s="592"/>
      <c r="Y1648" s="592"/>
      <c r="Z1648" s="590"/>
    </row>
    <row r="1649" spans="7:26" s="573" customFormat="1" x14ac:dyDescent="0.25">
      <c r="G1649" s="590"/>
      <c r="H1649" s="590"/>
      <c r="I1649" s="590"/>
      <c r="J1649" s="590"/>
      <c r="K1649" s="590"/>
      <c r="L1649" s="590"/>
      <c r="M1649" s="590"/>
      <c r="N1649" s="590"/>
      <c r="O1649" s="590"/>
      <c r="P1649" s="590"/>
      <c r="Q1649" s="590"/>
      <c r="R1649" s="590"/>
      <c r="S1649" s="590"/>
      <c r="T1649" s="591"/>
      <c r="U1649" s="590"/>
      <c r="V1649" s="590"/>
      <c r="W1649" s="590"/>
      <c r="X1649" s="592"/>
      <c r="Y1649" s="592"/>
      <c r="Z1649" s="590"/>
    </row>
    <row r="1650" spans="7:26" s="573" customFormat="1" x14ac:dyDescent="0.25">
      <c r="G1650" s="590"/>
      <c r="H1650" s="590"/>
      <c r="I1650" s="590"/>
      <c r="J1650" s="590"/>
      <c r="K1650" s="590"/>
      <c r="L1650" s="590"/>
      <c r="M1650" s="590"/>
      <c r="N1650" s="590"/>
      <c r="O1650" s="590"/>
      <c r="P1650" s="590"/>
      <c r="Q1650" s="590"/>
      <c r="R1650" s="590"/>
      <c r="S1650" s="590"/>
      <c r="T1650" s="591"/>
      <c r="U1650" s="590"/>
      <c r="V1650" s="590"/>
      <c r="W1650" s="590"/>
      <c r="X1650" s="592"/>
      <c r="Y1650" s="592"/>
      <c r="Z1650" s="590"/>
    </row>
    <row r="1651" spans="7:26" s="573" customFormat="1" x14ac:dyDescent="0.25">
      <c r="G1651" s="590"/>
      <c r="H1651" s="590"/>
      <c r="I1651" s="590"/>
      <c r="J1651" s="590"/>
      <c r="K1651" s="590"/>
      <c r="L1651" s="590"/>
      <c r="M1651" s="590"/>
      <c r="N1651" s="590"/>
      <c r="O1651" s="590"/>
      <c r="P1651" s="590"/>
      <c r="Q1651" s="590"/>
      <c r="R1651" s="590"/>
      <c r="S1651" s="590"/>
      <c r="T1651" s="591"/>
      <c r="U1651" s="590"/>
      <c r="V1651" s="590"/>
      <c r="W1651" s="590"/>
      <c r="X1651" s="592"/>
      <c r="Y1651" s="592"/>
      <c r="Z1651" s="590"/>
    </row>
    <row r="1652" spans="7:26" s="573" customFormat="1" x14ac:dyDescent="0.25">
      <c r="G1652" s="590"/>
      <c r="H1652" s="590"/>
      <c r="I1652" s="590"/>
      <c r="J1652" s="590"/>
      <c r="K1652" s="590"/>
      <c r="L1652" s="590"/>
      <c r="M1652" s="590"/>
      <c r="N1652" s="590"/>
      <c r="O1652" s="590"/>
      <c r="P1652" s="590"/>
      <c r="Q1652" s="590"/>
      <c r="R1652" s="590"/>
      <c r="S1652" s="590"/>
      <c r="T1652" s="591"/>
      <c r="U1652" s="590"/>
      <c r="V1652" s="590"/>
      <c r="W1652" s="590"/>
      <c r="X1652" s="592"/>
      <c r="Y1652" s="592"/>
      <c r="Z1652" s="590"/>
    </row>
    <row r="1653" spans="7:26" s="573" customFormat="1" x14ac:dyDescent="0.25">
      <c r="G1653" s="590"/>
      <c r="H1653" s="590"/>
      <c r="I1653" s="590"/>
      <c r="J1653" s="590"/>
      <c r="K1653" s="590"/>
      <c r="L1653" s="590"/>
      <c r="M1653" s="590"/>
      <c r="N1653" s="590"/>
      <c r="O1653" s="590"/>
      <c r="P1653" s="590"/>
      <c r="Q1653" s="590"/>
      <c r="R1653" s="590"/>
      <c r="S1653" s="590"/>
      <c r="T1653" s="591"/>
      <c r="U1653" s="590"/>
      <c r="V1653" s="590"/>
      <c r="W1653" s="590"/>
      <c r="X1653" s="592"/>
      <c r="Y1653" s="592"/>
      <c r="Z1653" s="590"/>
    </row>
    <row r="1654" spans="7:26" s="573" customFormat="1" x14ac:dyDescent="0.25">
      <c r="G1654" s="590"/>
      <c r="H1654" s="590"/>
      <c r="I1654" s="590"/>
      <c r="J1654" s="590"/>
      <c r="K1654" s="590"/>
      <c r="L1654" s="590"/>
      <c r="M1654" s="590"/>
      <c r="N1654" s="590"/>
      <c r="O1654" s="590"/>
      <c r="P1654" s="590"/>
      <c r="Q1654" s="590"/>
      <c r="R1654" s="590"/>
      <c r="S1654" s="590"/>
      <c r="T1654" s="591"/>
      <c r="U1654" s="590"/>
      <c r="V1654" s="590"/>
      <c r="W1654" s="590"/>
      <c r="X1654" s="592"/>
      <c r="Y1654" s="592"/>
      <c r="Z1654" s="590"/>
    </row>
    <row r="1655" spans="7:26" s="573" customFormat="1" x14ac:dyDescent="0.25">
      <c r="G1655" s="590"/>
      <c r="H1655" s="590"/>
      <c r="I1655" s="590"/>
      <c r="J1655" s="590"/>
      <c r="K1655" s="590"/>
      <c r="L1655" s="590"/>
      <c r="M1655" s="590"/>
      <c r="N1655" s="590"/>
      <c r="O1655" s="590"/>
      <c r="P1655" s="590"/>
      <c r="Q1655" s="590"/>
      <c r="R1655" s="590"/>
      <c r="S1655" s="590"/>
      <c r="T1655" s="591"/>
      <c r="U1655" s="590"/>
      <c r="V1655" s="590"/>
      <c r="W1655" s="590"/>
      <c r="X1655" s="592"/>
      <c r="Y1655" s="592"/>
      <c r="Z1655" s="590"/>
    </row>
    <row r="1656" spans="7:26" s="573" customFormat="1" x14ac:dyDescent="0.25">
      <c r="G1656" s="590"/>
      <c r="H1656" s="590"/>
      <c r="I1656" s="590"/>
      <c r="J1656" s="590"/>
      <c r="K1656" s="590"/>
      <c r="L1656" s="590"/>
      <c r="M1656" s="590"/>
      <c r="N1656" s="590"/>
      <c r="O1656" s="590"/>
      <c r="P1656" s="590"/>
      <c r="Q1656" s="590"/>
      <c r="R1656" s="590"/>
      <c r="S1656" s="590"/>
      <c r="T1656" s="591"/>
      <c r="U1656" s="590"/>
      <c r="V1656" s="590"/>
      <c r="W1656" s="590"/>
      <c r="X1656" s="592"/>
      <c r="Y1656" s="592"/>
      <c r="Z1656" s="590"/>
    </row>
    <row r="1657" spans="7:26" s="573" customFormat="1" x14ac:dyDescent="0.25">
      <c r="G1657" s="590"/>
      <c r="H1657" s="590"/>
      <c r="I1657" s="590"/>
      <c r="J1657" s="590"/>
      <c r="K1657" s="590"/>
      <c r="L1657" s="590"/>
      <c r="M1657" s="590"/>
      <c r="N1657" s="590"/>
      <c r="O1657" s="590"/>
      <c r="P1657" s="590"/>
      <c r="Q1657" s="590"/>
      <c r="R1657" s="590"/>
      <c r="S1657" s="590"/>
      <c r="T1657" s="591"/>
      <c r="U1657" s="590"/>
      <c r="V1657" s="590"/>
      <c r="W1657" s="590"/>
      <c r="X1657" s="592"/>
      <c r="Y1657" s="592"/>
      <c r="Z1657" s="590"/>
    </row>
    <row r="1658" spans="7:26" s="573" customFormat="1" x14ac:dyDescent="0.25">
      <c r="G1658" s="590"/>
      <c r="H1658" s="590"/>
      <c r="I1658" s="590"/>
      <c r="J1658" s="590"/>
      <c r="K1658" s="590"/>
      <c r="L1658" s="590"/>
      <c r="M1658" s="590"/>
      <c r="N1658" s="590"/>
      <c r="O1658" s="590"/>
      <c r="P1658" s="590"/>
      <c r="Q1658" s="590"/>
      <c r="R1658" s="590"/>
      <c r="S1658" s="590"/>
      <c r="T1658" s="591"/>
      <c r="U1658" s="590"/>
      <c r="V1658" s="590"/>
      <c r="W1658" s="590"/>
      <c r="X1658" s="592"/>
      <c r="Y1658" s="592"/>
      <c r="Z1658" s="590"/>
    </row>
    <row r="1659" spans="7:26" s="573" customFormat="1" x14ac:dyDescent="0.25">
      <c r="G1659" s="590"/>
      <c r="H1659" s="590"/>
      <c r="I1659" s="590"/>
      <c r="J1659" s="590"/>
      <c r="K1659" s="590"/>
      <c r="L1659" s="590"/>
      <c r="M1659" s="590"/>
      <c r="N1659" s="590"/>
      <c r="O1659" s="590"/>
      <c r="P1659" s="590"/>
      <c r="Q1659" s="590"/>
      <c r="R1659" s="590"/>
      <c r="S1659" s="590"/>
      <c r="T1659" s="591"/>
      <c r="U1659" s="590"/>
      <c r="V1659" s="590"/>
      <c r="W1659" s="590"/>
      <c r="X1659" s="592"/>
      <c r="Y1659" s="592"/>
      <c r="Z1659" s="590"/>
    </row>
    <row r="1660" spans="7:26" s="573" customFormat="1" x14ac:dyDescent="0.25">
      <c r="G1660" s="590"/>
      <c r="H1660" s="590"/>
      <c r="I1660" s="590"/>
      <c r="J1660" s="590"/>
      <c r="K1660" s="590"/>
      <c r="L1660" s="590"/>
      <c r="M1660" s="590"/>
      <c r="N1660" s="590"/>
      <c r="O1660" s="590"/>
      <c r="P1660" s="590"/>
      <c r="Q1660" s="590"/>
      <c r="R1660" s="590"/>
      <c r="S1660" s="590"/>
      <c r="T1660" s="591"/>
      <c r="U1660" s="590"/>
      <c r="V1660" s="590"/>
      <c r="W1660" s="590"/>
      <c r="X1660" s="592"/>
      <c r="Y1660" s="592"/>
      <c r="Z1660" s="590"/>
    </row>
    <row r="1661" spans="7:26" s="573" customFormat="1" x14ac:dyDescent="0.25">
      <c r="G1661" s="590"/>
      <c r="H1661" s="590"/>
      <c r="I1661" s="590"/>
      <c r="J1661" s="590"/>
      <c r="K1661" s="590"/>
      <c r="L1661" s="590"/>
      <c r="M1661" s="590"/>
      <c r="N1661" s="590"/>
      <c r="O1661" s="590"/>
      <c r="P1661" s="590"/>
      <c r="Q1661" s="590"/>
      <c r="R1661" s="590"/>
      <c r="S1661" s="590"/>
      <c r="T1661" s="591"/>
      <c r="U1661" s="590"/>
      <c r="V1661" s="590"/>
      <c r="W1661" s="590"/>
      <c r="X1661" s="592"/>
      <c r="Y1661" s="592"/>
      <c r="Z1661" s="590"/>
    </row>
    <row r="1662" spans="7:26" s="573" customFormat="1" x14ac:dyDescent="0.25">
      <c r="G1662" s="590"/>
      <c r="H1662" s="590"/>
      <c r="I1662" s="590"/>
      <c r="J1662" s="590"/>
      <c r="K1662" s="590"/>
      <c r="L1662" s="590"/>
      <c r="M1662" s="590"/>
      <c r="N1662" s="590"/>
      <c r="O1662" s="590"/>
      <c r="P1662" s="590"/>
      <c r="Q1662" s="590"/>
      <c r="R1662" s="590"/>
      <c r="S1662" s="590"/>
      <c r="T1662" s="591"/>
      <c r="U1662" s="590"/>
      <c r="V1662" s="590"/>
      <c r="W1662" s="590"/>
      <c r="X1662" s="592"/>
      <c r="Y1662" s="592"/>
      <c r="Z1662" s="590"/>
    </row>
    <row r="1663" spans="7:26" s="573" customFormat="1" x14ac:dyDescent="0.25">
      <c r="G1663" s="590"/>
      <c r="H1663" s="590"/>
      <c r="I1663" s="590"/>
      <c r="J1663" s="590"/>
      <c r="K1663" s="590"/>
      <c r="L1663" s="590"/>
      <c r="M1663" s="590"/>
      <c r="N1663" s="590"/>
      <c r="O1663" s="590"/>
      <c r="P1663" s="590"/>
      <c r="Q1663" s="590"/>
      <c r="R1663" s="590"/>
      <c r="S1663" s="590"/>
      <c r="T1663" s="591"/>
      <c r="U1663" s="590"/>
      <c r="V1663" s="590"/>
      <c r="W1663" s="590"/>
      <c r="X1663" s="592"/>
      <c r="Y1663" s="592"/>
      <c r="Z1663" s="590"/>
    </row>
    <row r="1664" spans="7:26" s="573" customFormat="1" x14ac:dyDescent="0.25">
      <c r="G1664" s="590"/>
      <c r="H1664" s="590"/>
      <c r="I1664" s="590"/>
      <c r="J1664" s="590"/>
      <c r="K1664" s="590"/>
      <c r="L1664" s="590"/>
      <c r="M1664" s="590"/>
      <c r="N1664" s="590"/>
      <c r="O1664" s="590"/>
      <c r="P1664" s="590"/>
      <c r="Q1664" s="590"/>
      <c r="R1664" s="590"/>
      <c r="S1664" s="590"/>
      <c r="T1664" s="591"/>
      <c r="U1664" s="590"/>
      <c r="V1664" s="590"/>
      <c r="W1664" s="590"/>
      <c r="X1664" s="592"/>
      <c r="Y1664" s="592"/>
      <c r="Z1664" s="590"/>
    </row>
    <row r="1665" spans="7:26" s="573" customFormat="1" x14ac:dyDescent="0.25">
      <c r="G1665" s="590"/>
      <c r="H1665" s="590"/>
      <c r="I1665" s="590"/>
      <c r="J1665" s="590"/>
      <c r="K1665" s="590"/>
      <c r="L1665" s="590"/>
      <c r="M1665" s="590"/>
      <c r="N1665" s="590"/>
      <c r="O1665" s="590"/>
      <c r="P1665" s="590"/>
      <c r="Q1665" s="590"/>
      <c r="R1665" s="590"/>
      <c r="S1665" s="590"/>
      <c r="T1665" s="591"/>
      <c r="U1665" s="590"/>
      <c r="V1665" s="590"/>
      <c r="W1665" s="590"/>
      <c r="X1665" s="592"/>
      <c r="Y1665" s="592"/>
      <c r="Z1665" s="590"/>
    </row>
    <row r="1666" spans="7:26" s="573" customFormat="1" x14ac:dyDescent="0.25">
      <c r="G1666" s="590"/>
      <c r="H1666" s="590"/>
      <c r="I1666" s="590"/>
      <c r="J1666" s="590"/>
      <c r="K1666" s="590"/>
      <c r="L1666" s="590"/>
      <c r="M1666" s="590"/>
      <c r="N1666" s="590"/>
      <c r="O1666" s="590"/>
      <c r="P1666" s="590"/>
      <c r="Q1666" s="590"/>
      <c r="R1666" s="590"/>
      <c r="S1666" s="590"/>
      <c r="T1666" s="591"/>
      <c r="U1666" s="590"/>
      <c r="V1666" s="590"/>
      <c r="W1666" s="590"/>
      <c r="X1666" s="592"/>
      <c r="Y1666" s="592"/>
      <c r="Z1666" s="590"/>
    </row>
    <row r="1667" spans="7:26" s="573" customFormat="1" x14ac:dyDescent="0.25">
      <c r="G1667" s="590"/>
      <c r="H1667" s="590"/>
      <c r="I1667" s="590"/>
      <c r="J1667" s="590"/>
      <c r="K1667" s="590"/>
      <c r="L1667" s="590"/>
      <c r="M1667" s="590"/>
      <c r="N1667" s="590"/>
      <c r="O1667" s="590"/>
      <c r="P1667" s="590"/>
      <c r="Q1667" s="590"/>
      <c r="R1667" s="590"/>
      <c r="S1667" s="590"/>
      <c r="T1667" s="591"/>
      <c r="U1667" s="590"/>
      <c r="V1667" s="590"/>
      <c r="W1667" s="590"/>
      <c r="X1667" s="592"/>
      <c r="Y1667" s="592"/>
      <c r="Z1667" s="590"/>
    </row>
    <row r="1668" spans="7:26" s="573" customFormat="1" x14ac:dyDescent="0.25">
      <c r="G1668" s="590"/>
      <c r="H1668" s="590"/>
      <c r="I1668" s="590"/>
      <c r="J1668" s="590"/>
      <c r="K1668" s="590"/>
      <c r="L1668" s="590"/>
      <c r="M1668" s="590"/>
      <c r="N1668" s="590"/>
      <c r="O1668" s="590"/>
      <c r="P1668" s="590"/>
      <c r="Q1668" s="590"/>
      <c r="R1668" s="590"/>
      <c r="S1668" s="590"/>
      <c r="T1668" s="591"/>
      <c r="U1668" s="590"/>
      <c r="V1668" s="590"/>
      <c r="W1668" s="590"/>
      <c r="X1668" s="592"/>
      <c r="Y1668" s="592"/>
      <c r="Z1668" s="590"/>
    </row>
    <row r="1669" spans="7:26" s="573" customFormat="1" x14ac:dyDescent="0.25">
      <c r="G1669" s="590"/>
      <c r="H1669" s="590"/>
      <c r="I1669" s="590"/>
      <c r="J1669" s="590"/>
      <c r="K1669" s="590"/>
      <c r="L1669" s="590"/>
      <c r="M1669" s="590"/>
      <c r="N1669" s="590"/>
      <c r="O1669" s="590"/>
      <c r="P1669" s="590"/>
      <c r="Q1669" s="590"/>
      <c r="R1669" s="590"/>
      <c r="S1669" s="590"/>
      <c r="T1669" s="591"/>
      <c r="U1669" s="590"/>
      <c r="V1669" s="590"/>
      <c r="W1669" s="590"/>
      <c r="X1669" s="592"/>
      <c r="Y1669" s="592"/>
      <c r="Z1669" s="590"/>
    </row>
    <row r="1670" spans="7:26" s="573" customFormat="1" x14ac:dyDescent="0.25">
      <c r="G1670" s="590"/>
      <c r="H1670" s="590"/>
      <c r="I1670" s="590"/>
      <c r="J1670" s="590"/>
      <c r="K1670" s="590"/>
      <c r="L1670" s="590"/>
      <c r="M1670" s="590"/>
      <c r="N1670" s="590"/>
      <c r="O1670" s="590"/>
      <c r="P1670" s="590"/>
      <c r="Q1670" s="590"/>
      <c r="R1670" s="590"/>
      <c r="S1670" s="590"/>
      <c r="T1670" s="591"/>
      <c r="U1670" s="590"/>
      <c r="V1670" s="590"/>
      <c r="W1670" s="590"/>
      <c r="X1670" s="592"/>
      <c r="Y1670" s="592"/>
      <c r="Z1670" s="590"/>
    </row>
    <row r="1671" spans="7:26" s="573" customFormat="1" x14ac:dyDescent="0.25">
      <c r="G1671" s="590"/>
      <c r="H1671" s="590"/>
      <c r="I1671" s="590"/>
      <c r="J1671" s="590"/>
      <c r="K1671" s="590"/>
      <c r="L1671" s="590"/>
      <c r="M1671" s="590"/>
      <c r="N1671" s="590"/>
      <c r="O1671" s="590"/>
      <c r="P1671" s="590"/>
      <c r="Q1671" s="590"/>
      <c r="R1671" s="590"/>
      <c r="S1671" s="590"/>
      <c r="T1671" s="591"/>
      <c r="U1671" s="590"/>
      <c r="V1671" s="590"/>
      <c r="W1671" s="590"/>
      <c r="X1671" s="592"/>
      <c r="Y1671" s="592"/>
      <c r="Z1671" s="590"/>
    </row>
    <row r="1672" spans="7:26" s="573" customFormat="1" x14ac:dyDescent="0.25">
      <c r="G1672" s="590"/>
      <c r="H1672" s="590"/>
      <c r="I1672" s="590"/>
      <c r="J1672" s="590"/>
      <c r="K1672" s="590"/>
      <c r="L1672" s="590"/>
      <c r="M1672" s="590"/>
      <c r="N1672" s="590"/>
      <c r="O1672" s="590"/>
      <c r="P1672" s="590"/>
      <c r="Q1672" s="590"/>
      <c r="R1672" s="590"/>
      <c r="S1672" s="590"/>
      <c r="T1672" s="591"/>
      <c r="U1672" s="590"/>
      <c r="V1672" s="590"/>
      <c r="W1672" s="590"/>
      <c r="X1672" s="592"/>
      <c r="Y1672" s="592"/>
      <c r="Z1672" s="590"/>
    </row>
    <row r="1673" spans="7:26" s="573" customFormat="1" x14ac:dyDescent="0.25">
      <c r="G1673" s="590"/>
      <c r="H1673" s="590"/>
      <c r="I1673" s="590"/>
      <c r="J1673" s="590"/>
      <c r="K1673" s="590"/>
      <c r="L1673" s="590"/>
      <c r="M1673" s="590"/>
      <c r="N1673" s="590"/>
      <c r="O1673" s="590"/>
      <c r="P1673" s="590"/>
      <c r="Q1673" s="590"/>
      <c r="R1673" s="590"/>
      <c r="S1673" s="590"/>
      <c r="T1673" s="591"/>
      <c r="U1673" s="590"/>
      <c r="V1673" s="590"/>
      <c r="W1673" s="590"/>
      <c r="X1673" s="592"/>
      <c r="Y1673" s="592"/>
      <c r="Z1673" s="590"/>
    </row>
    <row r="1674" spans="7:26" s="573" customFormat="1" x14ac:dyDescent="0.25">
      <c r="G1674" s="590"/>
      <c r="H1674" s="590"/>
      <c r="I1674" s="590"/>
      <c r="J1674" s="590"/>
      <c r="K1674" s="590"/>
      <c r="L1674" s="590"/>
      <c r="M1674" s="590"/>
      <c r="N1674" s="590"/>
      <c r="O1674" s="590"/>
      <c r="P1674" s="590"/>
      <c r="Q1674" s="590"/>
      <c r="R1674" s="590"/>
      <c r="S1674" s="590"/>
      <c r="T1674" s="591"/>
      <c r="U1674" s="590"/>
      <c r="V1674" s="590"/>
      <c r="W1674" s="590"/>
      <c r="X1674" s="592"/>
      <c r="Y1674" s="592"/>
      <c r="Z1674" s="590"/>
    </row>
    <row r="1675" spans="7:26" s="573" customFormat="1" x14ac:dyDescent="0.25">
      <c r="G1675" s="590"/>
      <c r="H1675" s="590"/>
      <c r="I1675" s="590"/>
      <c r="J1675" s="590"/>
      <c r="K1675" s="590"/>
      <c r="L1675" s="590"/>
      <c r="M1675" s="590"/>
      <c r="N1675" s="590"/>
      <c r="O1675" s="590"/>
      <c r="P1675" s="590"/>
      <c r="Q1675" s="590"/>
      <c r="R1675" s="590"/>
      <c r="S1675" s="590"/>
      <c r="T1675" s="591"/>
      <c r="U1675" s="590"/>
      <c r="V1675" s="590"/>
      <c r="W1675" s="590"/>
      <c r="X1675" s="592"/>
      <c r="Y1675" s="592"/>
      <c r="Z1675" s="590"/>
    </row>
    <row r="1676" spans="7:26" s="573" customFormat="1" x14ac:dyDescent="0.25">
      <c r="G1676" s="590"/>
      <c r="H1676" s="590"/>
      <c r="I1676" s="590"/>
      <c r="J1676" s="590"/>
      <c r="K1676" s="590"/>
      <c r="L1676" s="590"/>
      <c r="M1676" s="590"/>
      <c r="N1676" s="590"/>
      <c r="O1676" s="590"/>
      <c r="P1676" s="590"/>
      <c r="Q1676" s="590"/>
      <c r="R1676" s="590"/>
      <c r="S1676" s="590"/>
      <c r="T1676" s="591"/>
      <c r="U1676" s="590"/>
      <c r="V1676" s="590"/>
      <c r="W1676" s="590"/>
      <c r="X1676" s="592"/>
      <c r="Y1676" s="592"/>
      <c r="Z1676" s="590"/>
    </row>
    <row r="1677" spans="7:26" s="573" customFormat="1" x14ac:dyDescent="0.25">
      <c r="G1677" s="590"/>
      <c r="H1677" s="590"/>
      <c r="I1677" s="590"/>
      <c r="J1677" s="590"/>
      <c r="K1677" s="590"/>
      <c r="L1677" s="590"/>
      <c r="M1677" s="590"/>
      <c r="N1677" s="590"/>
      <c r="O1677" s="590"/>
      <c r="P1677" s="590"/>
      <c r="Q1677" s="590"/>
      <c r="R1677" s="590"/>
      <c r="S1677" s="590"/>
      <c r="T1677" s="591"/>
      <c r="U1677" s="590"/>
      <c r="V1677" s="590"/>
      <c r="W1677" s="590"/>
      <c r="X1677" s="592"/>
      <c r="Y1677" s="592"/>
      <c r="Z1677" s="590"/>
    </row>
    <row r="1678" spans="7:26" s="573" customFormat="1" x14ac:dyDescent="0.25">
      <c r="G1678" s="590"/>
      <c r="H1678" s="590"/>
      <c r="I1678" s="590"/>
      <c r="J1678" s="590"/>
      <c r="K1678" s="590"/>
      <c r="L1678" s="590"/>
      <c r="M1678" s="590"/>
      <c r="N1678" s="590"/>
      <c r="O1678" s="590"/>
      <c r="P1678" s="590"/>
      <c r="Q1678" s="590"/>
      <c r="R1678" s="590"/>
      <c r="S1678" s="590"/>
      <c r="T1678" s="591"/>
      <c r="U1678" s="590"/>
      <c r="V1678" s="590"/>
      <c r="W1678" s="590"/>
      <c r="X1678" s="592"/>
      <c r="Y1678" s="592"/>
      <c r="Z1678" s="590"/>
    </row>
    <row r="1679" spans="7:26" s="573" customFormat="1" x14ac:dyDescent="0.25">
      <c r="G1679" s="590"/>
      <c r="H1679" s="590"/>
      <c r="I1679" s="590"/>
      <c r="J1679" s="590"/>
      <c r="K1679" s="590"/>
      <c r="L1679" s="590"/>
      <c r="M1679" s="590"/>
      <c r="N1679" s="590"/>
      <c r="O1679" s="590"/>
      <c r="P1679" s="590"/>
      <c r="Q1679" s="590"/>
      <c r="R1679" s="590"/>
      <c r="S1679" s="590"/>
      <c r="T1679" s="591"/>
      <c r="U1679" s="590"/>
      <c r="V1679" s="590"/>
      <c r="W1679" s="590"/>
      <c r="X1679" s="592"/>
      <c r="Y1679" s="592"/>
      <c r="Z1679" s="590"/>
    </row>
    <row r="1680" spans="7:26" s="573" customFormat="1" x14ac:dyDescent="0.25">
      <c r="G1680" s="590"/>
      <c r="H1680" s="590"/>
      <c r="I1680" s="590"/>
      <c r="J1680" s="590"/>
      <c r="K1680" s="590"/>
      <c r="L1680" s="590"/>
      <c r="M1680" s="590"/>
      <c r="N1680" s="590"/>
      <c r="O1680" s="590"/>
      <c r="P1680" s="590"/>
      <c r="Q1680" s="590"/>
      <c r="R1680" s="590"/>
      <c r="S1680" s="590"/>
      <c r="T1680" s="591"/>
      <c r="U1680" s="590"/>
      <c r="V1680" s="590"/>
      <c r="W1680" s="590"/>
      <c r="X1680" s="592"/>
      <c r="Y1680" s="592"/>
      <c r="Z1680" s="590"/>
    </row>
    <row r="1681" spans="7:26" s="573" customFormat="1" x14ac:dyDescent="0.25">
      <c r="G1681" s="590"/>
      <c r="H1681" s="590"/>
      <c r="I1681" s="590"/>
      <c r="J1681" s="590"/>
      <c r="K1681" s="590"/>
      <c r="L1681" s="590"/>
      <c r="M1681" s="590"/>
      <c r="N1681" s="590"/>
      <c r="O1681" s="590"/>
      <c r="P1681" s="590"/>
      <c r="Q1681" s="590"/>
      <c r="R1681" s="590"/>
      <c r="S1681" s="590"/>
      <c r="T1681" s="591"/>
      <c r="U1681" s="590"/>
      <c r="V1681" s="590"/>
      <c r="W1681" s="590"/>
      <c r="X1681" s="592"/>
      <c r="Y1681" s="592"/>
      <c r="Z1681" s="590"/>
    </row>
    <row r="1682" spans="7:26" s="573" customFormat="1" x14ac:dyDescent="0.25">
      <c r="G1682" s="590"/>
      <c r="H1682" s="590"/>
      <c r="I1682" s="590"/>
      <c r="J1682" s="590"/>
      <c r="K1682" s="590"/>
      <c r="L1682" s="590"/>
      <c r="M1682" s="590"/>
      <c r="N1682" s="590"/>
      <c r="O1682" s="590"/>
      <c r="P1682" s="590"/>
      <c r="Q1682" s="590"/>
      <c r="R1682" s="590"/>
      <c r="S1682" s="590"/>
      <c r="T1682" s="591"/>
      <c r="U1682" s="590"/>
      <c r="V1682" s="590"/>
      <c r="W1682" s="590"/>
      <c r="X1682" s="592"/>
      <c r="Y1682" s="592"/>
      <c r="Z1682" s="590"/>
    </row>
    <row r="1683" spans="7:26" s="573" customFormat="1" x14ac:dyDescent="0.25">
      <c r="G1683" s="590"/>
      <c r="H1683" s="590"/>
      <c r="I1683" s="590"/>
      <c r="J1683" s="590"/>
      <c r="K1683" s="590"/>
      <c r="L1683" s="590"/>
      <c r="M1683" s="590"/>
      <c r="N1683" s="590"/>
      <c r="O1683" s="590"/>
      <c r="P1683" s="590"/>
      <c r="Q1683" s="590"/>
      <c r="R1683" s="590"/>
      <c r="S1683" s="590"/>
      <c r="T1683" s="591"/>
      <c r="U1683" s="590"/>
      <c r="V1683" s="590"/>
      <c r="W1683" s="590"/>
      <c r="X1683" s="592"/>
      <c r="Y1683" s="592"/>
      <c r="Z1683" s="590"/>
    </row>
    <row r="1684" spans="7:26" s="573" customFormat="1" x14ac:dyDescent="0.25">
      <c r="G1684" s="590"/>
      <c r="H1684" s="590"/>
      <c r="I1684" s="590"/>
      <c r="J1684" s="590"/>
      <c r="K1684" s="590"/>
      <c r="L1684" s="590"/>
      <c r="M1684" s="590"/>
      <c r="N1684" s="590"/>
      <c r="O1684" s="590"/>
      <c r="P1684" s="590"/>
      <c r="Q1684" s="590"/>
      <c r="R1684" s="590"/>
      <c r="S1684" s="590"/>
      <c r="T1684" s="591"/>
      <c r="U1684" s="590"/>
      <c r="V1684" s="590"/>
      <c r="W1684" s="590"/>
      <c r="X1684" s="592"/>
      <c r="Y1684" s="592"/>
      <c r="Z1684" s="590"/>
    </row>
    <row r="1685" spans="7:26" s="573" customFormat="1" x14ac:dyDescent="0.25">
      <c r="G1685" s="590"/>
      <c r="H1685" s="590"/>
      <c r="I1685" s="590"/>
      <c r="J1685" s="590"/>
      <c r="K1685" s="590"/>
      <c r="L1685" s="590"/>
      <c r="M1685" s="590"/>
      <c r="N1685" s="590"/>
      <c r="O1685" s="590"/>
      <c r="P1685" s="590"/>
      <c r="Q1685" s="590"/>
      <c r="R1685" s="590"/>
      <c r="S1685" s="590"/>
      <c r="T1685" s="591"/>
      <c r="U1685" s="590"/>
      <c r="V1685" s="590"/>
      <c r="W1685" s="590"/>
      <c r="X1685" s="592"/>
      <c r="Y1685" s="592"/>
      <c r="Z1685" s="590"/>
    </row>
    <row r="1686" spans="7:26" s="573" customFormat="1" x14ac:dyDescent="0.25">
      <c r="G1686" s="590"/>
      <c r="H1686" s="590"/>
      <c r="I1686" s="590"/>
      <c r="J1686" s="590"/>
      <c r="K1686" s="590"/>
      <c r="L1686" s="590"/>
      <c r="M1686" s="590"/>
      <c r="N1686" s="590"/>
      <c r="O1686" s="590"/>
      <c r="P1686" s="590"/>
      <c r="Q1686" s="590"/>
      <c r="R1686" s="590"/>
      <c r="S1686" s="590"/>
      <c r="T1686" s="591"/>
      <c r="U1686" s="590"/>
      <c r="V1686" s="590"/>
      <c r="W1686" s="590"/>
      <c r="X1686" s="592"/>
      <c r="Y1686" s="592"/>
      <c r="Z1686" s="590"/>
    </row>
    <row r="1687" spans="7:26" s="573" customFormat="1" x14ac:dyDescent="0.25">
      <c r="G1687" s="590"/>
      <c r="H1687" s="590"/>
      <c r="I1687" s="590"/>
      <c r="J1687" s="590"/>
      <c r="K1687" s="590"/>
      <c r="L1687" s="590"/>
      <c r="M1687" s="590"/>
      <c r="N1687" s="590"/>
      <c r="O1687" s="590"/>
      <c r="P1687" s="590"/>
      <c r="Q1687" s="590"/>
      <c r="R1687" s="590"/>
      <c r="S1687" s="590"/>
      <c r="T1687" s="591"/>
      <c r="U1687" s="590"/>
      <c r="V1687" s="590"/>
      <c r="W1687" s="590"/>
      <c r="X1687" s="592"/>
      <c r="Y1687" s="592"/>
      <c r="Z1687" s="590"/>
    </row>
    <row r="1688" spans="7:26" s="573" customFormat="1" x14ac:dyDescent="0.25">
      <c r="G1688" s="590"/>
      <c r="H1688" s="590"/>
      <c r="I1688" s="590"/>
      <c r="J1688" s="590"/>
      <c r="K1688" s="590"/>
      <c r="L1688" s="590"/>
      <c r="M1688" s="590"/>
      <c r="N1688" s="590"/>
      <c r="O1688" s="590"/>
      <c r="P1688" s="590"/>
      <c r="Q1688" s="590"/>
      <c r="R1688" s="590"/>
      <c r="S1688" s="590"/>
      <c r="T1688" s="591"/>
      <c r="U1688" s="590"/>
      <c r="V1688" s="590"/>
      <c r="W1688" s="590"/>
      <c r="X1688" s="592"/>
      <c r="Y1688" s="592"/>
      <c r="Z1688" s="590"/>
    </row>
    <row r="1689" spans="7:26" s="573" customFormat="1" x14ac:dyDescent="0.25">
      <c r="G1689" s="590"/>
      <c r="H1689" s="590"/>
      <c r="I1689" s="590"/>
      <c r="J1689" s="590"/>
      <c r="K1689" s="590"/>
      <c r="L1689" s="590"/>
      <c r="M1689" s="590"/>
      <c r="N1689" s="590"/>
      <c r="O1689" s="590"/>
      <c r="P1689" s="590"/>
      <c r="Q1689" s="590"/>
      <c r="R1689" s="590"/>
      <c r="S1689" s="590"/>
      <c r="T1689" s="591"/>
      <c r="U1689" s="590"/>
      <c r="V1689" s="590"/>
      <c r="W1689" s="590"/>
      <c r="X1689" s="592"/>
      <c r="Y1689" s="592"/>
      <c r="Z1689" s="590"/>
    </row>
    <row r="1690" spans="7:26" s="573" customFormat="1" x14ac:dyDescent="0.25">
      <c r="G1690" s="590"/>
      <c r="H1690" s="590"/>
      <c r="I1690" s="590"/>
      <c r="J1690" s="590"/>
      <c r="K1690" s="590"/>
      <c r="L1690" s="590"/>
      <c r="M1690" s="590"/>
      <c r="N1690" s="590"/>
      <c r="O1690" s="590"/>
      <c r="P1690" s="590"/>
      <c r="Q1690" s="590"/>
      <c r="R1690" s="590"/>
      <c r="S1690" s="590"/>
      <c r="T1690" s="591"/>
      <c r="U1690" s="590"/>
      <c r="V1690" s="590"/>
      <c r="W1690" s="590"/>
      <c r="X1690" s="592"/>
      <c r="Y1690" s="592"/>
      <c r="Z1690" s="590"/>
    </row>
    <row r="1691" spans="7:26" s="573" customFormat="1" x14ac:dyDescent="0.25">
      <c r="G1691" s="590"/>
      <c r="H1691" s="590"/>
      <c r="I1691" s="590"/>
      <c r="J1691" s="590"/>
      <c r="K1691" s="590"/>
      <c r="L1691" s="590"/>
      <c r="M1691" s="590"/>
      <c r="N1691" s="590"/>
      <c r="O1691" s="590"/>
      <c r="P1691" s="590"/>
      <c r="Q1691" s="590"/>
      <c r="R1691" s="590"/>
      <c r="S1691" s="590"/>
      <c r="T1691" s="591"/>
      <c r="U1691" s="590"/>
      <c r="V1691" s="590"/>
      <c r="W1691" s="590"/>
      <c r="X1691" s="592"/>
      <c r="Y1691" s="592"/>
      <c r="Z1691" s="590"/>
    </row>
    <row r="1692" spans="7:26" s="573" customFormat="1" x14ac:dyDescent="0.25">
      <c r="G1692" s="590"/>
      <c r="H1692" s="590"/>
      <c r="I1692" s="590"/>
      <c r="J1692" s="590"/>
      <c r="K1692" s="590"/>
      <c r="L1692" s="590"/>
      <c r="M1692" s="590"/>
      <c r="N1692" s="590"/>
      <c r="O1692" s="590"/>
      <c r="P1692" s="590"/>
      <c r="Q1692" s="590"/>
      <c r="R1692" s="590"/>
      <c r="S1692" s="590"/>
      <c r="T1692" s="591"/>
      <c r="U1692" s="590"/>
      <c r="V1692" s="590"/>
      <c r="W1692" s="590"/>
      <c r="X1692" s="592"/>
      <c r="Y1692" s="592"/>
      <c r="Z1692" s="590"/>
    </row>
    <row r="1693" spans="7:26" s="573" customFormat="1" x14ac:dyDescent="0.25">
      <c r="G1693" s="590"/>
      <c r="H1693" s="590"/>
      <c r="I1693" s="590"/>
      <c r="J1693" s="590"/>
      <c r="K1693" s="590"/>
      <c r="L1693" s="590"/>
      <c r="M1693" s="590"/>
      <c r="N1693" s="590"/>
      <c r="O1693" s="590"/>
      <c r="P1693" s="590"/>
      <c r="Q1693" s="590"/>
      <c r="R1693" s="590"/>
      <c r="S1693" s="590"/>
      <c r="T1693" s="591"/>
      <c r="U1693" s="590"/>
      <c r="V1693" s="590"/>
      <c r="W1693" s="590"/>
      <c r="X1693" s="592"/>
      <c r="Y1693" s="592"/>
      <c r="Z1693" s="590"/>
    </row>
    <row r="1694" spans="7:26" s="573" customFormat="1" x14ac:dyDescent="0.25">
      <c r="G1694" s="590"/>
      <c r="H1694" s="590"/>
      <c r="I1694" s="590"/>
      <c r="J1694" s="590"/>
      <c r="K1694" s="590"/>
      <c r="L1694" s="590"/>
      <c r="M1694" s="590"/>
      <c r="N1694" s="590"/>
      <c r="O1694" s="590"/>
      <c r="P1694" s="590"/>
      <c r="Q1694" s="590"/>
      <c r="R1694" s="590"/>
      <c r="S1694" s="590"/>
      <c r="T1694" s="591"/>
      <c r="U1694" s="590"/>
      <c r="V1694" s="590"/>
      <c r="W1694" s="590"/>
      <c r="X1694" s="592"/>
      <c r="Y1694" s="592"/>
      <c r="Z1694" s="590"/>
    </row>
    <row r="1695" spans="7:26" s="573" customFormat="1" x14ac:dyDescent="0.25">
      <c r="G1695" s="590"/>
      <c r="H1695" s="590"/>
      <c r="I1695" s="590"/>
      <c r="J1695" s="590"/>
      <c r="K1695" s="590"/>
      <c r="L1695" s="590"/>
      <c r="M1695" s="590"/>
      <c r="N1695" s="590"/>
      <c r="O1695" s="590"/>
      <c r="P1695" s="590"/>
      <c r="Q1695" s="590"/>
      <c r="R1695" s="590"/>
      <c r="S1695" s="590"/>
      <c r="T1695" s="591"/>
      <c r="U1695" s="590"/>
      <c r="V1695" s="590"/>
      <c r="W1695" s="590"/>
      <c r="X1695" s="592"/>
      <c r="Y1695" s="592"/>
      <c r="Z1695" s="590"/>
    </row>
    <row r="1696" spans="7:26" s="573" customFormat="1" x14ac:dyDescent="0.25">
      <c r="G1696" s="590"/>
      <c r="H1696" s="590"/>
      <c r="I1696" s="590"/>
      <c r="J1696" s="590"/>
      <c r="K1696" s="590"/>
      <c r="L1696" s="590"/>
      <c r="M1696" s="590"/>
      <c r="N1696" s="590"/>
      <c r="O1696" s="590"/>
      <c r="P1696" s="590"/>
      <c r="Q1696" s="590"/>
      <c r="R1696" s="590"/>
      <c r="S1696" s="590"/>
      <c r="T1696" s="591"/>
      <c r="U1696" s="590"/>
      <c r="V1696" s="590"/>
      <c r="W1696" s="590"/>
      <c r="X1696" s="592"/>
      <c r="Y1696" s="592"/>
      <c r="Z1696" s="590"/>
    </row>
    <row r="1697" spans="7:26" s="573" customFormat="1" x14ac:dyDescent="0.25">
      <c r="G1697" s="590"/>
      <c r="H1697" s="590"/>
      <c r="I1697" s="590"/>
      <c r="J1697" s="590"/>
      <c r="K1697" s="590"/>
      <c r="L1697" s="590"/>
      <c r="M1697" s="590"/>
      <c r="N1697" s="590"/>
      <c r="O1697" s="590"/>
      <c r="P1697" s="590"/>
      <c r="Q1697" s="590"/>
      <c r="R1697" s="590"/>
      <c r="S1697" s="590"/>
      <c r="T1697" s="591"/>
      <c r="U1697" s="590"/>
      <c r="V1697" s="590"/>
      <c r="W1697" s="590"/>
      <c r="X1697" s="592"/>
      <c r="Y1697" s="592"/>
      <c r="Z1697" s="590"/>
    </row>
    <row r="1698" spans="7:26" s="573" customFormat="1" x14ac:dyDescent="0.25">
      <c r="G1698" s="590"/>
      <c r="H1698" s="590"/>
      <c r="I1698" s="590"/>
      <c r="J1698" s="590"/>
      <c r="K1698" s="590"/>
      <c r="L1698" s="590"/>
      <c r="M1698" s="590"/>
      <c r="N1698" s="590"/>
      <c r="O1698" s="590"/>
      <c r="P1698" s="590"/>
      <c r="Q1698" s="590"/>
      <c r="R1698" s="590"/>
      <c r="S1698" s="590"/>
      <c r="T1698" s="591"/>
      <c r="U1698" s="590"/>
      <c r="V1698" s="590"/>
      <c r="W1698" s="590"/>
      <c r="X1698" s="592"/>
      <c r="Y1698" s="592"/>
      <c r="Z1698" s="590"/>
    </row>
    <row r="1699" spans="7:26" s="573" customFormat="1" x14ac:dyDescent="0.25">
      <c r="G1699" s="590"/>
      <c r="H1699" s="590"/>
      <c r="I1699" s="590"/>
      <c r="J1699" s="590"/>
      <c r="K1699" s="590"/>
      <c r="L1699" s="590"/>
      <c r="M1699" s="590"/>
      <c r="N1699" s="590"/>
      <c r="O1699" s="590"/>
      <c r="P1699" s="590"/>
      <c r="Q1699" s="590"/>
      <c r="R1699" s="590"/>
      <c r="S1699" s="590"/>
      <c r="T1699" s="591"/>
      <c r="U1699" s="590"/>
      <c r="V1699" s="590"/>
      <c r="W1699" s="590"/>
      <c r="X1699" s="592"/>
      <c r="Y1699" s="592"/>
      <c r="Z1699" s="590"/>
    </row>
    <row r="1700" spans="7:26" s="573" customFormat="1" x14ac:dyDescent="0.25">
      <c r="G1700" s="590"/>
      <c r="H1700" s="590"/>
      <c r="I1700" s="590"/>
      <c r="J1700" s="590"/>
      <c r="K1700" s="590"/>
      <c r="L1700" s="590"/>
      <c r="M1700" s="590"/>
      <c r="N1700" s="590"/>
      <c r="O1700" s="590"/>
      <c r="P1700" s="590"/>
      <c r="Q1700" s="590"/>
      <c r="R1700" s="590"/>
      <c r="S1700" s="590"/>
      <c r="T1700" s="591"/>
      <c r="U1700" s="590"/>
      <c r="V1700" s="590"/>
      <c r="W1700" s="590"/>
      <c r="X1700" s="592"/>
      <c r="Y1700" s="592"/>
      <c r="Z1700" s="590"/>
    </row>
    <row r="1701" spans="7:26" s="573" customFormat="1" x14ac:dyDescent="0.25">
      <c r="G1701" s="590"/>
      <c r="H1701" s="590"/>
      <c r="I1701" s="590"/>
      <c r="J1701" s="590"/>
      <c r="K1701" s="590"/>
      <c r="L1701" s="590"/>
      <c r="M1701" s="590"/>
      <c r="N1701" s="590"/>
      <c r="O1701" s="590"/>
      <c r="P1701" s="590"/>
      <c r="Q1701" s="590"/>
      <c r="R1701" s="590"/>
      <c r="S1701" s="590"/>
      <c r="T1701" s="591"/>
      <c r="U1701" s="590"/>
      <c r="V1701" s="590"/>
      <c r="W1701" s="590"/>
      <c r="X1701" s="592"/>
      <c r="Y1701" s="592"/>
      <c r="Z1701" s="590"/>
    </row>
    <row r="1702" spans="7:26" s="573" customFormat="1" x14ac:dyDescent="0.25">
      <c r="G1702" s="590"/>
      <c r="H1702" s="590"/>
      <c r="I1702" s="590"/>
      <c r="J1702" s="590"/>
      <c r="K1702" s="590"/>
      <c r="L1702" s="590"/>
      <c r="M1702" s="590"/>
      <c r="N1702" s="590"/>
      <c r="O1702" s="590"/>
      <c r="P1702" s="590"/>
      <c r="Q1702" s="590"/>
      <c r="R1702" s="590"/>
      <c r="S1702" s="590"/>
      <c r="T1702" s="591"/>
      <c r="U1702" s="590"/>
      <c r="V1702" s="590"/>
      <c r="W1702" s="590"/>
      <c r="X1702" s="592"/>
      <c r="Y1702" s="592"/>
      <c r="Z1702" s="590"/>
    </row>
    <row r="1703" spans="7:26" s="573" customFormat="1" x14ac:dyDescent="0.25">
      <c r="G1703" s="590"/>
      <c r="H1703" s="590"/>
      <c r="I1703" s="590"/>
      <c r="J1703" s="590"/>
      <c r="K1703" s="590"/>
      <c r="L1703" s="590"/>
      <c r="M1703" s="590"/>
      <c r="N1703" s="590"/>
      <c r="O1703" s="590"/>
      <c r="P1703" s="590"/>
      <c r="Q1703" s="590"/>
      <c r="R1703" s="590"/>
      <c r="S1703" s="590"/>
      <c r="T1703" s="591"/>
      <c r="U1703" s="590"/>
      <c r="V1703" s="590"/>
      <c r="W1703" s="590"/>
      <c r="X1703" s="592"/>
      <c r="Y1703" s="592"/>
      <c r="Z1703" s="590"/>
    </row>
    <row r="1704" spans="7:26" s="573" customFormat="1" x14ac:dyDescent="0.25">
      <c r="G1704" s="590"/>
      <c r="H1704" s="590"/>
      <c r="I1704" s="590"/>
      <c r="J1704" s="590"/>
      <c r="K1704" s="590"/>
      <c r="L1704" s="590"/>
      <c r="M1704" s="590"/>
      <c r="N1704" s="590"/>
      <c r="O1704" s="590"/>
      <c r="P1704" s="590"/>
      <c r="Q1704" s="590"/>
      <c r="R1704" s="590"/>
      <c r="S1704" s="590"/>
      <c r="T1704" s="591"/>
      <c r="U1704" s="590"/>
      <c r="V1704" s="590"/>
      <c r="W1704" s="590"/>
      <c r="X1704" s="592"/>
      <c r="Y1704" s="592"/>
      <c r="Z1704" s="590"/>
    </row>
    <row r="1705" spans="7:26" s="573" customFormat="1" x14ac:dyDescent="0.25">
      <c r="G1705" s="590"/>
      <c r="H1705" s="590"/>
      <c r="I1705" s="590"/>
      <c r="J1705" s="590"/>
      <c r="K1705" s="590"/>
      <c r="L1705" s="590"/>
      <c r="M1705" s="590"/>
      <c r="N1705" s="590"/>
      <c r="O1705" s="590"/>
      <c r="P1705" s="590"/>
      <c r="Q1705" s="590"/>
      <c r="R1705" s="590"/>
      <c r="S1705" s="590"/>
      <c r="T1705" s="591"/>
      <c r="U1705" s="590"/>
      <c r="V1705" s="590"/>
      <c r="W1705" s="590"/>
      <c r="X1705" s="592"/>
      <c r="Y1705" s="592"/>
      <c r="Z1705" s="590"/>
    </row>
    <row r="1706" spans="7:26" s="573" customFormat="1" x14ac:dyDescent="0.25">
      <c r="G1706" s="590"/>
      <c r="H1706" s="590"/>
      <c r="I1706" s="590"/>
      <c r="J1706" s="590"/>
      <c r="K1706" s="590"/>
      <c r="L1706" s="590"/>
      <c r="M1706" s="590"/>
      <c r="N1706" s="590"/>
      <c r="O1706" s="590"/>
      <c r="P1706" s="590"/>
      <c r="Q1706" s="590"/>
      <c r="R1706" s="590"/>
      <c r="S1706" s="590"/>
      <c r="T1706" s="591"/>
      <c r="U1706" s="590"/>
      <c r="V1706" s="590"/>
      <c r="W1706" s="590"/>
      <c r="X1706" s="592"/>
      <c r="Y1706" s="592"/>
      <c r="Z1706" s="590"/>
    </row>
    <row r="1707" spans="7:26" s="573" customFormat="1" x14ac:dyDescent="0.25">
      <c r="G1707" s="590"/>
      <c r="H1707" s="590"/>
      <c r="I1707" s="590"/>
      <c r="J1707" s="590"/>
      <c r="K1707" s="590"/>
      <c r="L1707" s="590"/>
      <c r="M1707" s="590"/>
      <c r="N1707" s="590"/>
      <c r="O1707" s="590"/>
      <c r="P1707" s="590"/>
      <c r="Q1707" s="590"/>
      <c r="R1707" s="590"/>
      <c r="S1707" s="590"/>
      <c r="T1707" s="591"/>
      <c r="U1707" s="590"/>
      <c r="V1707" s="590"/>
      <c r="W1707" s="590"/>
      <c r="X1707" s="592"/>
      <c r="Y1707" s="592"/>
      <c r="Z1707" s="590"/>
    </row>
    <row r="1708" spans="7:26" s="573" customFormat="1" x14ac:dyDescent="0.25">
      <c r="G1708" s="590"/>
      <c r="H1708" s="590"/>
      <c r="I1708" s="590"/>
      <c r="J1708" s="590"/>
      <c r="K1708" s="590"/>
      <c r="L1708" s="590"/>
      <c r="M1708" s="590"/>
      <c r="N1708" s="590"/>
      <c r="O1708" s="590"/>
      <c r="P1708" s="590"/>
      <c r="Q1708" s="590"/>
      <c r="R1708" s="590"/>
      <c r="S1708" s="590"/>
      <c r="T1708" s="591"/>
      <c r="U1708" s="590"/>
      <c r="V1708" s="590"/>
      <c r="W1708" s="590"/>
      <c r="X1708" s="592"/>
      <c r="Y1708" s="592"/>
      <c r="Z1708" s="590"/>
    </row>
    <row r="1709" spans="7:26" s="573" customFormat="1" x14ac:dyDescent="0.25">
      <c r="G1709" s="590"/>
      <c r="H1709" s="590"/>
      <c r="I1709" s="590"/>
      <c r="J1709" s="590"/>
      <c r="K1709" s="590"/>
      <c r="L1709" s="590"/>
      <c r="M1709" s="590"/>
      <c r="N1709" s="590"/>
      <c r="O1709" s="590"/>
      <c r="P1709" s="590"/>
      <c r="Q1709" s="590"/>
      <c r="R1709" s="590"/>
      <c r="S1709" s="590"/>
      <c r="T1709" s="591"/>
      <c r="U1709" s="590"/>
      <c r="V1709" s="590"/>
      <c r="W1709" s="590"/>
      <c r="X1709" s="592"/>
      <c r="Y1709" s="592"/>
      <c r="Z1709" s="590"/>
    </row>
    <row r="1710" spans="7:26" s="573" customFormat="1" x14ac:dyDescent="0.25">
      <c r="G1710" s="590"/>
      <c r="H1710" s="590"/>
      <c r="I1710" s="590"/>
      <c r="J1710" s="590"/>
      <c r="K1710" s="590"/>
      <c r="L1710" s="590"/>
      <c r="M1710" s="590"/>
      <c r="N1710" s="590"/>
      <c r="O1710" s="590"/>
      <c r="P1710" s="590"/>
      <c r="Q1710" s="590"/>
      <c r="R1710" s="590"/>
      <c r="S1710" s="590"/>
      <c r="T1710" s="591"/>
      <c r="U1710" s="590"/>
      <c r="V1710" s="590"/>
      <c r="W1710" s="590"/>
      <c r="X1710" s="592"/>
      <c r="Y1710" s="592"/>
      <c r="Z1710" s="590"/>
    </row>
    <row r="1711" spans="7:26" s="573" customFormat="1" x14ac:dyDescent="0.25">
      <c r="G1711" s="590"/>
      <c r="H1711" s="590"/>
      <c r="I1711" s="590"/>
      <c r="J1711" s="590"/>
      <c r="K1711" s="590"/>
      <c r="L1711" s="590"/>
      <c r="M1711" s="590"/>
      <c r="N1711" s="590"/>
      <c r="O1711" s="590"/>
      <c r="P1711" s="590"/>
      <c r="Q1711" s="590"/>
      <c r="R1711" s="590"/>
      <c r="S1711" s="590"/>
      <c r="T1711" s="591"/>
      <c r="U1711" s="590"/>
      <c r="V1711" s="590"/>
      <c r="W1711" s="590"/>
      <c r="X1711" s="592"/>
      <c r="Y1711" s="592"/>
      <c r="Z1711" s="590"/>
    </row>
    <row r="1712" spans="7:26" s="573" customFormat="1" x14ac:dyDescent="0.25">
      <c r="G1712" s="590"/>
      <c r="H1712" s="590"/>
      <c r="I1712" s="590"/>
      <c r="J1712" s="590"/>
      <c r="K1712" s="590"/>
      <c r="L1712" s="590"/>
      <c r="M1712" s="590"/>
      <c r="N1712" s="590"/>
      <c r="O1712" s="590"/>
      <c r="P1712" s="590"/>
      <c r="Q1712" s="590"/>
      <c r="R1712" s="590"/>
      <c r="S1712" s="590"/>
      <c r="T1712" s="591"/>
      <c r="U1712" s="590"/>
      <c r="V1712" s="590"/>
      <c r="W1712" s="590"/>
      <c r="X1712" s="592"/>
      <c r="Y1712" s="592"/>
      <c r="Z1712" s="590"/>
    </row>
    <row r="1713" spans="7:26" s="573" customFormat="1" x14ac:dyDescent="0.25">
      <c r="G1713" s="590"/>
      <c r="H1713" s="590"/>
      <c r="I1713" s="590"/>
      <c r="J1713" s="590"/>
      <c r="K1713" s="590"/>
      <c r="L1713" s="590"/>
      <c r="M1713" s="590"/>
      <c r="N1713" s="590"/>
      <c r="O1713" s="590"/>
      <c r="P1713" s="590"/>
      <c r="Q1713" s="590"/>
      <c r="R1713" s="590"/>
      <c r="S1713" s="590"/>
      <c r="T1713" s="591"/>
      <c r="U1713" s="590"/>
      <c r="V1713" s="590"/>
      <c r="W1713" s="590"/>
      <c r="X1713" s="592"/>
      <c r="Y1713" s="592"/>
      <c r="Z1713" s="590"/>
    </row>
    <row r="1714" spans="7:26" s="573" customFormat="1" x14ac:dyDescent="0.25">
      <c r="G1714" s="590"/>
      <c r="H1714" s="590"/>
      <c r="I1714" s="590"/>
      <c r="J1714" s="590"/>
      <c r="K1714" s="590"/>
      <c r="L1714" s="590"/>
      <c r="M1714" s="590"/>
      <c r="N1714" s="590"/>
      <c r="O1714" s="590"/>
      <c r="P1714" s="590"/>
      <c r="Q1714" s="590"/>
      <c r="R1714" s="590"/>
      <c r="S1714" s="590"/>
      <c r="T1714" s="591"/>
      <c r="U1714" s="590"/>
      <c r="V1714" s="590"/>
      <c r="W1714" s="590"/>
      <c r="X1714" s="592"/>
      <c r="Y1714" s="592"/>
      <c r="Z1714" s="590"/>
    </row>
    <row r="1715" spans="7:26" s="573" customFormat="1" x14ac:dyDescent="0.25">
      <c r="G1715" s="590"/>
      <c r="H1715" s="590"/>
      <c r="I1715" s="590"/>
      <c r="J1715" s="590"/>
      <c r="K1715" s="590"/>
      <c r="L1715" s="590"/>
      <c r="M1715" s="590"/>
      <c r="N1715" s="590"/>
      <c r="O1715" s="590"/>
      <c r="P1715" s="590"/>
      <c r="Q1715" s="590"/>
      <c r="R1715" s="590"/>
      <c r="S1715" s="590"/>
      <c r="T1715" s="591"/>
      <c r="U1715" s="590"/>
      <c r="V1715" s="590"/>
      <c r="W1715" s="590"/>
      <c r="X1715" s="592"/>
      <c r="Y1715" s="592"/>
      <c r="Z1715" s="590"/>
    </row>
    <row r="1716" spans="7:26" s="573" customFormat="1" x14ac:dyDescent="0.25">
      <c r="G1716" s="590"/>
      <c r="H1716" s="590"/>
      <c r="I1716" s="590"/>
      <c r="J1716" s="590"/>
      <c r="K1716" s="590"/>
      <c r="L1716" s="590"/>
      <c r="M1716" s="590"/>
      <c r="N1716" s="590"/>
      <c r="O1716" s="590"/>
      <c r="P1716" s="590"/>
      <c r="Q1716" s="590"/>
      <c r="R1716" s="590"/>
      <c r="S1716" s="590"/>
      <c r="T1716" s="591"/>
      <c r="U1716" s="590"/>
      <c r="V1716" s="590"/>
      <c r="W1716" s="590"/>
      <c r="X1716" s="592"/>
      <c r="Y1716" s="592"/>
      <c r="Z1716" s="590"/>
    </row>
    <row r="1717" spans="7:26" s="573" customFormat="1" x14ac:dyDescent="0.25">
      <c r="G1717" s="590"/>
      <c r="H1717" s="590"/>
      <c r="I1717" s="590"/>
      <c r="J1717" s="590"/>
      <c r="K1717" s="590"/>
      <c r="L1717" s="590"/>
      <c r="M1717" s="590"/>
      <c r="N1717" s="590"/>
      <c r="O1717" s="590"/>
      <c r="P1717" s="590"/>
      <c r="Q1717" s="590"/>
      <c r="R1717" s="590"/>
      <c r="S1717" s="590"/>
      <c r="T1717" s="591"/>
      <c r="U1717" s="590"/>
      <c r="V1717" s="590"/>
      <c r="W1717" s="590"/>
      <c r="X1717" s="592"/>
      <c r="Y1717" s="592"/>
      <c r="Z1717" s="590"/>
    </row>
    <row r="1718" spans="7:26" s="573" customFormat="1" x14ac:dyDescent="0.25">
      <c r="G1718" s="590"/>
      <c r="H1718" s="590"/>
      <c r="I1718" s="590"/>
      <c r="J1718" s="590"/>
      <c r="K1718" s="590"/>
      <c r="L1718" s="590"/>
      <c r="M1718" s="590"/>
      <c r="N1718" s="590"/>
      <c r="O1718" s="590"/>
      <c r="P1718" s="590"/>
      <c r="Q1718" s="590"/>
      <c r="R1718" s="590"/>
      <c r="S1718" s="590"/>
      <c r="T1718" s="591"/>
      <c r="U1718" s="590"/>
      <c r="V1718" s="590"/>
      <c r="W1718" s="590"/>
      <c r="X1718" s="592"/>
      <c r="Y1718" s="592"/>
      <c r="Z1718" s="590"/>
    </row>
    <row r="1719" spans="7:26" s="573" customFormat="1" x14ac:dyDescent="0.25">
      <c r="G1719" s="590"/>
      <c r="H1719" s="590"/>
      <c r="I1719" s="590"/>
      <c r="J1719" s="590"/>
      <c r="K1719" s="590"/>
      <c r="L1719" s="590"/>
      <c r="M1719" s="590"/>
      <c r="N1719" s="590"/>
      <c r="O1719" s="590"/>
      <c r="P1719" s="590"/>
      <c r="Q1719" s="590"/>
      <c r="R1719" s="590"/>
      <c r="S1719" s="590"/>
      <c r="T1719" s="591"/>
      <c r="U1719" s="590"/>
      <c r="V1719" s="590"/>
      <c r="W1719" s="590"/>
      <c r="X1719" s="592"/>
      <c r="Y1719" s="592"/>
      <c r="Z1719" s="590"/>
    </row>
    <row r="1720" spans="7:26" s="573" customFormat="1" x14ac:dyDescent="0.25">
      <c r="G1720" s="590"/>
      <c r="H1720" s="590"/>
      <c r="I1720" s="590"/>
      <c r="J1720" s="590"/>
      <c r="K1720" s="590"/>
      <c r="L1720" s="590"/>
      <c r="M1720" s="590"/>
      <c r="N1720" s="590"/>
      <c r="O1720" s="590"/>
      <c r="P1720" s="590"/>
      <c r="Q1720" s="590"/>
      <c r="R1720" s="590"/>
      <c r="S1720" s="590"/>
      <c r="T1720" s="591"/>
      <c r="U1720" s="590"/>
      <c r="V1720" s="590"/>
      <c r="W1720" s="590"/>
      <c r="X1720" s="592"/>
      <c r="Y1720" s="592"/>
      <c r="Z1720" s="590"/>
    </row>
    <row r="1721" spans="7:26" s="573" customFormat="1" x14ac:dyDescent="0.25">
      <c r="G1721" s="590"/>
      <c r="H1721" s="590"/>
      <c r="I1721" s="590"/>
      <c r="J1721" s="590"/>
      <c r="K1721" s="590"/>
      <c r="L1721" s="590"/>
      <c r="M1721" s="590"/>
      <c r="N1721" s="590"/>
      <c r="O1721" s="590"/>
      <c r="P1721" s="590"/>
      <c r="Q1721" s="590"/>
      <c r="R1721" s="590"/>
      <c r="S1721" s="590"/>
      <c r="T1721" s="591"/>
      <c r="U1721" s="590"/>
      <c r="V1721" s="590"/>
      <c r="W1721" s="590"/>
      <c r="X1721" s="592"/>
      <c r="Y1721" s="592"/>
      <c r="Z1721" s="590"/>
    </row>
    <row r="1722" spans="7:26" s="573" customFormat="1" x14ac:dyDescent="0.25">
      <c r="G1722" s="590"/>
      <c r="H1722" s="590"/>
      <c r="I1722" s="590"/>
      <c r="J1722" s="590"/>
      <c r="K1722" s="590"/>
      <c r="L1722" s="590"/>
      <c r="M1722" s="590"/>
      <c r="N1722" s="590"/>
      <c r="O1722" s="590"/>
      <c r="P1722" s="590"/>
      <c r="Q1722" s="590"/>
      <c r="R1722" s="590"/>
      <c r="S1722" s="590"/>
      <c r="T1722" s="591"/>
      <c r="U1722" s="590"/>
      <c r="V1722" s="590"/>
      <c r="W1722" s="590"/>
      <c r="X1722" s="592"/>
      <c r="Y1722" s="592"/>
      <c r="Z1722" s="590"/>
    </row>
    <row r="1723" spans="7:26" s="573" customFormat="1" x14ac:dyDescent="0.25">
      <c r="G1723" s="590"/>
      <c r="H1723" s="590"/>
      <c r="I1723" s="590"/>
      <c r="J1723" s="590"/>
      <c r="K1723" s="590"/>
      <c r="L1723" s="590"/>
      <c r="M1723" s="590"/>
      <c r="N1723" s="590"/>
      <c r="O1723" s="590"/>
      <c r="P1723" s="590"/>
      <c r="Q1723" s="590"/>
      <c r="R1723" s="590"/>
      <c r="S1723" s="590"/>
      <c r="T1723" s="591"/>
      <c r="U1723" s="590"/>
      <c r="V1723" s="590"/>
      <c r="W1723" s="590"/>
      <c r="X1723" s="592"/>
      <c r="Y1723" s="592"/>
      <c r="Z1723" s="590"/>
    </row>
    <row r="1724" spans="7:26" s="573" customFormat="1" x14ac:dyDescent="0.25">
      <c r="G1724" s="590"/>
      <c r="H1724" s="590"/>
      <c r="I1724" s="590"/>
      <c r="J1724" s="590"/>
      <c r="K1724" s="590"/>
      <c r="L1724" s="590"/>
      <c r="M1724" s="590"/>
      <c r="N1724" s="590"/>
      <c r="O1724" s="590"/>
      <c r="P1724" s="590"/>
      <c r="Q1724" s="590"/>
      <c r="R1724" s="590"/>
      <c r="S1724" s="590"/>
      <c r="T1724" s="591"/>
      <c r="U1724" s="590"/>
      <c r="V1724" s="590"/>
      <c r="W1724" s="590"/>
      <c r="X1724" s="592"/>
      <c r="Y1724" s="592"/>
      <c r="Z1724" s="590"/>
    </row>
    <row r="1725" spans="7:26" s="573" customFormat="1" x14ac:dyDescent="0.25">
      <c r="G1725" s="590"/>
      <c r="H1725" s="590"/>
      <c r="I1725" s="590"/>
      <c r="J1725" s="590"/>
      <c r="K1725" s="590"/>
      <c r="L1725" s="590"/>
      <c r="M1725" s="590"/>
      <c r="N1725" s="590"/>
      <c r="O1725" s="590"/>
      <c r="P1725" s="590"/>
      <c r="Q1725" s="590"/>
      <c r="R1725" s="590"/>
      <c r="S1725" s="590"/>
      <c r="T1725" s="591"/>
      <c r="U1725" s="590"/>
      <c r="V1725" s="590"/>
      <c r="W1725" s="590"/>
      <c r="X1725" s="592"/>
      <c r="Y1725" s="592"/>
      <c r="Z1725" s="590"/>
    </row>
    <row r="1726" spans="7:26" s="573" customFormat="1" x14ac:dyDescent="0.25">
      <c r="G1726" s="590"/>
      <c r="H1726" s="590"/>
      <c r="I1726" s="590"/>
      <c r="J1726" s="590"/>
      <c r="K1726" s="590"/>
      <c r="L1726" s="590"/>
      <c r="M1726" s="590"/>
      <c r="N1726" s="590"/>
      <c r="O1726" s="590"/>
      <c r="P1726" s="590"/>
      <c r="Q1726" s="590"/>
      <c r="R1726" s="590"/>
      <c r="S1726" s="590"/>
      <c r="T1726" s="591"/>
      <c r="U1726" s="590"/>
      <c r="V1726" s="590"/>
      <c r="W1726" s="590"/>
      <c r="X1726" s="592"/>
      <c r="Y1726" s="592"/>
      <c r="Z1726" s="590"/>
    </row>
    <row r="1727" spans="7:26" s="573" customFormat="1" x14ac:dyDescent="0.25">
      <c r="G1727" s="590"/>
      <c r="H1727" s="590"/>
      <c r="I1727" s="590"/>
      <c r="J1727" s="590"/>
      <c r="K1727" s="590"/>
      <c r="L1727" s="590"/>
      <c r="M1727" s="590"/>
      <c r="N1727" s="590"/>
      <c r="O1727" s="590"/>
      <c r="P1727" s="590"/>
      <c r="Q1727" s="590"/>
      <c r="R1727" s="590"/>
      <c r="S1727" s="590"/>
      <c r="T1727" s="591"/>
      <c r="U1727" s="590"/>
      <c r="V1727" s="590"/>
      <c r="W1727" s="590"/>
      <c r="X1727" s="592"/>
      <c r="Y1727" s="592"/>
      <c r="Z1727" s="590"/>
    </row>
    <row r="1728" spans="7:26" s="573" customFormat="1" x14ac:dyDescent="0.25">
      <c r="G1728" s="590"/>
      <c r="H1728" s="590"/>
      <c r="I1728" s="590"/>
      <c r="J1728" s="590"/>
      <c r="K1728" s="590"/>
      <c r="L1728" s="590"/>
      <c r="M1728" s="590"/>
      <c r="N1728" s="590"/>
      <c r="O1728" s="590"/>
      <c r="P1728" s="590"/>
      <c r="Q1728" s="590"/>
      <c r="R1728" s="590"/>
      <c r="S1728" s="590"/>
      <c r="T1728" s="591"/>
      <c r="U1728" s="590"/>
      <c r="V1728" s="590"/>
      <c r="W1728" s="590"/>
      <c r="X1728" s="592"/>
      <c r="Y1728" s="592"/>
      <c r="Z1728" s="590"/>
    </row>
    <row r="1729" spans="7:26" s="573" customFormat="1" x14ac:dyDescent="0.25">
      <c r="G1729" s="590"/>
      <c r="H1729" s="590"/>
      <c r="I1729" s="590"/>
      <c r="J1729" s="590"/>
      <c r="K1729" s="590"/>
      <c r="L1729" s="590"/>
      <c r="M1729" s="590"/>
      <c r="N1729" s="590"/>
      <c r="O1729" s="590"/>
      <c r="P1729" s="590"/>
      <c r="Q1729" s="590"/>
      <c r="R1729" s="590"/>
      <c r="S1729" s="590"/>
      <c r="T1729" s="591"/>
      <c r="U1729" s="590"/>
      <c r="V1729" s="590"/>
      <c r="W1729" s="590"/>
      <c r="X1729" s="592"/>
      <c r="Y1729" s="592"/>
      <c r="Z1729" s="590"/>
    </row>
    <row r="1730" spans="7:26" s="573" customFormat="1" x14ac:dyDescent="0.25">
      <c r="G1730" s="590"/>
      <c r="H1730" s="590"/>
      <c r="I1730" s="590"/>
      <c r="J1730" s="590"/>
      <c r="K1730" s="590"/>
      <c r="L1730" s="590"/>
      <c r="M1730" s="590"/>
      <c r="N1730" s="590"/>
      <c r="O1730" s="590"/>
      <c r="P1730" s="590"/>
      <c r="Q1730" s="590"/>
      <c r="R1730" s="590"/>
      <c r="S1730" s="590"/>
      <c r="T1730" s="591"/>
      <c r="U1730" s="590"/>
      <c r="V1730" s="590"/>
      <c r="W1730" s="590"/>
      <c r="X1730" s="592"/>
      <c r="Y1730" s="592"/>
      <c r="Z1730" s="590"/>
    </row>
    <row r="1731" spans="7:26" s="573" customFormat="1" x14ac:dyDescent="0.25">
      <c r="G1731" s="590"/>
      <c r="H1731" s="590"/>
      <c r="I1731" s="590"/>
      <c r="J1731" s="590"/>
      <c r="K1731" s="590"/>
      <c r="L1731" s="590"/>
      <c r="M1731" s="590"/>
      <c r="N1731" s="590"/>
      <c r="O1731" s="590"/>
      <c r="P1731" s="590"/>
      <c r="Q1731" s="590"/>
      <c r="R1731" s="590"/>
      <c r="S1731" s="590"/>
      <c r="T1731" s="591"/>
      <c r="U1731" s="590"/>
      <c r="V1731" s="590"/>
      <c r="W1731" s="590"/>
      <c r="X1731" s="592"/>
      <c r="Y1731" s="592"/>
      <c r="Z1731" s="590"/>
    </row>
    <row r="1732" spans="7:26" s="573" customFormat="1" x14ac:dyDescent="0.25">
      <c r="G1732" s="590"/>
      <c r="H1732" s="590"/>
      <c r="I1732" s="590"/>
      <c r="J1732" s="590"/>
      <c r="K1732" s="590"/>
      <c r="L1732" s="590"/>
      <c r="M1732" s="590"/>
      <c r="N1732" s="590"/>
      <c r="O1732" s="590"/>
      <c r="P1732" s="590"/>
      <c r="Q1732" s="590"/>
      <c r="R1732" s="590"/>
      <c r="S1732" s="590"/>
      <c r="T1732" s="591"/>
      <c r="U1732" s="590"/>
      <c r="V1732" s="590"/>
      <c r="W1732" s="590"/>
      <c r="X1732" s="592"/>
      <c r="Y1732" s="592"/>
      <c r="Z1732" s="590"/>
    </row>
    <row r="1733" spans="7:26" s="573" customFormat="1" x14ac:dyDescent="0.25">
      <c r="G1733" s="590"/>
      <c r="H1733" s="590"/>
      <c r="I1733" s="590"/>
      <c r="J1733" s="590"/>
      <c r="K1733" s="590"/>
      <c r="L1733" s="590"/>
      <c r="M1733" s="590"/>
      <c r="N1733" s="590"/>
      <c r="O1733" s="590"/>
      <c r="P1733" s="590"/>
      <c r="Q1733" s="590"/>
      <c r="R1733" s="590"/>
      <c r="S1733" s="590"/>
      <c r="T1733" s="591"/>
      <c r="U1733" s="590"/>
      <c r="V1733" s="590"/>
      <c r="W1733" s="590"/>
      <c r="X1733" s="592"/>
      <c r="Y1733" s="592"/>
      <c r="Z1733" s="590"/>
    </row>
    <row r="1734" spans="7:26" s="573" customFormat="1" x14ac:dyDescent="0.25">
      <c r="G1734" s="590"/>
      <c r="H1734" s="590"/>
      <c r="I1734" s="590"/>
      <c r="J1734" s="590"/>
      <c r="K1734" s="590"/>
      <c r="L1734" s="590"/>
      <c r="M1734" s="590"/>
      <c r="N1734" s="590"/>
      <c r="O1734" s="590"/>
      <c r="P1734" s="590"/>
      <c r="Q1734" s="590"/>
      <c r="R1734" s="590"/>
      <c r="S1734" s="590"/>
      <c r="T1734" s="591"/>
      <c r="U1734" s="590"/>
      <c r="V1734" s="590"/>
      <c r="W1734" s="590"/>
      <c r="X1734" s="592"/>
      <c r="Y1734" s="592"/>
      <c r="Z1734" s="590"/>
    </row>
    <row r="1735" spans="7:26" s="573" customFormat="1" x14ac:dyDescent="0.25">
      <c r="G1735" s="590"/>
      <c r="H1735" s="590"/>
      <c r="I1735" s="590"/>
      <c r="J1735" s="590"/>
      <c r="K1735" s="590"/>
      <c r="L1735" s="590"/>
      <c r="M1735" s="590"/>
      <c r="N1735" s="590"/>
      <c r="O1735" s="590"/>
      <c r="P1735" s="590"/>
      <c r="Q1735" s="590"/>
      <c r="R1735" s="590"/>
      <c r="S1735" s="590"/>
      <c r="T1735" s="591"/>
      <c r="U1735" s="590"/>
      <c r="V1735" s="590"/>
      <c r="W1735" s="590"/>
      <c r="X1735" s="592"/>
      <c r="Y1735" s="592"/>
      <c r="Z1735" s="590"/>
    </row>
    <row r="1736" spans="7:26" s="573" customFormat="1" x14ac:dyDescent="0.25">
      <c r="G1736" s="590"/>
      <c r="H1736" s="590"/>
      <c r="I1736" s="590"/>
      <c r="J1736" s="590"/>
      <c r="K1736" s="590"/>
      <c r="L1736" s="590"/>
      <c r="M1736" s="590"/>
      <c r="N1736" s="590"/>
      <c r="O1736" s="590"/>
      <c r="P1736" s="590"/>
      <c r="Q1736" s="590"/>
      <c r="R1736" s="590"/>
      <c r="S1736" s="590"/>
      <c r="T1736" s="591"/>
      <c r="U1736" s="590"/>
      <c r="V1736" s="590"/>
      <c r="W1736" s="590"/>
      <c r="X1736" s="592"/>
      <c r="Y1736" s="592"/>
      <c r="Z1736" s="590"/>
    </row>
    <row r="1737" spans="7:26" s="573" customFormat="1" x14ac:dyDescent="0.25">
      <c r="G1737" s="590"/>
      <c r="H1737" s="590"/>
      <c r="I1737" s="590"/>
      <c r="J1737" s="590"/>
      <c r="K1737" s="590"/>
      <c r="L1737" s="590"/>
      <c r="M1737" s="590"/>
      <c r="N1737" s="590"/>
      <c r="O1737" s="590"/>
      <c r="P1737" s="590"/>
      <c r="Q1737" s="590"/>
      <c r="R1737" s="590"/>
      <c r="S1737" s="590"/>
      <c r="T1737" s="591"/>
      <c r="U1737" s="590"/>
      <c r="V1737" s="590"/>
      <c r="W1737" s="590"/>
      <c r="X1737" s="592"/>
      <c r="Y1737" s="592"/>
      <c r="Z1737" s="590"/>
    </row>
    <row r="1738" spans="7:26" s="573" customFormat="1" x14ac:dyDescent="0.25">
      <c r="G1738" s="590"/>
      <c r="H1738" s="590"/>
      <c r="I1738" s="590"/>
      <c r="J1738" s="590"/>
      <c r="K1738" s="590"/>
      <c r="L1738" s="590"/>
      <c r="M1738" s="590"/>
      <c r="N1738" s="590"/>
      <c r="O1738" s="590"/>
      <c r="P1738" s="590"/>
      <c r="Q1738" s="590"/>
      <c r="R1738" s="590"/>
      <c r="S1738" s="590"/>
      <c r="T1738" s="591"/>
      <c r="U1738" s="590"/>
      <c r="V1738" s="590"/>
      <c r="W1738" s="590"/>
      <c r="X1738" s="592"/>
      <c r="Y1738" s="592"/>
      <c r="Z1738" s="590"/>
    </row>
    <row r="1739" spans="7:26" s="573" customFormat="1" x14ac:dyDescent="0.25">
      <c r="G1739" s="590"/>
      <c r="H1739" s="590"/>
      <c r="I1739" s="590"/>
      <c r="J1739" s="590"/>
      <c r="K1739" s="590"/>
      <c r="L1739" s="590"/>
      <c r="M1739" s="590"/>
      <c r="N1739" s="590"/>
      <c r="O1739" s="590"/>
      <c r="P1739" s="590"/>
      <c r="Q1739" s="590"/>
      <c r="R1739" s="590"/>
      <c r="S1739" s="590"/>
      <c r="T1739" s="591"/>
      <c r="U1739" s="590"/>
      <c r="V1739" s="590"/>
      <c r="W1739" s="590"/>
      <c r="X1739" s="592"/>
      <c r="Y1739" s="592"/>
      <c r="Z1739" s="590"/>
    </row>
    <row r="1740" spans="7:26" s="573" customFormat="1" x14ac:dyDescent="0.25">
      <c r="G1740" s="590"/>
      <c r="H1740" s="590"/>
      <c r="I1740" s="590"/>
      <c r="J1740" s="590"/>
      <c r="K1740" s="590"/>
      <c r="L1740" s="590"/>
      <c r="M1740" s="590"/>
      <c r="N1740" s="590"/>
      <c r="O1740" s="590"/>
      <c r="P1740" s="590"/>
      <c r="Q1740" s="590"/>
      <c r="R1740" s="590"/>
      <c r="S1740" s="590"/>
      <c r="T1740" s="591"/>
      <c r="U1740" s="590"/>
      <c r="V1740" s="590"/>
      <c r="W1740" s="590"/>
      <c r="X1740" s="592"/>
      <c r="Y1740" s="592"/>
      <c r="Z1740" s="590"/>
    </row>
    <row r="1741" spans="7:26" s="573" customFormat="1" x14ac:dyDescent="0.25">
      <c r="G1741" s="590"/>
      <c r="H1741" s="590"/>
      <c r="I1741" s="590"/>
      <c r="J1741" s="590"/>
      <c r="K1741" s="590"/>
      <c r="L1741" s="590"/>
      <c r="M1741" s="590"/>
      <c r="N1741" s="590"/>
      <c r="O1741" s="590"/>
      <c r="P1741" s="590"/>
      <c r="Q1741" s="590"/>
      <c r="R1741" s="590"/>
      <c r="S1741" s="590"/>
      <c r="T1741" s="591"/>
      <c r="U1741" s="590"/>
      <c r="V1741" s="590"/>
      <c r="W1741" s="590"/>
      <c r="X1741" s="592"/>
      <c r="Y1741" s="592"/>
      <c r="Z1741" s="590"/>
    </row>
    <row r="1742" spans="7:26" s="573" customFormat="1" x14ac:dyDescent="0.25">
      <c r="G1742" s="590"/>
      <c r="H1742" s="590"/>
      <c r="I1742" s="590"/>
      <c r="J1742" s="590"/>
      <c r="K1742" s="590"/>
      <c r="L1742" s="590"/>
      <c r="M1742" s="590"/>
      <c r="N1742" s="590"/>
      <c r="O1742" s="590"/>
      <c r="P1742" s="590"/>
      <c r="Q1742" s="590"/>
      <c r="R1742" s="590"/>
      <c r="S1742" s="590"/>
      <c r="T1742" s="591"/>
      <c r="U1742" s="590"/>
      <c r="V1742" s="590"/>
      <c r="W1742" s="590"/>
      <c r="X1742" s="592"/>
      <c r="Y1742" s="592"/>
      <c r="Z1742" s="590"/>
    </row>
    <row r="1743" spans="7:26" s="573" customFormat="1" x14ac:dyDescent="0.25">
      <c r="G1743" s="590"/>
      <c r="H1743" s="590"/>
      <c r="I1743" s="590"/>
      <c r="J1743" s="590"/>
      <c r="K1743" s="590"/>
      <c r="L1743" s="590"/>
      <c r="M1743" s="590"/>
      <c r="N1743" s="590"/>
      <c r="O1743" s="590"/>
      <c r="P1743" s="590"/>
      <c r="Q1743" s="590"/>
      <c r="R1743" s="590"/>
      <c r="S1743" s="590"/>
      <c r="T1743" s="591"/>
      <c r="U1743" s="590"/>
      <c r="V1743" s="590"/>
      <c r="W1743" s="590"/>
      <c r="X1743" s="592"/>
      <c r="Y1743" s="592"/>
      <c r="Z1743" s="590"/>
    </row>
    <row r="1744" spans="7:26" s="573" customFormat="1" x14ac:dyDescent="0.25">
      <c r="G1744" s="590"/>
      <c r="H1744" s="590"/>
      <c r="I1744" s="590"/>
      <c r="J1744" s="590"/>
      <c r="K1744" s="590"/>
      <c r="L1744" s="590"/>
      <c r="M1744" s="590"/>
      <c r="N1744" s="590"/>
      <c r="O1744" s="590"/>
      <c r="P1744" s="590"/>
      <c r="Q1744" s="590"/>
      <c r="R1744" s="590"/>
      <c r="S1744" s="590"/>
      <c r="T1744" s="591"/>
      <c r="U1744" s="590"/>
      <c r="V1744" s="590"/>
      <c r="W1744" s="590"/>
      <c r="X1744" s="592"/>
      <c r="Y1744" s="592"/>
      <c r="Z1744" s="590"/>
    </row>
    <row r="1745" spans="7:26" s="573" customFormat="1" x14ac:dyDescent="0.25">
      <c r="G1745" s="590"/>
      <c r="H1745" s="590"/>
      <c r="I1745" s="590"/>
      <c r="J1745" s="590"/>
      <c r="K1745" s="590"/>
      <c r="L1745" s="590"/>
      <c r="M1745" s="590"/>
      <c r="N1745" s="590"/>
      <c r="O1745" s="590"/>
      <c r="P1745" s="590"/>
      <c r="Q1745" s="590"/>
      <c r="R1745" s="590"/>
      <c r="S1745" s="590"/>
      <c r="T1745" s="591"/>
      <c r="U1745" s="590"/>
      <c r="V1745" s="590"/>
      <c r="W1745" s="590"/>
      <c r="X1745" s="592"/>
      <c r="Y1745" s="592"/>
      <c r="Z1745" s="590"/>
    </row>
    <row r="1746" spans="7:26" s="573" customFormat="1" x14ac:dyDescent="0.25">
      <c r="G1746" s="590"/>
      <c r="H1746" s="590"/>
      <c r="I1746" s="590"/>
      <c r="J1746" s="590"/>
      <c r="K1746" s="590"/>
      <c r="L1746" s="590"/>
      <c r="M1746" s="590"/>
      <c r="N1746" s="590"/>
      <c r="O1746" s="590"/>
      <c r="P1746" s="590"/>
      <c r="Q1746" s="590"/>
      <c r="R1746" s="590"/>
      <c r="S1746" s="590"/>
      <c r="T1746" s="591"/>
      <c r="U1746" s="590"/>
      <c r="V1746" s="590"/>
      <c r="W1746" s="590"/>
      <c r="X1746" s="592"/>
      <c r="Y1746" s="592"/>
      <c r="Z1746" s="590"/>
    </row>
    <row r="1747" spans="7:26" s="573" customFormat="1" x14ac:dyDescent="0.25">
      <c r="G1747" s="590"/>
      <c r="H1747" s="590"/>
      <c r="I1747" s="590"/>
      <c r="J1747" s="590"/>
      <c r="K1747" s="590"/>
      <c r="L1747" s="590"/>
      <c r="M1747" s="590"/>
      <c r="N1747" s="590"/>
      <c r="O1747" s="590"/>
      <c r="P1747" s="590"/>
      <c r="Q1747" s="590"/>
      <c r="R1747" s="590"/>
      <c r="S1747" s="590"/>
      <c r="T1747" s="591"/>
      <c r="U1747" s="590"/>
      <c r="V1747" s="590"/>
      <c r="W1747" s="590"/>
      <c r="X1747" s="592"/>
      <c r="Y1747" s="592"/>
      <c r="Z1747" s="590"/>
    </row>
    <row r="1748" spans="7:26" s="573" customFormat="1" x14ac:dyDescent="0.25">
      <c r="G1748" s="590"/>
      <c r="H1748" s="590"/>
      <c r="I1748" s="590"/>
      <c r="J1748" s="590"/>
      <c r="K1748" s="590"/>
      <c r="L1748" s="590"/>
      <c r="M1748" s="590"/>
      <c r="N1748" s="590"/>
      <c r="O1748" s="590"/>
      <c r="P1748" s="590"/>
      <c r="Q1748" s="590"/>
      <c r="R1748" s="590"/>
      <c r="S1748" s="590"/>
      <c r="T1748" s="591"/>
      <c r="U1748" s="590"/>
      <c r="V1748" s="590"/>
      <c r="W1748" s="590"/>
      <c r="X1748" s="592"/>
      <c r="Y1748" s="592"/>
      <c r="Z1748" s="590"/>
    </row>
    <row r="1749" spans="7:26" s="573" customFormat="1" x14ac:dyDescent="0.25">
      <c r="G1749" s="590"/>
      <c r="H1749" s="590"/>
      <c r="I1749" s="590"/>
      <c r="J1749" s="590"/>
      <c r="K1749" s="590"/>
      <c r="L1749" s="590"/>
      <c r="M1749" s="590"/>
      <c r="N1749" s="590"/>
      <c r="O1749" s="590"/>
      <c r="P1749" s="590"/>
      <c r="Q1749" s="590"/>
      <c r="R1749" s="590"/>
      <c r="S1749" s="590"/>
      <c r="T1749" s="591"/>
      <c r="U1749" s="590"/>
      <c r="V1749" s="590"/>
      <c r="W1749" s="590"/>
      <c r="X1749" s="592"/>
      <c r="Y1749" s="592"/>
      <c r="Z1749" s="590"/>
    </row>
    <row r="1750" spans="7:26" s="573" customFormat="1" x14ac:dyDescent="0.25">
      <c r="G1750" s="590"/>
      <c r="H1750" s="590"/>
      <c r="I1750" s="590"/>
      <c r="J1750" s="590"/>
      <c r="K1750" s="590"/>
      <c r="L1750" s="590"/>
      <c r="M1750" s="590"/>
      <c r="N1750" s="590"/>
      <c r="O1750" s="590"/>
      <c r="P1750" s="590"/>
      <c r="Q1750" s="590"/>
      <c r="R1750" s="590"/>
      <c r="S1750" s="590"/>
      <c r="T1750" s="591"/>
      <c r="U1750" s="590"/>
      <c r="V1750" s="590"/>
      <c r="W1750" s="590"/>
      <c r="X1750" s="592"/>
      <c r="Y1750" s="592"/>
      <c r="Z1750" s="590"/>
    </row>
    <row r="1751" spans="7:26" s="573" customFormat="1" x14ac:dyDescent="0.25">
      <c r="G1751" s="590"/>
      <c r="H1751" s="590"/>
      <c r="I1751" s="590"/>
      <c r="J1751" s="590"/>
      <c r="K1751" s="590"/>
      <c r="L1751" s="590"/>
      <c r="M1751" s="590"/>
      <c r="N1751" s="590"/>
      <c r="O1751" s="590"/>
      <c r="P1751" s="590"/>
      <c r="Q1751" s="590"/>
      <c r="R1751" s="590"/>
      <c r="S1751" s="590"/>
      <c r="T1751" s="591"/>
      <c r="U1751" s="590"/>
      <c r="V1751" s="590"/>
      <c r="W1751" s="590"/>
      <c r="X1751" s="592"/>
      <c r="Y1751" s="592"/>
      <c r="Z1751" s="590"/>
    </row>
    <row r="1752" spans="7:26" s="573" customFormat="1" x14ac:dyDescent="0.25">
      <c r="G1752" s="590"/>
      <c r="H1752" s="590"/>
      <c r="I1752" s="590"/>
      <c r="J1752" s="590"/>
      <c r="K1752" s="590"/>
      <c r="L1752" s="590"/>
      <c r="M1752" s="590"/>
      <c r="N1752" s="590"/>
      <c r="O1752" s="590"/>
      <c r="P1752" s="590"/>
      <c r="Q1752" s="590"/>
      <c r="R1752" s="590"/>
      <c r="S1752" s="590"/>
      <c r="T1752" s="591"/>
      <c r="U1752" s="590"/>
      <c r="V1752" s="590"/>
      <c r="W1752" s="590"/>
      <c r="X1752" s="592"/>
      <c r="Y1752" s="592"/>
      <c r="Z1752" s="590"/>
    </row>
    <row r="1753" spans="7:26" s="573" customFormat="1" x14ac:dyDescent="0.25">
      <c r="G1753" s="590"/>
      <c r="H1753" s="590"/>
      <c r="I1753" s="590"/>
      <c r="J1753" s="590"/>
      <c r="K1753" s="590"/>
      <c r="L1753" s="590"/>
      <c r="M1753" s="590"/>
      <c r="N1753" s="590"/>
      <c r="O1753" s="590"/>
      <c r="P1753" s="590"/>
      <c r="Q1753" s="590"/>
      <c r="R1753" s="590"/>
      <c r="S1753" s="590"/>
      <c r="T1753" s="591"/>
      <c r="U1753" s="590"/>
      <c r="V1753" s="590"/>
      <c r="W1753" s="590"/>
      <c r="X1753" s="592"/>
      <c r="Y1753" s="592"/>
      <c r="Z1753" s="590"/>
    </row>
    <row r="1754" spans="7:26" s="573" customFormat="1" x14ac:dyDescent="0.25">
      <c r="G1754" s="590"/>
      <c r="H1754" s="590"/>
      <c r="I1754" s="590"/>
      <c r="J1754" s="590"/>
      <c r="K1754" s="590"/>
      <c r="L1754" s="590"/>
      <c r="M1754" s="590"/>
      <c r="N1754" s="590"/>
      <c r="O1754" s="590"/>
      <c r="P1754" s="590"/>
      <c r="Q1754" s="590"/>
      <c r="R1754" s="590"/>
      <c r="S1754" s="590"/>
      <c r="T1754" s="591"/>
      <c r="U1754" s="590"/>
      <c r="V1754" s="590"/>
      <c r="W1754" s="590"/>
      <c r="X1754" s="592"/>
      <c r="Y1754" s="592"/>
      <c r="Z1754" s="590"/>
    </row>
    <row r="1755" spans="7:26" s="573" customFormat="1" x14ac:dyDescent="0.25">
      <c r="G1755" s="590"/>
      <c r="H1755" s="590"/>
      <c r="I1755" s="590"/>
      <c r="J1755" s="590"/>
      <c r="K1755" s="590"/>
      <c r="L1755" s="590"/>
      <c r="M1755" s="590"/>
      <c r="N1755" s="590"/>
      <c r="O1755" s="590"/>
      <c r="P1755" s="590"/>
      <c r="Q1755" s="590"/>
      <c r="R1755" s="590"/>
      <c r="S1755" s="590"/>
      <c r="T1755" s="591"/>
      <c r="U1755" s="590"/>
      <c r="V1755" s="590"/>
      <c r="W1755" s="590"/>
      <c r="X1755" s="592"/>
      <c r="Y1755" s="592"/>
      <c r="Z1755" s="590"/>
    </row>
    <row r="1756" spans="7:26" s="573" customFormat="1" x14ac:dyDescent="0.25">
      <c r="G1756" s="590"/>
      <c r="H1756" s="590"/>
      <c r="I1756" s="590"/>
      <c r="J1756" s="590"/>
      <c r="K1756" s="590"/>
      <c r="L1756" s="590"/>
      <c r="M1756" s="590"/>
      <c r="N1756" s="590"/>
      <c r="O1756" s="590"/>
      <c r="P1756" s="590"/>
      <c r="Q1756" s="590"/>
      <c r="R1756" s="590"/>
      <c r="S1756" s="590"/>
      <c r="T1756" s="591"/>
      <c r="U1756" s="590"/>
      <c r="V1756" s="590"/>
      <c r="W1756" s="590"/>
      <c r="X1756" s="592"/>
      <c r="Y1756" s="592"/>
      <c r="Z1756" s="590"/>
    </row>
    <row r="1757" spans="7:26" s="573" customFormat="1" x14ac:dyDescent="0.25">
      <c r="G1757" s="590"/>
      <c r="H1757" s="590"/>
      <c r="I1757" s="590"/>
      <c r="J1757" s="590"/>
      <c r="K1757" s="590"/>
      <c r="L1757" s="590"/>
      <c r="M1757" s="590"/>
      <c r="N1757" s="590"/>
      <c r="O1757" s="590"/>
      <c r="P1757" s="590"/>
      <c r="Q1757" s="590"/>
      <c r="R1757" s="590"/>
      <c r="S1757" s="590"/>
      <c r="T1757" s="591"/>
      <c r="U1757" s="590"/>
      <c r="V1757" s="590"/>
      <c r="W1757" s="590"/>
      <c r="X1757" s="592"/>
      <c r="Y1757" s="592"/>
      <c r="Z1757" s="590"/>
    </row>
    <row r="1758" spans="7:26" s="573" customFormat="1" x14ac:dyDescent="0.25">
      <c r="G1758" s="590"/>
      <c r="H1758" s="590"/>
      <c r="I1758" s="590"/>
      <c r="J1758" s="590"/>
      <c r="K1758" s="590"/>
      <c r="L1758" s="590"/>
      <c r="M1758" s="590"/>
      <c r="N1758" s="590"/>
      <c r="O1758" s="590"/>
      <c r="P1758" s="590"/>
      <c r="Q1758" s="590"/>
      <c r="R1758" s="590"/>
      <c r="S1758" s="590"/>
      <c r="T1758" s="591"/>
      <c r="U1758" s="590"/>
      <c r="V1758" s="590"/>
      <c r="W1758" s="590"/>
      <c r="X1758" s="592"/>
      <c r="Y1758" s="592"/>
      <c r="Z1758" s="590"/>
    </row>
    <row r="1759" spans="7:26" s="573" customFormat="1" x14ac:dyDescent="0.25">
      <c r="G1759" s="590"/>
      <c r="H1759" s="590"/>
      <c r="I1759" s="590"/>
      <c r="J1759" s="590"/>
      <c r="K1759" s="590"/>
      <c r="L1759" s="590"/>
      <c r="M1759" s="590"/>
      <c r="N1759" s="590"/>
      <c r="O1759" s="590"/>
      <c r="P1759" s="590"/>
      <c r="Q1759" s="590"/>
      <c r="R1759" s="590"/>
      <c r="S1759" s="590"/>
      <c r="T1759" s="591"/>
      <c r="U1759" s="590"/>
      <c r="V1759" s="590"/>
      <c r="W1759" s="590"/>
      <c r="X1759" s="592"/>
      <c r="Y1759" s="592"/>
      <c r="Z1759" s="590"/>
    </row>
    <row r="1760" spans="7:26" s="573" customFormat="1" x14ac:dyDescent="0.25">
      <c r="G1760" s="590"/>
      <c r="H1760" s="590"/>
      <c r="I1760" s="590"/>
      <c r="J1760" s="590"/>
      <c r="K1760" s="590"/>
      <c r="L1760" s="590"/>
      <c r="M1760" s="590"/>
      <c r="N1760" s="590"/>
      <c r="O1760" s="590"/>
      <c r="P1760" s="590"/>
      <c r="Q1760" s="590"/>
      <c r="R1760" s="590"/>
      <c r="S1760" s="590"/>
      <c r="T1760" s="591"/>
      <c r="U1760" s="590"/>
      <c r="V1760" s="590"/>
      <c r="W1760" s="590"/>
      <c r="X1760" s="592"/>
      <c r="Y1760" s="592"/>
      <c r="Z1760" s="590"/>
    </row>
    <row r="1761" spans="7:26" s="573" customFormat="1" x14ac:dyDescent="0.25">
      <c r="G1761" s="590"/>
      <c r="H1761" s="590"/>
      <c r="I1761" s="590"/>
      <c r="J1761" s="590"/>
      <c r="K1761" s="590"/>
      <c r="L1761" s="590"/>
      <c r="M1761" s="590"/>
      <c r="N1761" s="590"/>
      <c r="O1761" s="590"/>
      <c r="P1761" s="590"/>
      <c r="Q1761" s="590"/>
      <c r="R1761" s="590"/>
      <c r="S1761" s="590"/>
      <c r="T1761" s="591"/>
      <c r="U1761" s="590"/>
      <c r="V1761" s="590"/>
      <c r="W1761" s="590"/>
      <c r="X1761" s="592"/>
      <c r="Y1761" s="592"/>
      <c r="Z1761" s="590"/>
    </row>
    <row r="1762" spans="7:26" s="573" customFormat="1" x14ac:dyDescent="0.25">
      <c r="G1762" s="590"/>
      <c r="H1762" s="590"/>
      <c r="I1762" s="590"/>
      <c r="J1762" s="590"/>
      <c r="K1762" s="590"/>
      <c r="L1762" s="590"/>
      <c r="M1762" s="590"/>
      <c r="N1762" s="590"/>
      <c r="O1762" s="590"/>
      <c r="P1762" s="590"/>
      <c r="Q1762" s="590"/>
      <c r="R1762" s="590"/>
      <c r="S1762" s="590"/>
      <c r="T1762" s="591"/>
      <c r="U1762" s="590"/>
      <c r="V1762" s="590"/>
      <c r="W1762" s="590"/>
      <c r="X1762" s="592"/>
      <c r="Y1762" s="592"/>
      <c r="Z1762" s="590"/>
    </row>
    <row r="1763" spans="7:26" s="573" customFormat="1" x14ac:dyDescent="0.25">
      <c r="G1763" s="590"/>
      <c r="H1763" s="590"/>
      <c r="I1763" s="590"/>
      <c r="J1763" s="590"/>
      <c r="K1763" s="590"/>
      <c r="L1763" s="590"/>
      <c r="M1763" s="590"/>
      <c r="N1763" s="590"/>
      <c r="O1763" s="590"/>
      <c r="P1763" s="590"/>
      <c r="Q1763" s="590"/>
      <c r="R1763" s="590"/>
      <c r="S1763" s="590"/>
      <c r="T1763" s="591"/>
      <c r="U1763" s="590"/>
      <c r="V1763" s="590"/>
      <c r="W1763" s="590"/>
      <c r="X1763" s="592"/>
      <c r="Y1763" s="592"/>
      <c r="Z1763" s="590"/>
    </row>
    <row r="1764" spans="7:26" s="573" customFormat="1" x14ac:dyDescent="0.25">
      <c r="G1764" s="590"/>
      <c r="H1764" s="590"/>
      <c r="I1764" s="590"/>
      <c r="J1764" s="590"/>
      <c r="K1764" s="590"/>
      <c r="L1764" s="590"/>
      <c r="M1764" s="590"/>
      <c r="N1764" s="590"/>
      <c r="O1764" s="590"/>
      <c r="P1764" s="590"/>
      <c r="Q1764" s="590"/>
      <c r="R1764" s="590"/>
      <c r="S1764" s="590"/>
      <c r="T1764" s="591"/>
      <c r="U1764" s="590"/>
      <c r="V1764" s="590"/>
      <c r="W1764" s="590"/>
      <c r="X1764" s="592"/>
      <c r="Y1764" s="592"/>
      <c r="Z1764" s="590"/>
    </row>
    <row r="1765" spans="7:26" s="573" customFormat="1" x14ac:dyDescent="0.25">
      <c r="G1765" s="590"/>
      <c r="H1765" s="590"/>
      <c r="I1765" s="590"/>
      <c r="J1765" s="590"/>
      <c r="K1765" s="590"/>
      <c r="L1765" s="590"/>
      <c r="M1765" s="590"/>
      <c r="N1765" s="590"/>
      <c r="O1765" s="590"/>
      <c r="P1765" s="590"/>
      <c r="Q1765" s="590"/>
      <c r="R1765" s="590"/>
      <c r="S1765" s="590"/>
      <c r="T1765" s="591"/>
      <c r="U1765" s="590"/>
      <c r="V1765" s="590"/>
      <c r="W1765" s="590"/>
      <c r="X1765" s="592"/>
      <c r="Y1765" s="592"/>
      <c r="Z1765" s="590"/>
    </row>
    <row r="1766" spans="7:26" s="573" customFormat="1" x14ac:dyDescent="0.25">
      <c r="G1766" s="590"/>
      <c r="H1766" s="590"/>
      <c r="I1766" s="590"/>
      <c r="J1766" s="590"/>
      <c r="K1766" s="590"/>
      <c r="L1766" s="590"/>
      <c r="M1766" s="590"/>
      <c r="N1766" s="590"/>
      <c r="O1766" s="590"/>
      <c r="P1766" s="590"/>
      <c r="Q1766" s="590"/>
      <c r="R1766" s="590"/>
      <c r="S1766" s="590"/>
      <c r="T1766" s="591"/>
      <c r="U1766" s="590"/>
      <c r="V1766" s="590"/>
      <c r="W1766" s="590"/>
      <c r="X1766" s="592"/>
      <c r="Y1766" s="592"/>
      <c r="Z1766" s="590"/>
    </row>
    <row r="1767" spans="7:26" s="573" customFormat="1" x14ac:dyDescent="0.25">
      <c r="G1767" s="590"/>
      <c r="H1767" s="590"/>
      <c r="I1767" s="590"/>
      <c r="J1767" s="590"/>
      <c r="K1767" s="590"/>
      <c r="L1767" s="590"/>
      <c r="M1767" s="590"/>
      <c r="N1767" s="590"/>
      <c r="O1767" s="590"/>
      <c r="P1767" s="590"/>
      <c r="Q1767" s="590"/>
      <c r="R1767" s="590"/>
      <c r="S1767" s="590"/>
      <c r="T1767" s="591"/>
      <c r="U1767" s="590"/>
      <c r="V1767" s="590"/>
      <c r="W1767" s="590"/>
      <c r="X1767" s="592"/>
      <c r="Y1767" s="592"/>
      <c r="Z1767" s="590"/>
    </row>
    <row r="1768" spans="7:26" s="573" customFormat="1" x14ac:dyDescent="0.25">
      <c r="G1768" s="590"/>
      <c r="H1768" s="590"/>
      <c r="I1768" s="590"/>
      <c r="J1768" s="590"/>
      <c r="K1768" s="590"/>
      <c r="L1768" s="590"/>
      <c r="M1768" s="590"/>
      <c r="N1768" s="590"/>
      <c r="O1768" s="590"/>
      <c r="P1768" s="590"/>
      <c r="Q1768" s="590"/>
      <c r="R1768" s="590"/>
      <c r="S1768" s="590"/>
      <c r="T1768" s="591"/>
      <c r="U1768" s="590"/>
      <c r="V1768" s="590"/>
      <c r="W1768" s="590"/>
      <c r="X1768" s="592"/>
      <c r="Y1768" s="592"/>
      <c r="Z1768" s="590"/>
    </row>
    <row r="1769" spans="7:26" s="573" customFormat="1" x14ac:dyDescent="0.25">
      <c r="G1769" s="590"/>
      <c r="H1769" s="590"/>
      <c r="I1769" s="590"/>
      <c r="J1769" s="590"/>
      <c r="K1769" s="590"/>
      <c r="L1769" s="590"/>
      <c r="M1769" s="590"/>
      <c r="N1769" s="590"/>
      <c r="O1769" s="590"/>
      <c r="P1769" s="590"/>
      <c r="Q1769" s="590"/>
      <c r="R1769" s="590"/>
      <c r="S1769" s="590"/>
      <c r="T1769" s="591"/>
      <c r="U1769" s="590"/>
      <c r="V1769" s="590"/>
      <c r="W1769" s="590"/>
      <c r="X1769" s="592"/>
      <c r="Y1769" s="592"/>
      <c r="Z1769" s="590"/>
    </row>
    <row r="1770" spans="7:26" s="573" customFormat="1" x14ac:dyDescent="0.25">
      <c r="G1770" s="590"/>
      <c r="H1770" s="590"/>
      <c r="I1770" s="590"/>
      <c r="J1770" s="590"/>
      <c r="K1770" s="590"/>
      <c r="L1770" s="590"/>
      <c r="M1770" s="590"/>
      <c r="N1770" s="590"/>
      <c r="O1770" s="590"/>
      <c r="P1770" s="590"/>
      <c r="Q1770" s="590"/>
      <c r="R1770" s="590"/>
      <c r="S1770" s="590"/>
      <c r="T1770" s="591"/>
      <c r="U1770" s="590"/>
      <c r="V1770" s="590"/>
      <c r="W1770" s="590"/>
      <c r="X1770" s="592"/>
      <c r="Y1770" s="592"/>
      <c r="Z1770" s="590"/>
    </row>
    <row r="1771" spans="7:26" s="573" customFormat="1" x14ac:dyDescent="0.25">
      <c r="G1771" s="590"/>
      <c r="H1771" s="590"/>
      <c r="I1771" s="590"/>
      <c r="J1771" s="590"/>
      <c r="K1771" s="590"/>
      <c r="L1771" s="590"/>
      <c r="M1771" s="590"/>
      <c r="N1771" s="590"/>
      <c r="O1771" s="590"/>
      <c r="P1771" s="590"/>
      <c r="Q1771" s="590"/>
      <c r="R1771" s="590"/>
      <c r="S1771" s="590"/>
      <c r="T1771" s="591"/>
      <c r="U1771" s="590"/>
      <c r="V1771" s="590"/>
      <c r="W1771" s="590"/>
      <c r="X1771" s="592"/>
      <c r="Y1771" s="592"/>
      <c r="Z1771" s="590"/>
    </row>
    <row r="1772" spans="7:26" s="573" customFormat="1" x14ac:dyDescent="0.25">
      <c r="G1772" s="590"/>
      <c r="H1772" s="590"/>
      <c r="I1772" s="590"/>
      <c r="J1772" s="590"/>
      <c r="K1772" s="590"/>
      <c r="L1772" s="590"/>
      <c r="M1772" s="590"/>
      <c r="N1772" s="590"/>
      <c r="O1772" s="590"/>
      <c r="P1772" s="590"/>
      <c r="Q1772" s="590"/>
      <c r="R1772" s="590"/>
      <c r="S1772" s="590"/>
      <c r="T1772" s="591"/>
      <c r="U1772" s="590"/>
      <c r="V1772" s="590"/>
      <c r="W1772" s="590"/>
      <c r="X1772" s="592"/>
      <c r="Y1772" s="592"/>
      <c r="Z1772" s="590"/>
    </row>
    <row r="1773" spans="7:26" s="573" customFormat="1" x14ac:dyDescent="0.25">
      <c r="G1773" s="590"/>
      <c r="H1773" s="590"/>
      <c r="I1773" s="590"/>
      <c r="J1773" s="590"/>
      <c r="K1773" s="590"/>
      <c r="L1773" s="590"/>
      <c r="M1773" s="590"/>
      <c r="N1773" s="590"/>
      <c r="O1773" s="590"/>
      <c r="P1773" s="590"/>
      <c r="Q1773" s="590"/>
      <c r="R1773" s="590"/>
      <c r="S1773" s="590"/>
      <c r="T1773" s="591"/>
      <c r="U1773" s="590"/>
      <c r="V1773" s="590"/>
      <c r="W1773" s="590"/>
      <c r="X1773" s="592"/>
      <c r="Y1773" s="592"/>
      <c r="Z1773" s="590"/>
    </row>
    <row r="1774" spans="7:26" s="573" customFormat="1" x14ac:dyDescent="0.25">
      <c r="G1774" s="590"/>
      <c r="H1774" s="590"/>
      <c r="I1774" s="590"/>
      <c r="J1774" s="590"/>
      <c r="K1774" s="590"/>
      <c r="L1774" s="590"/>
      <c r="M1774" s="590"/>
      <c r="N1774" s="590"/>
      <c r="O1774" s="590"/>
      <c r="P1774" s="590"/>
      <c r="Q1774" s="590"/>
      <c r="R1774" s="590"/>
      <c r="S1774" s="590"/>
      <c r="T1774" s="591"/>
      <c r="U1774" s="590"/>
      <c r="V1774" s="590"/>
      <c r="W1774" s="590"/>
      <c r="X1774" s="592"/>
      <c r="Y1774" s="592"/>
      <c r="Z1774" s="590"/>
    </row>
    <row r="1775" spans="7:26" s="573" customFormat="1" x14ac:dyDescent="0.25">
      <c r="G1775" s="590"/>
      <c r="H1775" s="590"/>
      <c r="I1775" s="590"/>
      <c r="J1775" s="590"/>
      <c r="K1775" s="590"/>
      <c r="L1775" s="590"/>
      <c r="M1775" s="590"/>
      <c r="N1775" s="590"/>
      <c r="O1775" s="590"/>
      <c r="P1775" s="590"/>
      <c r="Q1775" s="590"/>
      <c r="R1775" s="590"/>
      <c r="S1775" s="590"/>
      <c r="T1775" s="591"/>
      <c r="U1775" s="590"/>
      <c r="V1775" s="590"/>
      <c r="W1775" s="590"/>
      <c r="X1775" s="592"/>
      <c r="Y1775" s="592"/>
      <c r="Z1775" s="590"/>
    </row>
    <row r="1776" spans="7:26" s="573" customFormat="1" x14ac:dyDescent="0.25">
      <c r="G1776" s="590"/>
      <c r="H1776" s="590"/>
      <c r="I1776" s="590"/>
      <c r="J1776" s="590"/>
      <c r="K1776" s="590"/>
      <c r="L1776" s="590"/>
      <c r="M1776" s="590"/>
      <c r="N1776" s="590"/>
      <c r="O1776" s="590"/>
      <c r="P1776" s="590"/>
      <c r="Q1776" s="590"/>
      <c r="R1776" s="590"/>
      <c r="S1776" s="590"/>
      <c r="T1776" s="591"/>
      <c r="U1776" s="590"/>
      <c r="V1776" s="590"/>
      <c r="W1776" s="590"/>
      <c r="X1776" s="592"/>
      <c r="Y1776" s="592"/>
      <c r="Z1776" s="590"/>
    </row>
    <row r="1777" spans="7:26" s="573" customFormat="1" x14ac:dyDescent="0.25">
      <c r="G1777" s="590"/>
      <c r="H1777" s="590"/>
      <c r="I1777" s="590"/>
      <c r="J1777" s="590"/>
      <c r="K1777" s="590"/>
      <c r="L1777" s="590"/>
      <c r="M1777" s="590"/>
      <c r="N1777" s="590"/>
      <c r="O1777" s="590"/>
      <c r="P1777" s="590"/>
      <c r="Q1777" s="590"/>
      <c r="R1777" s="590"/>
      <c r="S1777" s="590"/>
      <c r="T1777" s="591"/>
      <c r="U1777" s="590"/>
      <c r="V1777" s="590"/>
      <c r="W1777" s="590"/>
      <c r="X1777" s="592"/>
      <c r="Y1777" s="592"/>
      <c r="Z1777" s="590"/>
    </row>
    <row r="1778" spans="7:26" s="573" customFormat="1" x14ac:dyDescent="0.25">
      <c r="G1778" s="590"/>
      <c r="H1778" s="590"/>
      <c r="I1778" s="590"/>
      <c r="J1778" s="590"/>
      <c r="K1778" s="590"/>
      <c r="L1778" s="590"/>
      <c r="M1778" s="590"/>
      <c r="N1778" s="590"/>
      <c r="O1778" s="590"/>
      <c r="P1778" s="590"/>
      <c r="Q1778" s="590"/>
      <c r="R1778" s="590"/>
      <c r="S1778" s="590"/>
      <c r="T1778" s="591"/>
      <c r="U1778" s="590"/>
      <c r="V1778" s="590"/>
      <c r="W1778" s="590"/>
      <c r="X1778" s="592"/>
      <c r="Y1778" s="592"/>
      <c r="Z1778" s="590"/>
    </row>
    <row r="1779" spans="7:26" s="573" customFormat="1" x14ac:dyDescent="0.25">
      <c r="G1779" s="590"/>
      <c r="H1779" s="590"/>
      <c r="I1779" s="590"/>
      <c r="J1779" s="590"/>
      <c r="K1779" s="590"/>
      <c r="L1779" s="590"/>
      <c r="M1779" s="590"/>
      <c r="N1779" s="590"/>
      <c r="O1779" s="590"/>
      <c r="P1779" s="590"/>
      <c r="Q1779" s="590"/>
      <c r="R1779" s="590"/>
      <c r="S1779" s="590"/>
      <c r="T1779" s="591"/>
      <c r="U1779" s="590"/>
      <c r="V1779" s="590"/>
      <c r="W1779" s="590"/>
      <c r="X1779" s="592"/>
      <c r="Y1779" s="592"/>
      <c r="Z1779" s="590"/>
    </row>
    <row r="1780" spans="7:26" s="573" customFormat="1" x14ac:dyDescent="0.25">
      <c r="G1780" s="590"/>
      <c r="H1780" s="590"/>
      <c r="I1780" s="590"/>
      <c r="J1780" s="590"/>
      <c r="K1780" s="590"/>
      <c r="L1780" s="590"/>
      <c r="M1780" s="590"/>
      <c r="N1780" s="590"/>
      <c r="O1780" s="590"/>
      <c r="P1780" s="590"/>
      <c r="Q1780" s="590"/>
      <c r="R1780" s="590"/>
      <c r="S1780" s="590"/>
      <c r="T1780" s="591"/>
      <c r="U1780" s="590"/>
      <c r="V1780" s="590"/>
      <c r="W1780" s="590"/>
      <c r="X1780" s="592"/>
      <c r="Y1780" s="592"/>
      <c r="Z1780" s="590"/>
    </row>
    <row r="1781" spans="7:26" s="573" customFormat="1" x14ac:dyDescent="0.25">
      <c r="G1781" s="590"/>
      <c r="H1781" s="590"/>
      <c r="I1781" s="590"/>
      <c r="J1781" s="590"/>
      <c r="K1781" s="590"/>
      <c r="L1781" s="590"/>
      <c r="M1781" s="590"/>
      <c r="N1781" s="590"/>
      <c r="O1781" s="590"/>
      <c r="P1781" s="590"/>
      <c r="Q1781" s="590"/>
      <c r="R1781" s="590"/>
      <c r="S1781" s="590"/>
      <c r="T1781" s="591"/>
      <c r="U1781" s="590"/>
      <c r="V1781" s="590"/>
      <c r="W1781" s="590"/>
      <c r="X1781" s="592"/>
      <c r="Y1781" s="592"/>
      <c r="Z1781" s="590"/>
    </row>
    <row r="1782" spans="7:26" s="573" customFormat="1" x14ac:dyDescent="0.25">
      <c r="G1782" s="590"/>
      <c r="H1782" s="590"/>
      <c r="I1782" s="590"/>
      <c r="J1782" s="590"/>
      <c r="K1782" s="590"/>
      <c r="L1782" s="590"/>
      <c r="M1782" s="590"/>
      <c r="N1782" s="590"/>
      <c r="O1782" s="590"/>
      <c r="P1782" s="590"/>
      <c r="Q1782" s="590"/>
      <c r="R1782" s="590"/>
      <c r="S1782" s="590"/>
      <c r="T1782" s="591"/>
      <c r="U1782" s="590"/>
      <c r="V1782" s="590"/>
      <c r="W1782" s="590"/>
      <c r="X1782" s="592"/>
      <c r="Y1782" s="592"/>
      <c r="Z1782" s="590"/>
    </row>
    <row r="1783" spans="7:26" s="573" customFormat="1" x14ac:dyDescent="0.25">
      <c r="G1783" s="590"/>
      <c r="H1783" s="590"/>
      <c r="I1783" s="590"/>
      <c r="J1783" s="590"/>
      <c r="K1783" s="590"/>
      <c r="L1783" s="590"/>
      <c r="M1783" s="590"/>
      <c r="N1783" s="590"/>
      <c r="O1783" s="590"/>
      <c r="P1783" s="590"/>
      <c r="Q1783" s="590"/>
      <c r="R1783" s="590"/>
      <c r="S1783" s="590"/>
      <c r="T1783" s="591"/>
      <c r="U1783" s="590"/>
      <c r="V1783" s="590"/>
      <c r="W1783" s="590"/>
      <c r="X1783" s="592"/>
      <c r="Y1783" s="592"/>
      <c r="Z1783" s="590"/>
    </row>
    <row r="1784" spans="7:26" s="573" customFormat="1" x14ac:dyDescent="0.25">
      <c r="G1784" s="590"/>
      <c r="H1784" s="590"/>
      <c r="I1784" s="590"/>
      <c r="J1784" s="590"/>
      <c r="K1784" s="590"/>
      <c r="L1784" s="590"/>
      <c r="M1784" s="590"/>
      <c r="N1784" s="590"/>
      <c r="O1784" s="590"/>
      <c r="P1784" s="590"/>
      <c r="Q1784" s="590"/>
      <c r="R1784" s="590"/>
      <c r="S1784" s="590"/>
      <c r="T1784" s="591"/>
      <c r="U1784" s="590"/>
      <c r="V1784" s="590"/>
      <c r="W1784" s="590"/>
      <c r="X1784" s="592"/>
      <c r="Y1784" s="592"/>
      <c r="Z1784" s="590"/>
    </row>
    <row r="1785" spans="7:26" s="573" customFormat="1" x14ac:dyDescent="0.25">
      <c r="G1785" s="590"/>
      <c r="H1785" s="590"/>
      <c r="I1785" s="590"/>
      <c r="J1785" s="590"/>
      <c r="K1785" s="590"/>
      <c r="L1785" s="590"/>
      <c r="M1785" s="590"/>
      <c r="N1785" s="590"/>
      <c r="O1785" s="590"/>
      <c r="P1785" s="590"/>
      <c r="Q1785" s="590"/>
      <c r="R1785" s="590"/>
      <c r="S1785" s="590"/>
      <c r="T1785" s="591"/>
      <c r="U1785" s="590"/>
      <c r="V1785" s="590"/>
      <c r="W1785" s="590"/>
      <c r="X1785" s="592"/>
      <c r="Y1785" s="592"/>
      <c r="Z1785" s="590"/>
    </row>
    <row r="1786" spans="7:26" s="573" customFormat="1" x14ac:dyDescent="0.25">
      <c r="G1786" s="590"/>
      <c r="H1786" s="590"/>
      <c r="I1786" s="590"/>
      <c r="J1786" s="590"/>
      <c r="K1786" s="590"/>
      <c r="L1786" s="590"/>
      <c r="M1786" s="590"/>
      <c r="N1786" s="590"/>
      <c r="O1786" s="590"/>
      <c r="P1786" s="590"/>
      <c r="Q1786" s="590"/>
      <c r="R1786" s="590"/>
      <c r="S1786" s="590"/>
      <c r="T1786" s="591"/>
      <c r="U1786" s="590"/>
      <c r="V1786" s="590"/>
      <c r="W1786" s="590"/>
      <c r="X1786" s="592"/>
      <c r="Y1786" s="592"/>
      <c r="Z1786" s="590"/>
    </row>
    <row r="1787" spans="7:26" s="573" customFormat="1" x14ac:dyDescent="0.25">
      <c r="G1787" s="590"/>
      <c r="H1787" s="590"/>
      <c r="I1787" s="590"/>
      <c r="J1787" s="590"/>
      <c r="K1787" s="590"/>
      <c r="L1787" s="590"/>
      <c r="M1787" s="590"/>
      <c r="N1787" s="590"/>
      <c r="O1787" s="590"/>
      <c r="P1787" s="590"/>
      <c r="Q1787" s="590"/>
      <c r="R1787" s="590"/>
      <c r="S1787" s="590"/>
      <c r="T1787" s="591"/>
      <c r="U1787" s="590"/>
      <c r="V1787" s="590"/>
      <c r="W1787" s="590"/>
      <c r="X1787" s="592"/>
      <c r="Y1787" s="592"/>
      <c r="Z1787" s="590"/>
    </row>
    <row r="1788" spans="7:26" s="573" customFormat="1" x14ac:dyDescent="0.25">
      <c r="G1788" s="590"/>
      <c r="H1788" s="590"/>
      <c r="I1788" s="590"/>
      <c r="J1788" s="590"/>
      <c r="K1788" s="590"/>
      <c r="L1788" s="590"/>
      <c r="M1788" s="590"/>
      <c r="N1788" s="590"/>
      <c r="O1788" s="590"/>
      <c r="P1788" s="590"/>
      <c r="Q1788" s="590"/>
      <c r="R1788" s="590"/>
      <c r="S1788" s="590"/>
      <c r="T1788" s="591"/>
      <c r="U1788" s="590"/>
      <c r="V1788" s="590"/>
      <c r="W1788" s="590"/>
      <c r="X1788" s="592"/>
      <c r="Y1788" s="592"/>
      <c r="Z1788" s="590"/>
    </row>
    <row r="1789" spans="7:26" s="573" customFormat="1" x14ac:dyDescent="0.25">
      <c r="G1789" s="590"/>
      <c r="H1789" s="590"/>
      <c r="I1789" s="590"/>
      <c r="J1789" s="590"/>
      <c r="K1789" s="590"/>
      <c r="L1789" s="590"/>
      <c r="M1789" s="590"/>
      <c r="N1789" s="590"/>
      <c r="O1789" s="590"/>
      <c r="P1789" s="590"/>
      <c r="Q1789" s="590"/>
      <c r="R1789" s="590"/>
      <c r="S1789" s="590"/>
      <c r="T1789" s="591"/>
      <c r="U1789" s="590"/>
      <c r="V1789" s="590"/>
      <c r="W1789" s="590"/>
      <c r="X1789" s="592"/>
      <c r="Y1789" s="592"/>
      <c r="Z1789" s="590"/>
    </row>
    <row r="1790" spans="7:26" s="573" customFormat="1" x14ac:dyDescent="0.25">
      <c r="G1790" s="590"/>
      <c r="H1790" s="590"/>
      <c r="I1790" s="590"/>
      <c r="J1790" s="590"/>
      <c r="K1790" s="590"/>
      <c r="L1790" s="590"/>
      <c r="M1790" s="590"/>
      <c r="N1790" s="590"/>
      <c r="O1790" s="590"/>
      <c r="P1790" s="590"/>
      <c r="Q1790" s="590"/>
      <c r="R1790" s="590"/>
      <c r="S1790" s="590"/>
      <c r="T1790" s="591"/>
      <c r="U1790" s="590"/>
      <c r="V1790" s="590"/>
      <c r="W1790" s="590"/>
      <c r="X1790" s="592"/>
      <c r="Y1790" s="592"/>
      <c r="Z1790" s="590"/>
    </row>
    <row r="1791" spans="7:26" s="573" customFormat="1" x14ac:dyDescent="0.25">
      <c r="G1791" s="590"/>
      <c r="H1791" s="590"/>
      <c r="I1791" s="590"/>
      <c r="J1791" s="590"/>
      <c r="K1791" s="590"/>
      <c r="L1791" s="590"/>
      <c r="M1791" s="590"/>
      <c r="N1791" s="590"/>
      <c r="O1791" s="590"/>
      <c r="P1791" s="590"/>
      <c r="Q1791" s="590"/>
      <c r="R1791" s="590"/>
      <c r="S1791" s="590"/>
      <c r="T1791" s="591"/>
      <c r="U1791" s="590"/>
      <c r="V1791" s="590"/>
      <c r="W1791" s="590"/>
      <c r="X1791" s="592"/>
      <c r="Y1791" s="592"/>
      <c r="Z1791" s="590"/>
    </row>
    <row r="1792" spans="7:26" s="573" customFormat="1" x14ac:dyDescent="0.25">
      <c r="G1792" s="590"/>
      <c r="H1792" s="590"/>
      <c r="I1792" s="590"/>
      <c r="J1792" s="590"/>
      <c r="K1792" s="590"/>
      <c r="L1792" s="590"/>
      <c r="M1792" s="590"/>
      <c r="N1792" s="590"/>
      <c r="O1792" s="590"/>
      <c r="P1792" s="590"/>
      <c r="Q1792" s="590"/>
      <c r="R1792" s="590"/>
      <c r="S1792" s="590"/>
      <c r="T1792" s="591"/>
      <c r="U1792" s="590"/>
      <c r="V1792" s="590"/>
      <c r="W1792" s="590"/>
      <c r="X1792" s="592"/>
      <c r="Y1792" s="592"/>
      <c r="Z1792" s="590"/>
    </row>
    <row r="1793" spans="7:26" s="573" customFormat="1" x14ac:dyDescent="0.25">
      <c r="G1793" s="590"/>
      <c r="H1793" s="590"/>
      <c r="I1793" s="590"/>
      <c r="J1793" s="590"/>
      <c r="K1793" s="590"/>
      <c r="L1793" s="590"/>
      <c r="M1793" s="590"/>
      <c r="N1793" s="590"/>
      <c r="O1793" s="590"/>
      <c r="P1793" s="590"/>
      <c r="Q1793" s="590"/>
      <c r="R1793" s="590"/>
      <c r="S1793" s="590"/>
      <c r="T1793" s="591"/>
      <c r="U1793" s="590"/>
      <c r="V1793" s="590"/>
      <c r="W1793" s="590"/>
      <c r="X1793" s="592"/>
      <c r="Y1793" s="592"/>
      <c r="Z1793" s="590"/>
    </row>
    <row r="1794" spans="7:26" s="573" customFormat="1" x14ac:dyDescent="0.25">
      <c r="G1794" s="590"/>
      <c r="H1794" s="590"/>
      <c r="I1794" s="590"/>
      <c r="J1794" s="590"/>
      <c r="K1794" s="590"/>
      <c r="L1794" s="590"/>
      <c r="M1794" s="590"/>
      <c r="N1794" s="590"/>
      <c r="O1794" s="590"/>
      <c r="P1794" s="590"/>
      <c r="Q1794" s="590"/>
      <c r="R1794" s="590"/>
      <c r="S1794" s="590"/>
      <c r="T1794" s="591"/>
      <c r="U1794" s="590"/>
      <c r="V1794" s="590"/>
      <c r="W1794" s="590"/>
      <c r="X1794" s="592"/>
      <c r="Y1794" s="592"/>
      <c r="Z1794" s="590"/>
    </row>
    <row r="1795" spans="7:26" s="573" customFormat="1" x14ac:dyDescent="0.25">
      <c r="G1795" s="590"/>
      <c r="H1795" s="590"/>
      <c r="I1795" s="590"/>
      <c r="J1795" s="590"/>
      <c r="K1795" s="590"/>
      <c r="L1795" s="590"/>
      <c r="M1795" s="590"/>
      <c r="N1795" s="590"/>
      <c r="O1795" s="590"/>
      <c r="P1795" s="590"/>
      <c r="Q1795" s="590"/>
      <c r="R1795" s="590"/>
      <c r="S1795" s="590"/>
      <c r="T1795" s="591"/>
      <c r="U1795" s="590"/>
      <c r="V1795" s="590"/>
      <c r="W1795" s="590"/>
      <c r="X1795" s="592"/>
      <c r="Y1795" s="592"/>
      <c r="Z1795" s="590"/>
    </row>
    <row r="1796" spans="7:26" s="573" customFormat="1" x14ac:dyDescent="0.25">
      <c r="G1796" s="590"/>
      <c r="H1796" s="590"/>
      <c r="I1796" s="590"/>
      <c r="J1796" s="590"/>
      <c r="K1796" s="590"/>
      <c r="L1796" s="590"/>
      <c r="M1796" s="590"/>
      <c r="N1796" s="590"/>
      <c r="O1796" s="590"/>
      <c r="P1796" s="590"/>
      <c r="Q1796" s="590"/>
      <c r="R1796" s="590"/>
      <c r="S1796" s="590"/>
      <c r="T1796" s="591"/>
      <c r="U1796" s="590"/>
      <c r="V1796" s="590"/>
      <c r="W1796" s="590"/>
      <c r="X1796" s="592"/>
      <c r="Y1796" s="592"/>
      <c r="Z1796" s="590"/>
    </row>
    <row r="1797" spans="7:26" s="573" customFormat="1" x14ac:dyDescent="0.25">
      <c r="G1797" s="590"/>
      <c r="H1797" s="590"/>
      <c r="I1797" s="590"/>
      <c r="J1797" s="590"/>
      <c r="K1797" s="590"/>
      <c r="L1797" s="590"/>
      <c r="M1797" s="590"/>
      <c r="N1797" s="590"/>
      <c r="O1797" s="590"/>
      <c r="P1797" s="590"/>
      <c r="Q1797" s="590"/>
      <c r="R1797" s="590"/>
      <c r="S1797" s="590"/>
      <c r="T1797" s="591"/>
      <c r="U1797" s="590"/>
      <c r="V1797" s="590"/>
      <c r="W1797" s="590"/>
      <c r="X1797" s="592"/>
      <c r="Y1797" s="592"/>
      <c r="Z1797" s="590"/>
    </row>
    <row r="1798" spans="7:26" s="573" customFormat="1" x14ac:dyDescent="0.25">
      <c r="G1798" s="590"/>
      <c r="H1798" s="590"/>
      <c r="I1798" s="590"/>
      <c r="J1798" s="590"/>
      <c r="K1798" s="590"/>
      <c r="L1798" s="590"/>
      <c r="M1798" s="590"/>
      <c r="N1798" s="590"/>
      <c r="O1798" s="590"/>
      <c r="P1798" s="590"/>
      <c r="Q1798" s="590"/>
      <c r="R1798" s="590"/>
      <c r="S1798" s="590"/>
      <c r="T1798" s="591"/>
      <c r="U1798" s="590"/>
      <c r="V1798" s="590"/>
      <c r="W1798" s="590"/>
      <c r="X1798" s="592"/>
      <c r="Y1798" s="592"/>
      <c r="Z1798" s="590"/>
    </row>
    <row r="1799" spans="7:26" s="573" customFormat="1" x14ac:dyDescent="0.25">
      <c r="G1799" s="590"/>
      <c r="H1799" s="590"/>
      <c r="I1799" s="590"/>
      <c r="J1799" s="590"/>
      <c r="K1799" s="590"/>
      <c r="L1799" s="590"/>
      <c r="M1799" s="590"/>
      <c r="N1799" s="590"/>
      <c r="O1799" s="590"/>
      <c r="P1799" s="590"/>
      <c r="Q1799" s="590"/>
      <c r="R1799" s="590"/>
      <c r="S1799" s="590"/>
      <c r="T1799" s="591"/>
      <c r="U1799" s="590"/>
      <c r="V1799" s="590"/>
      <c r="W1799" s="590"/>
      <c r="X1799" s="592"/>
      <c r="Y1799" s="592"/>
      <c r="Z1799" s="590"/>
    </row>
    <row r="1800" spans="7:26" s="573" customFormat="1" x14ac:dyDescent="0.25">
      <c r="G1800" s="590"/>
      <c r="H1800" s="590"/>
      <c r="I1800" s="590"/>
      <c r="J1800" s="590"/>
      <c r="K1800" s="590"/>
      <c r="L1800" s="590"/>
      <c r="M1800" s="590"/>
      <c r="N1800" s="590"/>
      <c r="O1800" s="590"/>
      <c r="P1800" s="590"/>
      <c r="Q1800" s="590"/>
      <c r="R1800" s="590"/>
      <c r="S1800" s="590"/>
      <c r="T1800" s="591"/>
      <c r="U1800" s="590"/>
      <c r="V1800" s="590"/>
      <c r="W1800" s="590"/>
      <c r="X1800" s="592"/>
      <c r="Y1800" s="592"/>
      <c r="Z1800" s="590"/>
    </row>
    <row r="1801" spans="7:26" s="573" customFormat="1" x14ac:dyDescent="0.25">
      <c r="G1801" s="590"/>
      <c r="H1801" s="590"/>
      <c r="I1801" s="590"/>
      <c r="J1801" s="590"/>
      <c r="K1801" s="590"/>
      <c r="L1801" s="590"/>
      <c r="M1801" s="590"/>
      <c r="N1801" s="590"/>
      <c r="O1801" s="590"/>
      <c r="P1801" s="590"/>
      <c r="Q1801" s="590"/>
      <c r="R1801" s="590"/>
      <c r="S1801" s="590"/>
      <c r="T1801" s="591"/>
      <c r="U1801" s="590"/>
      <c r="V1801" s="590"/>
      <c r="W1801" s="590"/>
      <c r="X1801" s="592"/>
      <c r="Y1801" s="592"/>
      <c r="Z1801" s="590"/>
    </row>
    <row r="1802" spans="7:26" s="573" customFormat="1" x14ac:dyDescent="0.25">
      <c r="G1802" s="590"/>
      <c r="H1802" s="590"/>
      <c r="I1802" s="590"/>
      <c r="J1802" s="590"/>
      <c r="K1802" s="590"/>
      <c r="L1802" s="590"/>
      <c r="M1802" s="590"/>
      <c r="N1802" s="590"/>
      <c r="O1802" s="590"/>
      <c r="P1802" s="590"/>
      <c r="Q1802" s="590"/>
      <c r="R1802" s="590"/>
      <c r="S1802" s="590"/>
      <c r="T1802" s="591"/>
      <c r="U1802" s="590"/>
      <c r="V1802" s="590"/>
      <c r="W1802" s="590"/>
      <c r="X1802" s="592"/>
      <c r="Y1802" s="592"/>
      <c r="Z1802" s="590"/>
    </row>
    <row r="1803" spans="7:26" s="573" customFormat="1" x14ac:dyDescent="0.25">
      <c r="G1803" s="590"/>
      <c r="H1803" s="590"/>
      <c r="I1803" s="590"/>
      <c r="J1803" s="590"/>
      <c r="K1803" s="590"/>
      <c r="L1803" s="590"/>
      <c r="M1803" s="590"/>
      <c r="N1803" s="590"/>
      <c r="O1803" s="590"/>
      <c r="P1803" s="590"/>
      <c r="Q1803" s="590"/>
      <c r="R1803" s="590"/>
      <c r="S1803" s="590"/>
      <c r="T1803" s="591"/>
      <c r="U1803" s="590"/>
      <c r="V1803" s="590"/>
      <c r="W1803" s="590"/>
      <c r="X1803" s="592"/>
      <c r="Y1803" s="592"/>
      <c r="Z1803" s="590"/>
    </row>
    <row r="1804" spans="7:26" s="573" customFormat="1" x14ac:dyDescent="0.25">
      <c r="G1804" s="590"/>
      <c r="H1804" s="590"/>
      <c r="I1804" s="590"/>
      <c r="J1804" s="590"/>
      <c r="K1804" s="590"/>
      <c r="L1804" s="590"/>
      <c r="M1804" s="590"/>
      <c r="N1804" s="590"/>
      <c r="O1804" s="590"/>
      <c r="P1804" s="590"/>
      <c r="Q1804" s="590"/>
      <c r="R1804" s="590"/>
      <c r="S1804" s="590"/>
      <c r="T1804" s="591"/>
      <c r="U1804" s="590"/>
      <c r="V1804" s="590"/>
      <c r="W1804" s="590"/>
      <c r="X1804" s="592"/>
      <c r="Y1804" s="592"/>
      <c r="Z1804" s="590"/>
    </row>
    <row r="1805" spans="7:26" s="573" customFormat="1" x14ac:dyDescent="0.25">
      <c r="G1805" s="590"/>
      <c r="H1805" s="590"/>
      <c r="I1805" s="590"/>
      <c r="J1805" s="590"/>
      <c r="K1805" s="590"/>
      <c r="L1805" s="590"/>
      <c r="M1805" s="590"/>
      <c r="N1805" s="590"/>
      <c r="O1805" s="590"/>
      <c r="P1805" s="590"/>
      <c r="Q1805" s="590"/>
      <c r="R1805" s="590"/>
      <c r="S1805" s="590"/>
      <c r="T1805" s="591"/>
      <c r="U1805" s="590"/>
      <c r="V1805" s="590"/>
      <c r="W1805" s="590"/>
      <c r="X1805" s="592"/>
      <c r="Y1805" s="592"/>
      <c r="Z1805" s="590"/>
    </row>
    <row r="1806" spans="7:26" s="573" customFormat="1" x14ac:dyDescent="0.25">
      <c r="G1806" s="590"/>
      <c r="H1806" s="590"/>
      <c r="I1806" s="590"/>
      <c r="J1806" s="590"/>
      <c r="K1806" s="590"/>
      <c r="L1806" s="590"/>
      <c r="M1806" s="590"/>
      <c r="N1806" s="590"/>
      <c r="O1806" s="590"/>
      <c r="P1806" s="590"/>
      <c r="Q1806" s="590"/>
      <c r="R1806" s="590"/>
      <c r="S1806" s="590"/>
      <c r="T1806" s="591"/>
      <c r="U1806" s="590"/>
      <c r="V1806" s="590"/>
      <c r="W1806" s="590"/>
      <c r="X1806" s="592"/>
      <c r="Y1806" s="592"/>
      <c r="Z1806" s="590"/>
    </row>
    <row r="1807" spans="7:26" s="573" customFormat="1" x14ac:dyDescent="0.25">
      <c r="G1807" s="590"/>
      <c r="H1807" s="590"/>
      <c r="I1807" s="590"/>
      <c r="J1807" s="590"/>
      <c r="K1807" s="590"/>
      <c r="L1807" s="590"/>
      <c r="M1807" s="590"/>
      <c r="N1807" s="590"/>
      <c r="O1807" s="590"/>
      <c r="P1807" s="590"/>
      <c r="Q1807" s="590"/>
      <c r="R1807" s="590"/>
      <c r="S1807" s="590"/>
      <c r="T1807" s="591"/>
      <c r="U1807" s="590"/>
      <c r="V1807" s="590"/>
      <c r="W1807" s="590"/>
      <c r="X1807" s="592"/>
      <c r="Y1807" s="592"/>
      <c r="Z1807" s="590"/>
    </row>
    <row r="1808" spans="7:26" s="573" customFormat="1" x14ac:dyDescent="0.25">
      <c r="G1808" s="590"/>
      <c r="H1808" s="590"/>
      <c r="I1808" s="590"/>
      <c r="J1808" s="590"/>
      <c r="K1808" s="590"/>
      <c r="L1808" s="590"/>
      <c r="M1808" s="590"/>
      <c r="N1808" s="590"/>
      <c r="O1808" s="590"/>
      <c r="P1808" s="590"/>
      <c r="Q1808" s="590"/>
      <c r="R1808" s="590"/>
      <c r="S1808" s="590"/>
      <c r="T1808" s="591"/>
      <c r="U1808" s="590"/>
      <c r="V1808" s="590"/>
      <c r="W1808" s="590"/>
      <c r="X1808" s="592"/>
      <c r="Y1808" s="592"/>
      <c r="Z1808" s="590"/>
    </row>
    <row r="1809" spans="7:26" s="573" customFormat="1" x14ac:dyDescent="0.25">
      <c r="G1809" s="590"/>
      <c r="H1809" s="590"/>
      <c r="I1809" s="590"/>
      <c r="J1809" s="590"/>
      <c r="K1809" s="590"/>
      <c r="L1809" s="590"/>
      <c r="M1809" s="590"/>
      <c r="N1809" s="590"/>
      <c r="O1809" s="590"/>
      <c r="P1809" s="590"/>
      <c r="Q1809" s="590"/>
      <c r="R1809" s="590"/>
      <c r="S1809" s="590"/>
      <c r="T1809" s="591"/>
      <c r="U1809" s="590"/>
      <c r="V1809" s="590"/>
      <c r="W1809" s="590"/>
      <c r="X1809" s="592"/>
      <c r="Y1809" s="592"/>
      <c r="Z1809" s="590"/>
    </row>
    <row r="1810" spans="7:26" s="573" customFormat="1" x14ac:dyDescent="0.25">
      <c r="G1810" s="590"/>
      <c r="H1810" s="590"/>
      <c r="I1810" s="590"/>
      <c r="J1810" s="590"/>
      <c r="K1810" s="590"/>
      <c r="L1810" s="590"/>
      <c r="M1810" s="590"/>
      <c r="N1810" s="590"/>
      <c r="O1810" s="590"/>
      <c r="P1810" s="590"/>
      <c r="Q1810" s="590"/>
      <c r="R1810" s="590"/>
      <c r="S1810" s="590"/>
      <c r="T1810" s="591"/>
      <c r="U1810" s="590"/>
      <c r="V1810" s="590"/>
      <c r="W1810" s="590"/>
      <c r="X1810" s="592"/>
      <c r="Y1810" s="592"/>
      <c r="Z1810" s="590"/>
    </row>
    <row r="1811" spans="7:26" s="573" customFormat="1" x14ac:dyDescent="0.25">
      <c r="G1811" s="590"/>
      <c r="H1811" s="590"/>
      <c r="I1811" s="590"/>
      <c r="J1811" s="590"/>
      <c r="K1811" s="590"/>
      <c r="L1811" s="590"/>
      <c r="M1811" s="590"/>
      <c r="N1811" s="590"/>
      <c r="O1811" s="590"/>
      <c r="P1811" s="590"/>
      <c r="Q1811" s="590"/>
      <c r="R1811" s="590"/>
      <c r="S1811" s="590"/>
      <c r="T1811" s="591"/>
      <c r="U1811" s="590"/>
      <c r="V1811" s="590"/>
      <c r="W1811" s="590"/>
      <c r="X1811" s="592"/>
      <c r="Y1811" s="592"/>
      <c r="Z1811" s="590"/>
    </row>
    <row r="1812" spans="7:26" s="573" customFormat="1" x14ac:dyDescent="0.25">
      <c r="G1812" s="590"/>
      <c r="H1812" s="590"/>
      <c r="I1812" s="590"/>
      <c r="J1812" s="590"/>
      <c r="K1812" s="590"/>
      <c r="L1812" s="590"/>
      <c r="M1812" s="590"/>
      <c r="N1812" s="590"/>
      <c r="O1812" s="590"/>
      <c r="P1812" s="590"/>
      <c r="Q1812" s="590"/>
      <c r="R1812" s="590"/>
      <c r="S1812" s="590"/>
      <c r="T1812" s="591"/>
      <c r="U1812" s="590"/>
      <c r="V1812" s="590"/>
      <c r="W1812" s="590"/>
      <c r="X1812" s="592"/>
      <c r="Y1812" s="592"/>
      <c r="Z1812" s="590"/>
    </row>
    <row r="1813" spans="7:26" s="573" customFormat="1" x14ac:dyDescent="0.25">
      <c r="G1813" s="590"/>
      <c r="H1813" s="590"/>
      <c r="I1813" s="590"/>
      <c r="J1813" s="590"/>
      <c r="K1813" s="590"/>
      <c r="L1813" s="590"/>
      <c r="M1813" s="590"/>
      <c r="N1813" s="590"/>
      <c r="O1813" s="590"/>
      <c r="P1813" s="590"/>
      <c r="Q1813" s="590"/>
      <c r="R1813" s="590"/>
      <c r="S1813" s="590"/>
      <c r="T1813" s="591"/>
      <c r="U1813" s="590"/>
      <c r="V1813" s="590"/>
      <c r="W1813" s="590"/>
      <c r="X1813" s="592"/>
      <c r="Y1813" s="592"/>
      <c r="Z1813" s="590"/>
    </row>
    <row r="1814" spans="7:26" s="573" customFormat="1" x14ac:dyDescent="0.25">
      <c r="G1814" s="590"/>
      <c r="H1814" s="590"/>
      <c r="I1814" s="590"/>
      <c r="J1814" s="590"/>
      <c r="K1814" s="590"/>
      <c r="L1814" s="590"/>
      <c r="M1814" s="590"/>
      <c r="N1814" s="590"/>
      <c r="O1814" s="590"/>
      <c r="P1814" s="590"/>
      <c r="Q1814" s="590"/>
      <c r="R1814" s="590"/>
      <c r="S1814" s="590"/>
      <c r="T1814" s="591"/>
      <c r="U1814" s="590"/>
      <c r="V1814" s="590"/>
      <c r="W1814" s="590"/>
      <c r="X1814" s="592"/>
      <c r="Y1814" s="592"/>
      <c r="Z1814" s="590"/>
    </row>
    <row r="1815" spans="7:26" s="573" customFormat="1" x14ac:dyDescent="0.25">
      <c r="G1815" s="590"/>
      <c r="H1815" s="590"/>
      <c r="I1815" s="590"/>
      <c r="J1815" s="590"/>
      <c r="K1815" s="590"/>
      <c r="L1815" s="590"/>
      <c r="M1815" s="590"/>
      <c r="N1815" s="590"/>
      <c r="O1815" s="590"/>
      <c r="P1815" s="590"/>
      <c r="Q1815" s="590"/>
      <c r="R1815" s="590"/>
      <c r="S1815" s="590"/>
      <c r="T1815" s="591"/>
      <c r="U1815" s="590"/>
      <c r="V1815" s="590"/>
      <c r="W1815" s="590"/>
      <c r="X1815" s="592"/>
      <c r="Y1815" s="592"/>
      <c r="Z1815" s="590"/>
    </row>
    <row r="1816" spans="7:26" s="573" customFormat="1" x14ac:dyDescent="0.25">
      <c r="G1816" s="590"/>
      <c r="H1816" s="590"/>
      <c r="I1816" s="590"/>
      <c r="J1816" s="590"/>
      <c r="K1816" s="590"/>
      <c r="L1816" s="590"/>
      <c r="M1816" s="590"/>
      <c r="N1816" s="590"/>
      <c r="O1816" s="590"/>
      <c r="P1816" s="590"/>
      <c r="Q1816" s="590"/>
      <c r="R1816" s="590"/>
      <c r="S1816" s="590"/>
      <c r="T1816" s="591"/>
      <c r="U1816" s="590"/>
      <c r="V1816" s="590"/>
      <c r="W1816" s="590"/>
      <c r="X1816" s="592"/>
      <c r="Y1816" s="592"/>
      <c r="Z1816" s="590"/>
    </row>
    <row r="1817" spans="7:26" s="573" customFormat="1" x14ac:dyDescent="0.25">
      <c r="G1817" s="590"/>
      <c r="H1817" s="590"/>
      <c r="I1817" s="590"/>
      <c r="J1817" s="590"/>
      <c r="K1817" s="590"/>
      <c r="L1817" s="590"/>
      <c r="M1817" s="590"/>
      <c r="N1817" s="590"/>
      <c r="O1817" s="590"/>
      <c r="P1817" s="590"/>
      <c r="Q1817" s="590"/>
      <c r="R1817" s="590"/>
      <c r="S1817" s="590"/>
      <c r="T1817" s="591"/>
      <c r="U1817" s="590"/>
      <c r="V1817" s="590"/>
      <c r="W1817" s="590"/>
      <c r="X1817" s="592"/>
      <c r="Y1817" s="592"/>
      <c r="Z1817" s="590"/>
    </row>
    <row r="1818" spans="7:26" s="573" customFormat="1" x14ac:dyDescent="0.25">
      <c r="G1818" s="590"/>
      <c r="H1818" s="590"/>
      <c r="I1818" s="590"/>
      <c r="J1818" s="590"/>
      <c r="K1818" s="590"/>
      <c r="L1818" s="590"/>
      <c r="M1818" s="590"/>
      <c r="N1818" s="590"/>
      <c r="O1818" s="590"/>
      <c r="P1818" s="590"/>
      <c r="Q1818" s="590"/>
      <c r="R1818" s="590"/>
      <c r="S1818" s="590"/>
      <c r="T1818" s="591"/>
      <c r="U1818" s="590"/>
      <c r="V1818" s="590"/>
      <c r="W1818" s="590"/>
      <c r="X1818" s="592"/>
      <c r="Y1818" s="592"/>
      <c r="Z1818" s="590"/>
    </row>
    <row r="1819" spans="7:26" s="573" customFormat="1" x14ac:dyDescent="0.25">
      <c r="G1819" s="590"/>
      <c r="H1819" s="590"/>
      <c r="I1819" s="590"/>
      <c r="J1819" s="590"/>
      <c r="K1819" s="590"/>
      <c r="L1819" s="590"/>
      <c r="M1819" s="590"/>
      <c r="N1819" s="590"/>
      <c r="O1819" s="590"/>
      <c r="P1819" s="590"/>
      <c r="Q1819" s="590"/>
      <c r="R1819" s="590"/>
      <c r="S1819" s="590"/>
      <c r="T1819" s="591"/>
      <c r="U1819" s="590"/>
      <c r="V1819" s="590"/>
      <c r="W1819" s="590"/>
      <c r="X1819" s="592"/>
      <c r="Y1819" s="592"/>
      <c r="Z1819" s="590"/>
    </row>
    <row r="1820" spans="7:26" s="573" customFormat="1" x14ac:dyDescent="0.25">
      <c r="G1820" s="590"/>
      <c r="H1820" s="590"/>
      <c r="I1820" s="590"/>
      <c r="J1820" s="590"/>
      <c r="K1820" s="590"/>
      <c r="L1820" s="590"/>
      <c r="M1820" s="590"/>
      <c r="N1820" s="590"/>
      <c r="O1820" s="590"/>
      <c r="P1820" s="590"/>
      <c r="Q1820" s="590"/>
      <c r="R1820" s="590"/>
      <c r="S1820" s="590"/>
      <c r="T1820" s="591"/>
      <c r="U1820" s="590"/>
      <c r="V1820" s="590"/>
      <c r="W1820" s="590"/>
      <c r="X1820" s="592"/>
      <c r="Y1820" s="592"/>
      <c r="Z1820" s="590"/>
    </row>
    <row r="1821" spans="7:26" s="573" customFormat="1" x14ac:dyDescent="0.25">
      <c r="G1821" s="590"/>
      <c r="H1821" s="590"/>
      <c r="I1821" s="590"/>
      <c r="J1821" s="590"/>
      <c r="K1821" s="590"/>
      <c r="L1821" s="590"/>
      <c r="M1821" s="590"/>
      <c r="N1821" s="590"/>
      <c r="O1821" s="590"/>
      <c r="P1821" s="590"/>
      <c r="Q1821" s="590"/>
      <c r="R1821" s="590"/>
      <c r="S1821" s="590"/>
      <c r="T1821" s="591"/>
      <c r="U1821" s="590"/>
      <c r="V1821" s="590"/>
      <c r="W1821" s="590"/>
      <c r="X1821" s="592"/>
      <c r="Y1821" s="592"/>
      <c r="Z1821" s="590"/>
    </row>
    <row r="1822" spans="7:26" s="573" customFormat="1" x14ac:dyDescent="0.25">
      <c r="G1822" s="590"/>
      <c r="H1822" s="590"/>
      <c r="I1822" s="590"/>
      <c r="J1822" s="590"/>
      <c r="K1822" s="590"/>
      <c r="L1822" s="590"/>
      <c r="M1822" s="590"/>
      <c r="N1822" s="590"/>
      <c r="O1822" s="590"/>
      <c r="P1822" s="590"/>
      <c r="Q1822" s="590"/>
      <c r="R1822" s="590"/>
      <c r="S1822" s="590"/>
      <c r="T1822" s="591"/>
      <c r="U1822" s="590"/>
      <c r="V1822" s="590"/>
      <c r="W1822" s="590"/>
      <c r="X1822" s="592"/>
      <c r="Y1822" s="592"/>
      <c r="Z1822" s="590"/>
    </row>
    <row r="1823" spans="7:26" s="573" customFormat="1" x14ac:dyDescent="0.25">
      <c r="G1823" s="590"/>
      <c r="H1823" s="590"/>
      <c r="I1823" s="590"/>
      <c r="J1823" s="590"/>
      <c r="K1823" s="590"/>
      <c r="L1823" s="590"/>
      <c r="M1823" s="590"/>
      <c r="N1823" s="590"/>
      <c r="O1823" s="590"/>
      <c r="P1823" s="590"/>
      <c r="Q1823" s="590"/>
      <c r="R1823" s="590"/>
      <c r="S1823" s="590"/>
      <c r="T1823" s="591"/>
      <c r="U1823" s="590"/>
      <c r="V1823" s="590"/>
      <c r="W1823" s="590"/>
      <c r="X1823" s="592"/>
      <c r="Y1823" s="592"/>
      <c r="Z1823" s="590"/>
    </row>
    <row r="1824" spans="7:26" s="573" customFormat="1" x14ac:dyDescent="0.25">
      <c r="G1824" s="590"/>
      <c r="H1824" s="590"/>
      <c r="I1824" s="590"/>
      <c r="J1824" s="590"/>
      <c r="K1824" s="590"/>
      <c r="L1824" s="590"/>
      <c r="M1824" s="590"/>
      <c r="N1824" s="590"/>
      <c r="O1824" s="590"/>
      <c r="P1824" s="590"/>
      <c r="Q1824" s="590"/>
      <c r="R1824" s="590"/>
      <c r="S1824" s="590"/>
      <c r="T1824" s="591"/>
      <c r="U1824" s="590"/>
      <c r="V1824" s="590"/>
      <c r="W1824" s="590"/>
      <c r="X1824" s="592"/>
      <c r="Y1824" s="592"/>
      <c r="Z1824" s="590"/>
    </row>
    <row r="1825" spans="7:26" s="573" customFormat="1" x14ac:dyDescent="0.25">
      <c r="G1825" s="590"/>
      <c r="H1825" s="590"/>
      <c r="I1825" s="590"/>
      <c r="J1825" s="590"/>
      <c r="K1825" s="590"/>
      <c r="L1825" s="590"/>
      <c r="M1825" s="590"/>
      <c r="N1825" s="590"/>
      <c r="O1825" s="590"/>
      <c r="P1825" s="590"/>
      <c r="Q1825" s="590"/>
      <c r="R1825" s="590"/>
      <c r="S1825" s="590"/>
      <c r="T1825" s="591"/>
      <c r="U1825" s="590"/>
      <c r="V1825" s="590"/>
      <c r="W1825" s="590"/>
      <c r="X1825" s="592"/>
      <c r="Y1825" s="592"/>
      <c r="Z1825" s="590"/>
    </row>
    <row r="1826" spans="7:26" s="573" customFormat="1" x14ac:dyDescent="0.25">
      <c r="G1826" s="590"/>
      <c r="H1826" s="590"/>
      <c r="I1826" s="590"/>
      <c r="J1826" s="590"/>
      <c r="K1826" s="590"/>
      <c r="L1826" s="590"/>
      <c r="M1826" s="590"/>
      <c r="N1826" s="590"/>
      <c r="O1826" s="590"/>
      <c r="P1826" s="590"/>
      <c r="Q1826" s="590"/>
      <c r="R1826" s="590"/>
      <c r="S1826" s="590"/>
      <c r="T1826" s="591"/>
      <c r="U1826" s="590"/>
      <c r="V1826" s="590"/>
      <c r="W1826" s="590"/>
      <c r="X1826" s="592"/>
      <c r="Y1826" s="592"/>
      <c r="Z1826" s="590"/>
    </row>
    <row r="1827" spans="7:26" s="573" customFormat="1" x14ac:dyDescent="0.25">
      <c r="G1827" s="590"/>
      <c r="H1827" s="590"/>
      <c r="I1827" s="590"/>
      <c r="J1827" s="590"/>
      <c r="K1827" s="590"/>
      <c r="L1827" s="590"/>
      <c r="M1827" s="590"/>
      <c r="N1827" s="590"/>
      <c r="O1827" s="590"/>
      <c r="P1827" s="590"/>
      <c r="Q1827" s="590"/>
      <c r="R1827" s="590"/>
      <c r="S1827" s="590"/>
      <c r="T1827" s="591"/>
      <c r="U1827" s="590"/>
      <c r="V1827" s="590"/>
      <c r="W1827" s="590"/>
      <c r="X1827" s="592"/>
      <c r="Y1827" s="592"/>
      <c r="Z1827" s="590"/>
    </row>
    <row r="1828" spans="7:26" s="573" customFormat="1" x14ac:dyDescent="0.25">
      <c r="G1828" s="590"/>
      <c r="H1828" s="590"/>
      <c r="I1828" s="590"/>
      <c r="J1828" s="590"/>
      <c r="K1828" s="590"/>
      <c r="L1828" s="590"/>
      <c r="M1828" s="590"/>
      <c r="N1828" s="590"/>
      <c r="O1828" s="590"/>
      <c r="P1828" s="590"/>
      <c r="Q1828" s="590"/>
      <c r="R1828" s="590"/>
      <c r="S1828" s="590"/>
      <c r="T1828" s="591"/>
      <c r="U1828" s="590"/>
      <c r="V1828" s="590"/>
      <c r="W1828" s="590"/>
      <c r="X1828" s="592"/>
      <c r="Y1828" s="592"/>
      <c r="Z1828" s="590"/>
    </row>
    <row r="1829" spans="7:26" s="573" customFormat="1" x14ac:dyDescent="0.25">
      <c r="G1829" s="590"/>
      <c r="H1829" s="590"/>
      <c r="I1829" s="590"/>
      <c r="J1829" s="590"/>
      <c r="K1829" s="590"/>
      <c r="L1829" s="590"/>
      <c r="M1829" s="590"/>
      <c r="N1829" s="590"/>
      <c r="O1829" s="590"/>
      <c r="P1829" s="590"/>
      <c r="Q1829" s="590"/>
      <c r="R1829" s="590"/>
      <c r="S1829" s="590"/>
      <c r="T1829" s="591"/>
      <c r="U1829" s="590"/>
      <c r="V1829" s="590"/>
      <c r="W1829" s="590"/>
      <c r="X1829" s="592"/>
      <c r="Y1829" s="592"/>
      <c r="Z1829" s="590"/>
    </row>
    <row r="1830" spans="7:26" s="573" customFormat="1" x14ac:dyDescent="0.25">
      <c r="G1830" s="590"/>
      <c r="H1830" s="590"/>
      <c r="I1830" s="590"/>
      <c r="J1830" s="590"/>
      <c r="K1830" s="590"/>
      <c r="L1830" s="590"/>
      <c r="M1830" s="590"/>
      <c r="N1830" s="590"/>
      <c r="O1830" s="590"/>
      <c r="P1830" s="590"/>
      <c r="Q1830" s="590"/>
      <c r="R1830" s="590"/>
      <c r="S1830" s="590"/>
      <c r="T1830" s="591"/>
      <c r="U1830" s="590"/>
      <c r="V1830" s="590"/>
      <c r="W1830" s="590"/>
      <c r="X1830" s="592"/>
      <c r="Y1830" s="592"/>
      <c r="Z1830" s="590"/>
    </row>
    <row r="1831" spans="7:26" s="573" customFormat="1" x14ac:dyDescent="0.25">
      <c r="G1831" s="590"/>
      <c r="H1831" s="590"/>
      <c r="I1831" s="590"/>
      <c r="J1831" s="590"/>
      <c r="K1831" s="590"/>
      <c r="L1831" s="590"/>
      <c r="M1831" s="590"/>
      <c r="N1831" s="590"/>
      <c r="O1831" s="590"/>
      <c r="P1831" s="590"/>
      <c r="Q1831" s="590"/>
      <c r="R1831" s="590"/>
      <c r="S1831" s="590"/>
      <c r="T1831" s="591"/>
      <c r="U1831" s="590"/>
      <c r="V1831" s="590"/>
      <c r="W1831" s="590"/>
      <c r="X1831" s="592"/>
      <c r="Y1831" s="592"/>
      <c r="Z1831" s="590"/>
    </row>
    <row r="1832" spans="7:26" s="573" customFormat="1" x14ac:dyDescent="0.25">
      <c r="G1832" s="590"/>
      <c r="H1832" s="590"/>
      <c r="I1832" s="590"/>
      <c r="J1832" s="590"/>
      <c r="K1832" s="590"/>
      <c r="L1832" s="590"/>
      <c r="M1832" s="590"/>
      <c r="N1832" s="590"/>
      <c r="O1832" s="590"/>
      <c r="P1832" s="590"/>
      <c r="Q1832" s="590"/>
      <c r="R1832" s="590"/>
      <c r="S1832" s="590"/>
      <c r="T1832" s="591"/>
      <c r="U1832" s="590"/>
      <c r="V1832" s="590"/>
      <c r="W1832" s="590"/>
      <c r="X1832" s="592"/>
      <c r="Y1832" s="592"/>
      <c r="Z1832" s="590"/>
    </row>
    <row r="1833" spans="7:26" s="573" customFormat="1" x14ac:dyDescent="0.25">
      <c r="G1833" s="590"/>
      <c r="H1833" s="590"/>
      <c r="I1833" s="590"/>
      <c r="J1833" s="590"/>
      <c r="K1833" s="590"/>
      <c r="L1833" s="590"/>
      <c r="M1833" s="590"/>
      <c r="N1833" s="590"/>
      <c r="O1833" s="590"/>
      <c r="P1833" s="590"/>
      <c r="Q1833" s="590"/>
      <c r="R1833" s="590"/>
      <c r="S1833" s="590"/>
      <c r="T1833" s="591"/>
      <c r="U1833" s="590"/>
      <c r="V1833" s="590"/>
      <c r="W1833" s="590"/>
      <c r="X1833" s="592"/>
      <c r="Y1833" s="592"/>
      <c r="Z1833" s="590"/>
    </row>
    <row r="1834" spans="7:26" s="573" customFormat="1" x14ac:dyDescent="0.25">
      <c r="G1834" s="590"/>
      <c r="H1834" s="590"/>
      <c r="I1834" s="590"/>
      <c r="J1834" s="590"/>
      <c r="K1834" s="590"/>
      <c r="L1834" s="590"/>
      <c r="M1834" s="590"/>
      <c r="N1834" s="590"/>
      <c r="O1834" s="590"/>
      <c r="P1834" s="590"/>
      <c r="Q1834" s="590"/>
      <c r="R1834" s="590"/>
      <c r="S1834" s="590"/>
      <c r="T1834" s="591"/>
      <c r="U1834" s="590"/>
      <c r="V1834" s="590"/>
      <c r="W1834" s="590"/>
      <c r="X1834" s="592"/>
      <c r="Y1834" s="592"/>
      <c r="Z1834" s="590"/>
    </row>
    <row r="1835" spans="7:26" s="573" customFormat="1" x14ac:dyDescent="0.25">
      <c r="G1835" s="590"/>
      <c r="H1835" s="590"/>
      <c r="I1835" s="590"/>
      <c r="J1835" s="590"/>
      <c r="K1835" s="590"/>
      <c r="L1835" s="590"/>
      <c r="M1835" s="590"/>
      <c r="N1835" s="590"/>
      <c r="O1835" s="590"/>
      <c r="P1835" s="590"/>
      <c r="Q1835" s="590"/>
      <c r="R1835" s="590"/>
      <c r="S1835" s="590"/>
      <c r="T1835" s="591"/>
      <c r="U1835" s="590"/>
      <c r="V1835" s="590"/>
      <c r="W1835" s="590"/>
      <c r="X1835" s="592"/>
      <c r="Y1835" s="592"/>
      <c r="Z1835" s="590"/>
    </row>
    <row r="1836" spans="7:26" s="573" customFormat="1" x14ac:dyDescent="0.25">
      <c r="G1836" s="590"/>
      <c r="H1836" s="590"/>
      <c r="I1836" s="590"/>
      <c r="J1836" s="590"/>
      <c r="K1836" s="590"/>
      <c r="L1836" s="590"/>
      <c r="M1836" s="590"/>
      <c r="N1836" s="590"/>
      <c r="O1836" s="590"/>
      <c r="P1836" s="590"/>
      <c r="Q1836" s="590"/>
      <c r="R1836" s="590"/>
      <c r="S1836" s="590"/>
      <c r="T1836" s="591"/>
      <c r="U1836" s="590"/>
      <c r="V1836" s="590"/>
      <c r="W1836" s="590"/>
      <c r="X1836" s="592"/>
      <c r="Y1836" s="592"/>
      <c r="Z1836" s="590"/>
    </row>
    <row r="1837" spans="7:26" s="573" customFormat="1" x14ac:dyDescent="0.25">
      <c r="G1837" s="590"/>
      <c r="H1837" s="590"/>
      <c r="I1837" s="590"/>
      <c r="J1837" s="590"/>
      <c r="K1837" s="590"/>
      <c r="L1837" s="590"/>
      <c r="M1837" s="590"/>
      <c r="N1837" s="590"/>
      <c r="O1837" s="590"/>
      <c r="P1837" s="590"/>
      <c r="Q1837" s="590"/>
      <c r="R1837" s="590"/>
      <c r="S1837" s="590"/>
      <c r="T1837" s="591"/>
      <c r="U1837" s="590"/>
      <c r="V1837" s="590"/>
      <c r="W1837" s="590"/>
      <c r="X1837" s="592"/>
      <c r="Y1837" s="592"/>
      <c r="Z1837" s="590"/>
    </row>
    <row r="1838" spans="7:26" s="573" customFormat="1" x14ac:dyDescent="0.25">
      <c r="G1838" s="590"/>
      <c r="H1838" s="590"/>
      <c r="I1838" s="590"/>
      <c r="J1838" s="590"/>
      <c r="K1838" s="590"/>
      <c r="L1838" s="590"/>
      <c r="M1838" s="590"/>
      <c r="N1838" s="590"/>
      <c r="O1838" s="590"/>
      <c r="P1838" s="590"/>
      <c r="Q1838" s="590"/>
      <c r="R1838" s="590"/>
      <c r="S1838" s="590"/>
      <c r="T1838" s="591"/>
      <c r="U1838" s="590"/>
      <c r="V1838" s="590"/>
      <c r="W1838" s="590"/>
      <c r="X1838" s="592"/>
      <c r="Y1838" s="592"/>
      <c r="Z1838" s="590"/>
    </row>
    <row r="1839" spans="7:26" s="573" customFormat="1" x14ac:dyDescent="0.25">
      <c r="G1839" s="590"/>
      <c r="H1839" s="590"/>
      <c r="I1839" s="590"/>
      <c r="J1839" s="590"/>
      <c r="K1839" s="590"/>
      <c r="L1839" s="590"/>
      <c r="M1839" s="590"/>
      <c r="N1839" s="590"/>
      <c r="O1839" s="590"/>
      <c r="P1839" s="590"/>
      <c r="Q1839" s="590"/>
      <c r="R1839" s="590"/>
      <c r="S1839" s="590"/>
      <c r="T1839" s="591"/>
      <c r="U1839" s="590"/>
      <c r="V1839" s="590"/>
      <c r="W1839" s="590"/>
      <c r="X1839" s="592"/>
      <c r="Y1839" s="592"/>
      <c r="Z1839" s="590"/>
    </row>
    <row r="1840" spans="7:26" s="573" customFormat="1" x14ac:dyDescent="0.25">
      <c r="G1840" s="590"/>
      <c r="H1840" s="590"/>
      <c r="I1840" s="590"/>
      <c r="J1840" s="590"/>
      <c r="K1840" s="590"/>
      <c r="L1840" s="590"/>
      <c r="M1840" s="590"/>
      <c r="N1840" s="590"/>
      <c r="O1840" s="590"/>
      <c r="P1840" s="590"/>
      <c r="Q1840" s="590"/>
      <c r="R1840" s="590"/>
      <c r="S1840" s="590"/>
      <c r="T1840" s="591"/>
      <c r="U1840" s="590"/>
      <c r="V1840" s="590"/>
      <c r="W1840" s="590"/>
      <c r="X1840" s="592"/>
      <c r="Y1840" s="592"/>
      <c r="Z1840" s="590"/>
    </row>
    <row r="1841" spans="7:26" s="573" customFormat="1" x14ac:dyDescent="0.25">
      <c r="G1841" s="590"/>
      <c r="H1841" s="590"/>
      <c r="I1841" s="590"/>
      <c r="J1841" s="590"/>
      <c r="K1841" s="590"/>
      <c r="L1841" s="590"/>
      <c r="M1841" s="590"/>
      <c r="N1841" s="590"/>
      <c r="O1841" s="590"/>
      <c r="P1841" s="590"/>
      <c r="Q1841" s="590"/>
      <c r="R1841" s="590"/>
      <c r="S1841" s="590"/>
      <c r="T1841" s="591"/>
      <c r="U1841" s="590"/>
      <c r="V1841" s="590"/>
      <c r="W1841" s="590"/>
      <c r="X1841" s="592"/>
      <c r="Y1841" s="592"/>
      <c r="Z1841" s="590"/>
    </row>
    <row r="1842" spans="7:26" s="573" customFormat="1" x14ac:dyDescent="0.25">
      <c r="G1842" s="590"/>
      <c r="H1842" s="590"/>
      <c r="I1842" s="590"/>
      <c r="J1842" s="590"/>
      <c r="K1842" s="590"/>
      <c r="L1842" s="590"/>
      <c r="M1842" s="590"/>
      <c r="N1842" s="590"/>
      <c r="O1842" s="590"/>
      <c r="P1842" s="590"/>
      <c r="Q1842" s="590"/>
      <c r="R1842" s="590"/>
      <c r="S1842" s="590"/>
      <c r="T1842" s="591"/>
      <c r="U1842" s="590"/>
      <c r="V1842" s="590"/>
      <c r="W1842" s="590"/>
      <c r="X1842" s="592"/>
      <c r="Y1842" s="592"/>
      <c r="Z1842" s="590"/>
    </row>
    <row r="1843" spans="7:26" s="573" customFormat="1" x14ac:dyDescent="0.25">
      <c r="G1843" s="590"/>
      <c r="H1843" s="590"/>
      <c r="I1843" s="590"/>
      <c r="J1843" s="590"/>
      <c r="K1843" s="590"/>
      <c r="L1843" s="590"/>
      <c r="M1843" s="590"/>
      <c r="N1843" s="590"/>
      <c r="O1843" s="590"/>
      <c r="P1843" s="590"/>
      <c r="Q1843" s="590"/>
      <c r="R1843" s="590"/>
      <c r="S1843" s="590"/>
      <c r="T1843" s="591"/>
      <c r="U1843" s="590"/>
      <c r="V1843" s="590"/>
      <c r="W1843" s="590"/>
      <c r="X1843" s="592"/>
      <c r="Y1843" s="592"/>
      <c r="Z1843" s="590"/>
    </row>
  </sheetData>
  <autoFilter ref="A1:AD1029"/>
  <sortState ref="A1125:AD1143">
    <sortCondition ref="A1124"/>
  </sortState>
  <conditionalFormatting sqref="A82:A85 A3:Z81 A86:Z1029">
    <cfRule type="containsBlanks" dxfId="5" priority="3">
      <formula>LEN(TRIM(A3))=0</formula>
    </cfRule>
  </conditionalFormatting>
  <conditionalFormatting sqref="B82:Z85">
    <cfRule type="containsBlanks" dxfId="4" priority="1">
      <formula>LEN(TRIM(B82))=0</formula>
    </cfRule>
  </conditionalFormatting>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842"/>
  <sheetViews>
    <sheetView workbookViewId="0">
      <pane xSplit="1" ySplit="1" topLeftCell="B2" activePane="bottomRight" state="frozen"/>
      <selection pane="topRight" activeCell="B1" sqref="B1"/>
      <selection pane="bottomLeft" activeCell="A2" sqref="A2"/>
      <selection pane="bottomRight"/>
    </sheetView>
  </sheetViews>
  <sheetFormatPr defaultRowHeight="15" x14ac:dyDescent="0.25"/>
  <cols>
    <col min="1" max="1" width="14.7109375" style="625" bestFit="1" customWidth="1"/>
    <col min="2" max="2" width="8.28515625" style="595" hidden="1" customWidth="1"/>
    <col min="3" max="3" width="7.140625" style="595" hidden="1" customWidth="1"/>
    <col min="4" max="4" width="33.5703125" style="595" bestFit="1" customWidth="1"/>
    <col min="5" max="5" width="18.5703125" style="595" bestFit="1" customWidth="1"/>
    <col min="6" max="6" width="13.5703125" style="595" bestFit="1" customWidth="1"/>
    <col min="7" max="7" width="6.85546875" style="595" bestFit="1" customWidth="1"/>
    <col min="8" max="8" width="15.5703125" style="595" bestFit="1" customWidth="1"/>
    <col min="9" max="9" width="30.85546875" style="595" bestFit="1" customWidth="1"/>
    <col min="10" max="10" width="10" style="595" bestFit="1" customWidth="1"/>
    <col min="11" max="11" width="10.85546875" style="595" bestFit="1" customWidth="1"/>
    <col min="12" max="12" width="24.42578125" style="595" bestFit="1" customWidth="1"/>
    <col min="13" max="13" width="15.42578125" style="595" bestFit="1" customWidth="1"/>
    <col min="14" max="14" width="12" style="595" bestFit="1" customWidth="1"/>
    <col min="15" max="15" width="8.42578125" style="595" bestFit="1" customWidth="1"/>
    <col min="16" max="16" width="18.28515625" style="595" bestFit="1" customWidth="1"/>
    <col min="17" max="17" width="13.28515625" style="596" bestFit="1" customWidth="1"/>
    <col min="18" max="18" width="7" style="595" bestFit="1" customWidth="1"/>
    <col min="19" max="19" width="10.7109375" style="595" bestFit="1" customWidth="1"/>
    <col min="20" max="20" width="6.5703125" style="597" bestFit="1" customWidth="1"/>
    <col min="21" max="21" width="10.140625" style="598" bestFit="1" customWidth="1"/>
    <col min="22" max="22" width="9.85546875" style="595" bestFit="1" customWidth="1"/>
    <col min="23" max="23" width="10.140625" style="595" bestFit="1" customWidth="1"/>
    <col min="24" max="24" width="10.140625" style="599" bestFit="1" customWidth="1"/>
    <col min="25" max="25" width="17" style="599" bestFit="1" customWidth="1"/>
    <col min="26" max="26" width="24.7109375" style="595" bestFit="1" customWidth="1"/>
    <col min="27" max="16384" width="9.140625" style="623"/>
  </cols>
  <sheetData>
    <row r="1" spans="1:26" s="558" customFormat="1" ht="30.75" thickBot="1" x14ac:dyDescent="0.25">
      <c r="A1" s="617" t="s">
        <v>1359</v>
      </c>
      <c r="B1" s="618" t="s">
        <v>196</v>
      </c>
      <c r="C1" s="618" t="s">
        <v>427</v>
      </c>
      <c r="D1" s="618" t="s">
        <v>428</v>
      </c>
      <c r="E1" s="618" t="s">
        <v>1356</v>
      </c>
      <c r="F1" s="618" t="s">
        <v>115</v>
      </c>
      <c r="G1" s="618" t="s">
        <v>429</v>
      </c>
      <c r="H1" s="618" t="s">
        <v>2</v>
      </c>
      <c r="I1" s="618" t="s">
        <v>400</v>
      </c>
      <c r="J1" s="618" t="s">
        <v>401</v>
      </c>
      <c r="K1" s="618" t="s">
        <v>418</v>
      </c>
      <c r="L1" s="618" t="s">
        <v>1358</v>
      </c>
      <c r="M1" s="618" t="s">
        <v>1357</v>
      </c>
      <c r="N1" s="618" t="s">
        <v>419</v>
      </c>
      <c r="O1" s="618" t="s">
        <v>420</v>
      </c>
      <c r="P1" s="618" t="s">
        <v>421</v>
      </c>
      <c r="Q1" s="618" t="s">
        <v>405</v>
      </c>
      <c r="R1" s="618" t="s">
        <v>1480</v>
      </c>
      <c r="S1" s="618" t="s">
        <v>422</v>
      </c>
      <c r="T1" s="619" t="s">
        <v>423</v>
      </c>
      <c r="U1" s="618" t="s">
        <v>117</v>
      </c>
      <c r="V1" s="618" t="s">
        <v>361</v>
      </c>
      <c r="W1" s="618" t="s">
        <v>362</v>
      </c>
      <c r="X1" s="620" t="s">
        <v>424</v>
      </c>
      <c r="Y1" s="620" t="s">
        <v>425</v>
      </c>
      <c r="Z1" s="618" t="s">
        <v>426</v>
      </c>
    </row>
    <row r="2" spans="1:26" x14ac:dyDescent="0.25">
      <c r="A2" s="564" t="s">
        <v>1841</v>
      </c>
      <c r="B2" s="565" t="s">
        <v>430</v>
      </c>
      <c r="C2" s="565">
        <v>1</v>
      </c>
      <c r="D2" s="565" t="s">
        <v>431</v>
      </c>
      <c r="E2" s="565"/>
      <c r="F2" s="565" t="s">
        <v>120</v>
      </c>
      <c r="G2" s="565">
        <v>2017</v>
      </c>
      <c r="H2" s="565" t="s">
        <v>99</v>
      </c>
      <c r="I2" s="565" t="s">
        <v>432</v>
      </c>
      <c r="J2" s="565" t="s">
        <v>121</v>
      </c>
      <c r="K2" s="565">
        <v>4</v>
      </c>
      <c r="L2" s="565"/>
      <c r="M2" s="565"/>
      <c r="N2" s="565" t="s">
        <v>444</v>
      </c>
      <c r="O2" s="565">
        <v>4</v>
      </c>
      <c r="P2" s="565" t="s">
        <v>434</v>
      </c>
      <c r="Q2" s="565" t="s">
        <v>435</v>
      </c>
      <c r="R2" s="565">
        <v>93.5</v>
      </c>
      <c r="S2" s="565">
        <v>9.1999999999999993</v>
      </c>
      <c r="T2" s="566">
        <v>2368</v>
      </c>
      <c r="U2" s="565">
        <v>34</v>
      </c>
      <c r="V2" s="565" t="s">
        <v>122</v>
      </c>
      <c r="W2" s="565" t="s">
        <v>123</v>
      </c>
      <c r="X2" s="567">
        <v>16800</v>
      </c>
      <c r="Y2" s="567">
        <v>14813.14</v>
      </c>
      <c r="Z2" s="568">
        <v>7.1999999999999995E-2</v>
      </c>
    </row>
    <row r="3" spans="1:26" ht="30" x14ac:dyDescent="0.25">
      <c r="A3" s="564" t="s">
        <v>1842</v>
      </c>
      <c r="B3" s="574" t="s">
        <v>430</v>
      </c>
      <c r="C3" s="574">
        <v>2</v>
      </c>
      <c r="D3" s="574" t="s">
        <v>436</v>
      </c>
      <c r="E3" s="574"/>
      <c r="F3" s="574" t="s">
        <v>120</v>
      </c>
      <c r="G3" s="574">
        <v>2017</v>
      </c>
      <c r="H3" s="574" t="s">
        <v>99</v>
      </c>
      <c r="I3" s="574" t="s">
        <v>432</v>
      </c>
      <c r="J3" s="574" t="s">
        <v>121</v>
      </c>
      <c r="K3" s="574">
        <v>4</v>
      </c>
      <c r="L3" s="574"/>
      <c r="M3" s="574"/>
      <c r="N3" s="574" t="s">
        <v>444</v>
      </c>
      <c r="O3" s="574">
        <v>4</v>
      </c>
      <c r="P3" s="574" t="s">
        <v>434</v>
      </c>
      <c r="Q3" s="574" t="s">
        <v>435</v>
      </c>
      <c r="R3" s="574">
        <v>93.9</v>
      </c>
      <c r="S3" s="574">
        <v>9.1999999999999993</v>
      </c>
      <c r="T3" s="575">
        <v>2368</v>
      </c>
      <c r="U3" s="574">
        <v>34</v>
      </c>
      <c r="V3" s="574" t="s">
        <v>122</v>
      </c>
      <c r="W3" s="574" t="s">
        <v>122</v>
      </c>
      <c r="X3" s="576">
        <v>16800</v>
      </c>
      <c r="Y3" s="576">
        <v>15547</v>
      </c>
      <c r="Z3" s="577">
        <v>0.05</v>
      </c>
    </row>
    <row r="4" spans="1:26" ht="30" x14ac:dyDescent="0.25">
      <c r="A4" s="564" t="s">
        <v>1843</v>
      </c>
      <c r="B4" s="565" t="s">
        <v>430</v>
      </c>
      <c r="C4" s="565">
        <v>3</v>
      </c>
      <c r="D4" s="565" t="s">
        <v>454</v>
      </c>
      <c r="E4" s="565"/>
      <c r="F4" s="565" t="s">
        <v>120</v>
      </c>
      <c r="G4" s="565">
        <v>2017</v>
      </c>
      <c r="H4" s="565" t="s">
        <v>99</v>
      </c>
      <c r="I4" s="565" t="s">
        <v>432</v>
      </c>
      <c r="J4" s="565" t="s">
        <v>121</v>
      </c>
      <c r="K4" s="565">
        <v>4</v>
      </c>
      <c r="L4" s="565"/>
      <c r="M4" s="565"/>
      <c r="N4" s="565" t="s">
        <v>433</v>
      </c>
      <c r="O4" s="565">
        <v>4</v>
      </c>
      <c r="P4" s="565" t="s">
        <v>434</v>
      </c>
      <c r="Q4" s="565" t="s">
        <v>435</v>
      </c>
      <c r="R4" s="565">
        <v>93.9</v>
      </c>
      <c r="S4" s="565">
        <v>9.1999999999999993</v>
      </c>
      <c r="T4" s="566">
        <v>2368</v>
      </c>
      <c r="U4" s="565">
        <v>34</v>
      </c>
      <c r="V4" s="565" t="s">
        <v>122</v>
      </c>
      <c r="W4" s="565" t="s">
        <v>122</v>
      </c>
      <c r="X4" s="567">
        <v>16660</v>
      </c>
      <c r="Y4" s="567">
        <v>15087.38</v>
      </c>
      <c r="Z4" s="579">
        <v>0.03</v>
      </c>
    </row>
    <row r="5" spans="1:26" x14ac:dyDescent="0.25">
      <c r="A5" s="564" t="s">
        <v>1844</v>
      </c>
      <c r="B5" s="574" t="s">
        <v>437</v>
      </c>
      <c r="C5" s="574">
        <v>1</v>
      </c>
      <c r="D5" s="574" t="s">
        <v>1808</v>
      </c>
      <c r="E5" s="574"/>
      <c r="F5" s="574" t="s">
        <v>1809</v>
      </c>
      <c r="G5" s="574">
        <v>2017</v>
      </c>
      <c r="H5" s="574" t="s">
        <v>95</v>
      </c>
      <c r="I5" s="574" t="s">
        <v>1810</v>
      </c>
      <c r="J5" s="574" t="s">
        <v>121</v>
      </c>
      <c r="K5" s="574">
        <v>5</v>
      </c>
      <c r="L5" s="574"/>
      <c r="M5" s="574"/>
      <c r="N5" s="574" t="s">
        <v>1811</v>
      </c>
      <c r="O5" s="574">
        <v>4</v>
      </c>
      <c r="P5" s="574">
        <v>11126</v>
      </c>
      <c r="Q5" s="574"/>
      <c r="R5" s="574">
        <v>102.4</v>
      </c>
      <c r="S5" s="574">
        <v>10.8</v>
      </c>
      <c r="T5" s="575">
        <v>2437</v>
      </c>
      <c r="U5" s="574">
        <v>34</v>
      </c>
      <c r="V5" s="574" t="s">
        <v>122</v>
      </c>
      <c r="W5" s="574" t="s">
        <v>123</v>
      </c>
      <c r="X5" s="576">
        <v>14995</v>
      </c>
      <c r="Y5" s="576" t="s">
        <v>1812</v>
      </c>
      <c r="Z5" s="577">
        <v>0.05</v>
      </c>
    </row>
    <row r="6" spans="1:26" ht="30" x14ac:dyDescent="0.25">
      <c r="A6" s="564" t="s">
        <v>1845</v>
      </c>
      <c r="B6" s="565" t="s">
        <v>437</v>
      </c>
      <c r="C6" s="565">
        <v>2</v>
      </c>
      <c r="D6" s="565" t="s">
        <v>441</v>
      </c>
      <c r="E6" s="565"/>
      <c r="F6" s="565" t="s">
        <v>90</v>
      </c>
      <c r="G6" s="565">
        <v>2017</v>
      </c>
      <c r="H6" s="565" t="s">
        <v>95</v>
      </c>
      <c r="I6" s="565" t="s">
        <v>439</v>
      </c>
      <c r="J6" s="565" t="s">
        <v>121</v>
      </c>
      <c r="K6" s="565">
        <v>5</v>
      </c>
      <c r="L6" s="565"/>
      <c r="M6" s="565"/>
      <c r="N6" s="565" t="s">
        <v>440</v>
      </c>
      <c r="O6" s="565">
        <v>4</v>
      </c>
      <c r="P6" s="565">
        <v>11127</v>
      </c>
      <c r="Q6" s="565" t="s">
        <v>442</v>
      </c>
      <c r="R6" s="565">
        <v>102.4</v>
      </c>
      <c r="S6" s="565">
        <v>10.8</v>
      </c>
      <c r="T6" s="566">
        <v>2437</v>
      </c>
      <c r="U6" s="565">
        <v>35</v>
      </c>
      <c r="V6" s="565" t="s">
        <v>122</v>
      </c>
      <c r="W6" s="565" t="s">
        <v>122</v>
      </c>
      <c r="X6" s="567">
        <v>14855</v>
      </c>
      <c r="Y6" s="567">
        <v>15116</v>
      </c>
      <c r="Z6" s="568">
        <v>0.05</v>
      </c>
    </row>
    <row r="7" spans="1:26" ht="30" x14ac:dyDescent="0.25">
      <c r="A7" s="564" t="s">
        <v>1846</v>
      </c>
      <c r="B7" s="574" t="s">
        <v>443</v>
      </c>
      <c r="C7" s="574">
        <v>1</v>
      </c>
      <c r="D7" s="574" t="s">
        <v>436</v>
      </c>
      <c r="E7" s="574"/>
      <c r="F7" s="574" t="s">
        <v>98</v>
      </c>
      <c r="G7" s="574">
        <v>2017</v>
      </c>
      <c r="H7" s="574" t="s">
        <v>81</v>
      </c>
      <c r="I7" s="574" t="s">
        <v>432</v>
      </c>
      <c r="J7" s="574" t="s">
        <v>121</v>
      </c>
      <c r="K7" s="574">
        <v>5</v>
      </c>
      <c r="L7" s="574"/>
      <c r="M7" s="574"/>
      <c r="N7" s="574" t="s">
        <v>444</v>
      </c>
      <c r="O7" s="574">
        <v>4</v>
      </c>
      <c r="P7" s="574" t="s">
        <v>1774</v>
      </c>
      <c r="Q7" s="574" t="s">
        <v>435</v>
      </c>
      <c r="R7" s="574">
        <v>106.3</v>
      </c>
      <c r="S7" s="574">
        <v>13.7</v>
      </c>
      <c r="T7" s="575">
        <v>3118</v>
      </c>
      <c r="U7" s="574">
        <v>34</v>
      </c>
      <c r="V7" s="574" t="s">
        <v>122</v>
      </c>
      <c r="W7" s="574" t="s">
        <v>123</v>
      </c>
      <c r="X7" s="576">
        <v>22325</v>
      </c>
      <c r="Y7" s="576">
        <v>19644</v>
      </c>
      <c r="Z7" s="577">
        <v>0.05</v>
      </c>
    </row>
    <row r="8" spans="1:26" x14ac:dyDescent="0.25">
      <c r="A8" s="564" t="s">
        <v>1847</v>
      </c>
      <c r="B8" s="565" t="s">
        <v>449</v>
      </c>
      <c r="C8" s="565">
        <v>1</v>
      </c>
      <c r="D8" s="565" t="s">
        <v>431</v>
      </c>
      <c r="E8" s="565"/>
      <c r="F8" s="565" t="s">
        <v>98</v>
      </c>
      <c r="G8" s="565">
        <v>2017</v>
      </c>
      <c r="H8" s="565" t="s">
        <v>83</v>
      </c>
      <c r="I8" s="565" t="s">
        <v>450</v>
      </c>
      <c r="J8" s="565" t="s">
        <v>121</v>
      </c>
      <c r="K8" s="565">
        <v>5</v>
      </c>
      <c r="L8" s="565"/>
      <c r="M8" s="565"/>
      <c r="N8" s="565" t="s">
        <v>1369</v>
      </c>
      <c r="O8" s="565">
        <v>4</v>
      </c>
      <c r="P8" s="565" t="s">
        <v>451</v>
      </c>
      <c r="Q8" s="565" t="s">
        <v>450</v>
      </c>
      <c r="R8" s="565">
        <v>106.1</v>
      </c>
      <c r="S8" s="565">
        <v>8.9</v>
      </c>
      <c r="T8" s="566">
        <v>3786</v>
      </c>
      <c r="U8" s="565">
        <v>98</v>
      </c>
      <c r="V8" s="565" t="s">
        <v>124</v>
      </c>
      <c r="W8" s="565" t="s">
        <v>122</v>
      </c>
      <c r="X8" s="567">
        <v>34095</v>
      </c>
      <c r="Y8" s="567">
        <v>31319.88</v>
      </c>
      <c r="Z8" s="579">
        <v>7.1999999999999995E-2</v>
      </c>
    </row>
    <row r="9" spans="1:26" ht="30" x14ac:dyDescent="0.25">
      <c r="A9" s="564" t="s">
        <v>1848</v>
      </c>
      <c r="B9" s="574" t="s">
        <v>449</v>
      </c>
      <c r="C9" s="574">
        <v>2</v>
      </c>
      <c r="D9" s="574" t="s">
        <v>436</v>
      </c>
      <c r="E9" s="574"/>
      <c r="F9" s="574" t="s">
        <v>98</v>
      </c>
      <c r="G9" s="574">
        <v>2017</v>
      </c>
      <c r="H9" s="574" t="s">
        <v>83</v>
      </c>
      <c r="I9" s="574" t="s">
        <v>452</v>
      </c>
      <c r="J9" s="574" t="s">
        <v>121</v>
      </c>
      <c r="K9" s="574">
        <v>4</v>
      </c>
      <c r="L9" s="574"/>
      <c r="M9" s="574"/>
      <c r="N9" s="574" t="s">
        <v>1369</v>
      </c>
      <c r="O9" s="574">
        <v>4</v>
      </c>
      <c r="P9" s="574" t="s">
        <v>451</v>
      </c>
      <c r="Q9" s="574" t="s">
        <v>450</v>
      </c>
      <c r="R9" s="574">
        <v>106.1</v>
      </c>
      <c r="S9" s="574">
        <v>8.9</v>
      </c>
      <c r="T9" s="575">
        <v>3786</v>
      </c>
      <c r="U9" s="574">
        <v>98</v>
      </c>
      <c r="V9" s="574" t="s">
        <v>124</v>
      </c>
      <c r="W9" s="574" t="s">
        <v>122</v>
      </c>
      <c r="X9" s="576">
        <v>34095</v>
      </c>
      <c r="Y9" s="576">
        <v>30812</v>
      </c>
      <c r="Z9" s="577">
        <v>0.05</v>
      </c>
    </row>
    <row r="10" spans="1:26" x14ac:dyDescent="0.25">
      <c r="A10" s="564" t="s">
        <v>1849</v>
      </c>
      <c r="B10" s="565" t="s">
        <v>449</v>
      </c>
      <c r="C10" s="565">
        <v>3</v>
      </c>
      <c r="D10" s="565" t="s">
        <v>454</v>
      </c>
      <c r="E10" s="565"/>
      <c r="F10" s="565" t="s">
        <v>98</v>
      </c>
      <c r="G10" s="565">
        <v>2017</v>
      </c>
      <c r="H10" s="565" t="s">
        <v>83</v>
      </c>
      <c r="I10" s="565" t="s">
        <v>450</v>
      </c>
      <c r="J10" s="565" t="s">
        <v>121</v>
      </c>
      <c r="K10" s="565">
        <v>4</v>
      </c>
      <c r="L10" s="565"/>
      <c r="M10" s="565"/>
      <c r="N10" s="565" t="s">
        <v>1369</v>
      </c>
      <c r="O10" s="565">
        <v>4</v>
      </c>
      <c r="P10" s="565" t="s">
        <v>451</v>
      </c>
      <c r="Q10" s="565" t="s">
        <v>450</v>
      </c>
      <c r="R10" s="565">
        <v>106.1</v>
      </c>
      <c r="S10" s="565">
        <v>8.9</v>
      </c>
      <c r="T10" s="566">
        <v>3786</v>
      </c>
      <c r="U10" s="565">
        <v>106</v>
      </c>
      <c r="V10" s="565" t="s">
        <v>124</v>
      </c>
      <c r="W10" s="565" t="s">
        <v>122</v>
      </c>
      <c r="X10" s="567">
        <v>33995</v>
      </c>
      <c r="Y10" s="567">
        <v>32770.46</v>
      </c>
      <c r="Z10" s="579">
        <v>0.03</v>
      </c>
    </row>
    <row r="11" spans="1:26" x14ac:dyDescent="0.25">
      <c r="A11" s="564" t="s">
        <v>1850</v>
      </c>
      <c r="B11" s="574" t="s">
        <v>453</v>
      </c>
      <c r="C11" s="574">
        <v>1</v>
      </c>
      <c r="D11" s="574" t="s">
        <v>454</v>
      </c>
      <c r="E11" s="574"/>
      <c r="F11" s="574" t="s">
        <v>98</v>
      </c>
      <c r="G11" s="574">
        <v>2017</v>
      </c>
      <c r="H11" s="574" t="s">
        <v>455</v>
      </c>
      <c r="I11" s="574" t="s">
        <v>432</v>
      </c>
      <c r="J11" s="574" t="s">
        <v>121</v>
      </c>
      <c r="K11" s="574">
        <v>4</v>
      </c>
      <c r="L11" s="574"/>
      <c r="M11" s="574"/>
      <c r="N11" s="574" t="s">
        <v>442</v>
      </c>
      <c r="O11" s="574" t="s">
        <v>442</v>
      </c>
      <c r="P11" s="574" t="s">
        <v>456</v>
      </c>
      <c r="Q11" s="574" t="s">
        <v>432</v>
      </c>
      <c r="R11" s="574">
        <v>93.9</v>
      </c>
      <c r="S11" s="574" t="s">
        <v>123</v>
      </c>
      <c r="T11" s="575">
        <v>3000</v>
      </c>
      <c r="U11" s="574">
        <v>119</v>
      </c>
      <c r="V11" s="574" t="s">
        <v>124</v>
      </c>
      <c r="W11" s="574" t="s">
        <v>123</v>
      </c>
      <c r="X11" s="576">
        <v>25995</v>
      </c>
      <c r="Y11" s="576" t="s">
        <v>442</v>
      </c>
      <c r="Z11" s="577">
        <v>0.03</v>
      </c>
    </row>
    <row r="12" spans="1:26" ht="30" x14ac:dyDescent="0.25">
      <c r="A12" s="564" t="s">
        <v>1851</v>
      </c>
      <c r="B12" s="565" t="s">
        <v>457</v>
      </c>
      <c r="C12" s="565">
        <v>1</v>
      </c>
      <c r="D12" s="565" t="s">
        <v>458</v>
      </c>
      <c r="E12" s="565"/>
      <c r="F12" s="565" t="s">
        <v>68</v>
      </c>
      <c r="G12" s="565">
        <v>2017</v>
      </c>
      <c r="H12" s="565" t="s">
        <v>459</v>
      </c>
      <c r="I12" s="565" t="s">
        <v>460</v>
      </c>
      <c r="J12" s="565" t="s">
        <v>121</v>
      </c>
      <c r="K12" s="565">
        <v>5</v>
      </c>
      <c r="L12" s="565"/>
      <c r="M12" s="565"/>
      <c r="N12" s="565" t="s">
        <v>461</v>
      </c>
      <c r="O12" s="565">
        <v>4</v>
      </c>
      <c r="P12" s="565" t="s">
        <v>462</v>
      </c>
      <c r="Q12" s="565" t="s">
        <v>463</v>
      </c>
      <c r="R12" s="565">
        <v>104.3</v>
      </c>
      <c r="S12" s="565">
        <v>12.4</v>
      </c>
      <c r="T12" s="566">
        <v>2970</v>
      </c>
      <c r="U12" s="565">
        <v>31</v>
      </c>
      <c r="V12" s="565" t="s">
        <v>122</v>
      </c>
      <c r="W12" s="565" t="s">
        <v>125</v>
      </c>
      <c r="X12" s="567">
        <v>18745</v>
      </c>
      <c r="Y12" s="567">
        <v>15947</v>
      </c>
      <c r="Z12" s="579">
        <v>0.05</v>
      </c>
    </row>
    <row r="13" spans="1:26" x14ac:dyDescent="0.25">
      <c r="A13" s="564" t="s">
        <v>1852</v>
      </c>
      <c r="B13" s="574" t="s">
        <v>457</v>
      </c>
      <c r="C13" s="574">
        <v>2</v>
      </c>
      <c r="D13" s="574" t="s">
        <v>1366</v>
      </c>
      <c r="E13" s="574"/>
      <c r="F13" s="574" t="s">
        <v>68</v>
      </c>
      <c r="G13" s="574">
        <v>2017</v>
      </c>
      <c r="H13" s="574" t="s">
        <v>459</v>
      </c>
      <c r="I13" s="574" t="s">
        <v>460</v>
      </c>
      <c r="J13" s="574" t="s">
        <v>121</v>
      </c>
      <c r="K13" s="574">
        <v>5</v>
      </c>
      <c r="L13" s="574"/>
      <c r="M13" s="574"/>
      <c r="N13" s="574" t="s">
        <v>461</v>
      </c>
      <c r="O13" s="574">
        <v>4</v>
      </c>
      <c r="P13" s="574" t="s">
        <v>462</v>
      </c>
      <c r="Q13" s="574" t="s">
        <v>463</v>
      </c>
      <c r="R13" s="574">
        <v>104.3</v>
      </c>
      <c r="S13" s="574">
        <v>12.4</v>
      </c>
      <c r="T13" s="575">
        <v>2970</v>
      </c>
      <c r="U13" s="574">
        <v>31</v>
      </c>
      <c r="V13" s="574" t="s">
        <v>122</v>
      </c>
      <c r="W13" s="574" t="s">
        <v>125</v>
      </c>
      <c r="X13" s="576">
        <v>19195</v>
      </c>
      <c r="Y13" s="576">
        <v>15850</v>
      </c>
      <c r="Z13" s="577">
        <v>0.01</v>
      </c>
    </row>
    <row r="14" spans="1:26" ht="30" x14ac:dyDescent="0.25">
      <c r="A14" s="564" t="s">
        <v>1853</v>
      </c>
      <c r="B14" s="565" t="s">
        <v>464</v>
      </c>
      <c r="C14" s="565">
        <v>1</v>
      </c>
      <c r="D14" s="565" t="s">
        <v>458</v>
      </c>
      <c r="E14" s="565"/>
      <c r="F14" s="565" t="s">
        <v>68</v>
      </c>
      <c r="G14" s="565">
        <v>2017</v>
      </c>
      <c r="H14" s="565" t="s">
        <v>459</v>
      </c>
      <c r="I14" s="565" t="s">
        <v>465</v>
      </c>
      <c r="J14" s="565" t="s">
        <v>121</v>
      </c>
      <c r="K14" s="565">
        <v>5</v>
      </c>
      <c r="L14" s="565"/>
      <c r="M14" s="565"/>
      <c r="N14" s="565" t="s">
        <v>461</v>
      </c>
      <c r="O14" s="565">
        <v>4</v>
      </c>
      <c r="P14" s="565" t="s">
        <v>467</v>
      </c>
      <c r="Q14" s="565" t="s">
        <v>466</v>
      </c>
      <c r="R14" s="565">
        <v>104.3</v>
      </c>
      <c r="S14" s="565">
        <v>12.4</v>
      </c>
      <c r="T14" s="566">
        <v>2970</v>
      </c>
      <c r="U14" s="565">
        <v>31</v>
      </c>
      <c r="V14" s="565" t="s">
        <v>122</v>
      </c>
      <c r="W14" s="565" t="s">
        <v>125</v>
      </c>
      <c r="X14" s="567">
        <v>20145</v>
      </c>
      <c r="Y14" s="567">
        <v>16440</v>
      </c>
      <c r="Z14" s="579">
        <v>0.05</v>
      </c>
    </row>
    <row r="15" spans="1:26" x14ac:dyDescent="0.25">
      <c r="A15" s="564" t="s">
        <v>1854</v>
      </c>
      <c r="B15" s="574" t="s">
        <v>464</v>
      </c>
      <c r="C15" s="574">
        <v>2</v>
      </c>
      <c r="D15" s="574" t="s">
        <v>1366</v>
      </c>
      <c r="E15" s="574"/>
      <c r="F15" s="574" t="s">
        <v>68</v>
      </c>
      <c r="G15" s="574">
        <v>2017</v>
      </c>
      <c r="H15" s="574" t="s">
        <v>459</v>
      </c>
      <c r="I15" s="574" t="s">
        <v>465</v>
      </c>
      <c r="J15" s="574" t="s">
        <v>121</v>
      </c>
      <c r="K15" s="574">
        <v>5</v>
      </c>
      <c r="L15" s="574"/>
      <c r="M15" s="574"/>
      <c r="N15" s="574" t="s">
        <v>461</v>
      </c>
      <c r="O15" s="574">
        <v>4</v>
      </c>
      <c r="P15" s="574" t="s">
        <v>467</v>
      </c>
      <c r="Q15" s="574" t="s">
        <v>466</v>
      </c>
      <c r="R15" s="574">
        <v>104.3</v>
      </c>
      <c r="S15" s="574">
        <v>12.4</v>
      </c>
      <c r="T15" s="575">
        <v>2970</v>
      </c>
      <c r="U15" s="574">
        <v>31</v>
      </c>
      <c r="V15" s="574" t="s">
        <v>122</v>
      </c>
      <c r="W15" s="574" t="s">
        <v>125</v>
      </c>
      <c r="X15" s="576">
        <v>20485</v>
      </c>
      <c r="Y15" s="576">
        <v>16419</v>
      </c>
      <c r="Z15" s="577">
        <v>0.01</v>
      </c>
    </row>
    <row r="16" spans="1:26" ht="30" x14ac:dyDescent="0.25">
      <c r="A16" s="564" t="s">
        <v>1855</v>
      </c>
      <c r="B16" s="565" t="s">
        <v>468</v>
      </c>
      <c r="C16" s="565">
        <v>1</v>
      </c>
      <c r="D16" s="565" t="s">
        <v>458</v>
      </c>
      <c r="E16" s="565"/>
      <c r="F16" s="565" t="s">
        <v>68</v>
      </c>
      <c r="G16" s="565">
        <v>2017</v>
      </c>
      <c r="H16" s="565" t="s">
        <v>14</v>
      </c>
      <c r="I16" s="565" t="s">
        <v>124</v>
      </c>
      <c r="J16" s="565" t="s">
        <v>121</v>
      </c>
      <c r="K16" s="565">
        <v>5</v>
      </c>
      <c r="L16" s="565"/>
      <c r="M16" s="565"/>
      <c r="N16" s="565" t="s">
        <v>442</v>
      </c>
      <c r="O16" s="565" t="s">
        <v>442</v>
      </c>
      <c r="P16" s="565" t="s">
        <v>469</v>
      </c>
      <c r="Q16" s="565" t="s">
        <v>470</v>
      </c>
      <c r="R16" s="565">
        <v>104.3</v>
      </c>
      <c r="S16" s="565" t="s">
        <v>442</v>
      </c>
      <c r="T16" s="566">
        <v>3622</v>
      </c>
      <c r="U16" s="565">
        <v>105</v>
      </c>
      <c r="V16" s="565" t="s">
        <v>124</v>
      </c>
      <c r="W16" s="565" t="s">
        <v>123</v>
      </c>
      <c r="X16" s="567">
        <v>29995</v>
      </c>
      <c r="Y16" s="567">
        <v>28049</v>
      </c>
      <c r="Z16" s="579">
        <v>0.05</v>
      </c>
    </row>
    <row r="17" spans="1:26" ht="30" x14ac:dyDescent="0.25">
      <c r="A17" s="564" t="s">
        <v>1856</v>
      </c>
      <c r="B17" s="574" t="s">
        <v>468</v>
      </c>
      <c r="C17" s="574">
        <v>2</v>
      </c>
      <c r="D17" s="574" t="s">
        <v>1366</v>
      </c>
      <c r="E17" s="574"/>
      <c r="F17" s="574" t="s">
        <v>68</v>
      </c>
      <c r="G17" s="574">
        <v>2017</v>
      </c>
      <c r="H17" s="574" t="s">
        <v>14</v>
      </c>
      <c r="I17" s="574" t="s">
        <v>124</v>
      </c>
      <c r="J17" s="574" t="s">
        <v>121</v>
      </c>
      <c r="K17" s="574">
        <v>5</v>
      </c>
      <c r="L17" s="574"/>
      <c r="M17" s="574"/>
      <c r="N17" s="574" t="s">
        <v>1579</v>
      </c>
      <c r="O17" s="574" t="s">
        <v>442</v>
      </c>
      <c r="P17" s="574" t="s">
        <v>469</v>
      </c>
      <c r="Q17" s="574" t="s">
        <v>470</v>
      </c>
      <c r="R17" s="574">
        <v>104.3</v>
      </c>
      <c r="S17" s="574" t="s">
        <v>471</v>
      </c>
      <c r="T17" s="575">
        <v>3622</v>
      </c>
      <c r="U17" s="574">
        <v>105</v>
      </c>
      <c r="V17" s="574" t="s">
        <v>124</v>
      </c>
      <c r="W17" s="574" t="s">
        <v>123</v>
      </c>
      <c r="X17" s="576">
        <v>30045</v>
      </c>
      <c r="Y17" s="576">
        <v>26743</v>
      </c>
      <c r="Z17" s="577">
        <v>0.01</v>
      </c>
    </row>
    <row r="18" spans="1:26" ht="30" x14ac:dyDescent="0.25">
      <c r="A18" s="564" t="s">
        <v>1857</v>
      </c>
      <c r="B18" s="565" t="s">
        <v>472</v>
      </c>
      <c r="C18" s="565">
        <v>1</v>
      </c>
      <c r="D18" s="565" t="s">
        <v>458</v>
      </c>
      <c r="E18" s="565"/>
      <c r="F18" s="565" t="s">
        <v>68</v>
      </c>
      <c r="G18" s="565">
        <v>2017</v>
      </c>
      <c r="H18" s="565" t="s">
        <v>473</v>
      </c>
      <c r="I18" s="565" t="s">
        <v>474</v>
      </c>
      <c r="J18" s="565" t="s">
        <v>121</v>
      </c>
      <c r="K18" s="565">
        <v>5</v>
      </c>
      <c r="L18" s="565"/>
      <c r="M18" s="565"/>
      <c r="N18" s="565" t="s">
        <v>461</v>
      </c>
      <c r="O18" s="565">
        <v>4</v>
      </c>
      <c r="P18" s="565" t="s">
        <v>475</v>
      </c>
      <c r="Q18" s="565" t="s">
        <v>466</v>
      </c>
      <c r="R18" s="565">
        <v>104.3</v>
      </c>
      <c r="S18" s="565">
        <v>13.5</v>
      </c>
      <c r="T18" s="566">
        <v>3607</v>
      </c>
      <c r="U18" s="565">
        <v>40</v>
      </c>
      <c r="V18" s="565" t="s">
        <v>122</v>
      </c>
      <c r="W18" s="565" t="s">
        <v>124</v>
      </c>
      <c r="X18" s="567">
        <v>24995</v>
      </c>
      <c r="Y18" s="567">
        <v>22806</v>
      </c>
      <c r="Z18" s="568">
        <v>0.05</v>
      </c>
    </row>
    <row r="19" spans="1:26" x14ac:dyDescent="0.25">
      <c r="A19" s="564" t="s">
        <v>1858</v>
      </c>
      <c r="B19" s="574" t="s">
        <v>472</v>
      </c>
      <c r="C19" s="574">
        <v>2</v>
      </c>
      <c r="D19" s="574" t="s">
        <v>1366</v>
      </c>
      <c r="E19" s="574"/>
      <c r="F19" s="574" t="s">
        <v>68</v>
      </c>
      <c r="G19" s="574">
        <v>2017</v>
      </c>
      <c r="H19" s="574" t="s">
        <v>473</v>
      </c>
      <c r="I19" s="574" t="s">
        <v>474</v>
      </c>
      <c r="J19" s="574" t="s">
        <v>121</v>
      </c>
      <c r="K19" s="574">
        <v>5</v>
      </c>
      <c r="L19" s="574"/>
      <c r="M19" s="574"/>
      <c r="N19" s="574" t="s">
        <v>461</v>
      </c>
      <c r="O19" s="574">
        <v>4</v>
      </c>
      <c r="P19" s="574" t="s">
        <v>475</v>
      </c>
      <c r="Q19" s="574" t="s">
        <v>466</v>
      </c>
      <c r="R19" s="574">
        <v>104.3</v>
      </c>
      <c r="S19" s="574">
        <v>13.5</v>
      </c>
      <c r="T19" s="575">
        <v>3607</v>
      </c>
      <c r="U19" s="574">
        <v>40</v>
      </c>
      <c r="V19" s="574" t="s">
        <v>122</v>
      </c>
      <c r="W19" s="574" t="s">
        <v>124</v>
      </c>
      <c r="X19" s="576">
        <v>25045</v>
      </c>
      <c r="Y19" s="576">
        <v>22458</v>
      </c>
      <c r="Z19" s="577">
        <v>0.01</v>
      </c>
    </row>
    <row r="20" spans="1:26" ht="30" x14ac:dyDescent="0.25">
      <c r="A20" s="564" t="s">
        <v>1859</v>
      </c>
      <c r="B20" s="565" t="s">
        <v>476</v>
      </c>
      <c r="C20" s="565">
        <v>1</v>
      </c>
      <c r="D20" s="565" t="s">
        <v>458</v>
      </c>
      <c r="E20" s="565"/>
      <c r="F20" s="565" t="s">
        <v>68</v>
      </c>
      <c r="G20" s="565">
        <v>2017</v>
      </c>
      <c r="H20" s="565" t="s">
        <v>473</v>
      </c>
      <c r="I20" s="565" t="s">
        <v>477</v>
      </c>
      <c r="J20" s="565" t="s">
        <v>121</v>
      </c>
      <c r="K20" s="565">
        <v>5</v>
      </c>
      <c r="L20" s="565"/>
      <c r="M20" s="565"/>
      <c r="N20" s="565" t="s">
        <v>461</v>
      </c>
      <c r="O20" s="565">
        <v>4</v>
      </c>
      <c r="P20" s="565" t="s">
        <v>1580</v>
      </c>
      <c r="Q20" s="565" t="s">
        <v>470</v>
      </c>
      <c r="R20" s="565">
        <v>104.3</v>
      </c>
      <c r="S20" s="565">
        <v>14</v>
      </c>
      <c r="T20" s="566">
        <v>3859</v>
      </c>
      <c r="U20" s="565">
        <v>88</v>
      </c>
      <c r="V20" s="565" t="s">
        <v>124</v>
      </c>
      <c r="W20" s="565" t="s">
        <v>122</v>
      </c>
      <c r="X20" s="567">
        <v>30995</v>
      </c>
      <c r="Y20" s="567">
        <v>27103</v>
      </c>
      <c r="Z20" s="579">
        <v>0.05</v>
      </c>
    </row>
    <row r="21" spans="1:26" x14ac:dyDescent="0.25">
      <c r="A21" s="564" t="s">
        <v>1860</v>
      </c>
      <c r="B21" s="574" t="s">
        <v>476</v>
      </c>
      <c r="C21" s="574">
        <v>2</v>
      </c>
      <c r="D21" s="574" t="s">
        <v>1366</v>
      </c>
      <c r="E21" s="574"/>
      <c r="F21" s="574" t="s">
        <v>68</v>
      </c>
      <c r="G21" s="574">
        <v>2017</v>
      </c>
      <c r="H21" s="574" t="s">
        <v>473</v>
      </c>
      <c r="I21" s="574" t="s">
        <v>477</v>
      </c>
      <c r="J21" s="574" t="s">
        <v>121</v>
      </c>
      <c r="K21" s="574">
        <v>5</v>
      </c>
      <c r="L21" s="574"/>
      <c r="M21" s="574"/>
      <c r="N21" s="574" t="s">
        <v>461</v>
      </c>
      <c r="O21" s="574">
        <v>4</v>
      </c>
      <c r="P21" s="574" t="s">
        <v>478</v>
      </c>
      <c r="Q21" s="574" t="s">
        <v>479</v>
      </c>
      <c r="R21" s="574">
        <v>104.3</v>
      </c>
      <c r="S21" s="574">
        <v>14</v>
      </c>
      <c r="T21" s="575">
        <v>3859</v>
      </c>
      <c r="U21" s="574">
        <v>88</v>
      </c>
      <c r="V21" s="574" t="s">
        <v>124</v>
      </c>
      <c r="W21" s="574" t="s">
        <v>122</v>
      </c>
      <c r="X21" s="576">
        <v>32645</v>
      </c>
      <c r="Y21" s="576">
        <v>28843.43</v>
      </c>
      <c r="Z21" s="577">
        <v>0.01</v>
      </c>
    </row>
    <row r="22" spans="1:26" x14ac:dyDescent="0.25">
      <c r="A22" s="564" t="s">
        <v>1861</v>
      </c>
      <c r="B22" s="565" t="s">
        <v>480</v>
      </c>
      <c r="C22" s="565">
        <v>1</v>
      </c>
      <c r="D22" s="565" t="s">
        <v>1775</v>
      </c>
      <c r="E22" s="565"/>
      <c r="F22" s="565" t="s">
        <v>1776</v>
      </c>
      <c r="G22" s="565">
        <v>2017</v>
      </c>
      <c r="H22" s="565" t="s">
        <v>1777</v>
      </c>
      <c r="I22" s="565" t="s">
        <v>522</v>
      </c>
      <c r="J22" s="565" t="s">
        <v>1778</v>
      </c>
      <c r="K22" s="565">
        <v>5</v>
      </c>
      <c r="L22" s="565"/>
      <c r="M22" s="565"/>
      <c r="N22" s="565">
        <v>2</v>
      </c>
      <c r="O22" s="565">
        <v>4</v>
      </c>
      <c r="P22" s="565" t="s">
        <v>1779</v>
      </c>
      <c r="Q22" s="565"/>
      <c r="R22" s="565">
        <v>106.3</v>
      </c>
      <c r="S22" s="565">
        <v>12.4</v>
      </c>
      <c r="T22" s="566">
        <v>2751</v>
      </c>
      <c r="U22" s="565">
        <v>34</v>
      </c>
      <c r="V22" s="565" t="s">
        <v>1780</v>
      </c>
      <c r="W22" s="565" t="s">
        <v>442</v>
      </c>
      <c r="X22" s="567">
        <v>20275</v>
      </c>
      <c r="Y22" s="567">
        <v>19708</v>
      </c>
      <c r="Z22" s="579">
        <v>0.1</v>
      </c>
    </row>
    <row r="23" spans="1:26" ht="45" x14ac:dyDescent="0.25">
      <c r="A23" s="564" t="s">
        <v>1862</v>
      </c>
      <c r="B23" s="574" t="s">
        <v>480</v>
      </c>
      <c r="C23" s="574">
        <v>2</v>
      </c>
      <c r="D23" s="574" t="s">
        <v>485</v>
      </c>
      <c r="E23" s="574"/>
      <c r="F23" s="574" t="s">
        <v>91</v>
      </c>
      <c r="G23" s="574">
        <v>2017</v>
      </c>
      <c r="H23" s="574" t="s">
        <v>482</v>
      </c>
      <c r="I23" s="574" t="s">
        <v>483</v>
      </c>
      <c r="J23" s="574" t="s">
        <v>121</v>
      </c>
      <c r="K23" s="574">
        <v>5</v>
      </c>
      <c r="L23" s="574"/>
      <c r="M23" s="574"/>
      <c r="N23" s="574" t="s">
        <v>484</v>
      </c>
      <c r="O23" s="574">
        <v>4</v>
      </c>
      <c r="P23" s="574" t="s">
        <v>1781</v>
      </c>
      <c r="Q23" s="574" t="s">
        <v>483</v>
      </c>
      <c r="R23" s="574">
        <v>105.1</v>
      </c>
      <c r="S23" s="574">
        <v>13.2</v>
      </c>
      <c r="T23" s="575">
        <v>2754</v>
      </c>
      <c r="U23" s="574">
        <v>33</v>
      </c>
      <c r="V23" s="574" t="s">
        <v>122</v>
      </c>
      <c r="W23" s="574" t="s">
        <v>123</v>
      </c>
      <c r="X23" s="576">
        <v>20375</v>
      </c>
      <c r="Y23" s="576">
        <v>19767</v>
      </c>
      <c r="Z23" s="577">
        <v>0.05</v>
      </c>
    </row>
    <row r="24" spans="1:26" ht="30" x14ac:dyDescent="0.25">
      <c r="A24" s="564" t="s">
        <v>1863</v>
      </c>
      <c r="B24" s="565" t="s">
        <v>489</v>
      </c>
      <c r="C24" s="565">
        <v>1</v>
      </c>
      <c r="D24" s="565" t="s">
        <v>431</v>
      </c>
      <c r="E24" s="565"/>
      <c r="F24" s="565" t="s">
        <v>109</v>
      </c>
      <c r="G24" s="565">
        <v>2017</v>
      </c>
      <c r="H24" s="565" t="s">
        <v>490</v>
      </c>
      <c r="I24" s="565" t="s">
        <v>491</v>
      </c>
      <c r="J24" s="565" t="s">
        <v>121</v>
      </c>
      <c r="K24" s="565">
        <v>5</v>
      </c>
      <c r="L24" s="565"/>
      <c r="M24" s="565"/>
      <c r="N24" s="565" t="s">
        <v>461</v>
      </c>
      <c r="O24" s="565">
        <v>4</v>
      </c>
      <c r="P24" s="565" t="s">
        <v>492</v>
      </c>
      <c r="Q24" s="565" t="s">
        <v>493</v>
      </c>
      <c r="R24" s="565">
        <v>106.3</v>
      </c>
      <c r="S24" s="565">
        <v>14</v>
      </c>
      <c r="T24" s="566">
        <v>3880</v>
      </c>
      <c r="U24" s="565">
        <v>33</v>
      </c>
      <c r="V24" s="565" t="s">
        <v>122</v>
      </c>
      <c r="W24" s="565" t="s">
        <v>123</v>
      </c>
      <c r="X24" s="567">
        <v>18985</v>
      </c>
      <c r="Y24" s="567">
        <v>19350.990000000002</v>
      </c>
      <c r="Z24" s="568">
        <v>4.4999999999999998E-2</v>
      </c>
    </row>
    <row r="25" spans="1:26" ht="30" x14ac:dyDescent="0.25">
      <c r="A25" s="564" t="s">
        <v>1864</v>
      </c>
      <c r="B25" s="574" t="s">
        <v>494</v>
      </c>
      <c r="C25" s="574">
        <v>2</v>
      </c>
      <c r="D25" s="574" t="s">
        <v>441</v>
      </c>
      <c r="E25" s="574"/>
      <c r="F25" s="574" t="s">
        <v>90</v>
      </c>
      <c r="G25" s="574">
        <v>2017</v>
      </c>
      <c r="H25" s="574" t="s">
        <v>103</v>
      </c>
      <c r="I25" s="574" t="s">
        <v>495</v>
      </c>
      <c r="J25" s="574" t="s">
        <v>121</v>
      </c>
      <c r="K25" s="574">
        <v>5</v>
      </c>
      <c r="L25" s="574"/>
      <c r="M25" s="574"/>
      <c r="N25" s="574" t="s">
        <v>484</v>
      </c>
      <c r="O25" s="574">
        <v>4</v>
      </c>
      <c r="P25" s="574">
        <v>12017</v>
      </c>
      <c r="Q25" s="574" t="s">
        <v>442</v>
      </c>
      <c r="R25" s="574">
        <v>106.3</v>
      </c>
      <c r="S25" s="574">
        <v>13.2</v>
      </c>
      <c r="T25" s="575">
        <v>2859</v>
      </c>
      <c r="U25" s="574">
        <v>33</v>
      </c>
      <c r="V25" s="574" t="s">
        <v>122</v>
      </c>
      <c r="W25" s="574" t="s">
        <v>123</v>
      </c>
      <c r="X25" s="576">
        <v>18551</v>
      </c>
      <c r="Y25" s="576">
        <v>16076</v>
      </c>
      <c r="Z25" s="577">
        <v>0.05</v>
      </c>
    </row>
    <row r="26" spans="1:26" ht="30" x14ac:dyDescent="0.25">
      <c r="A26" s="564" t="s">
        <v>1865</v>
      </c>
      <c r="B26" s="565" t="s">
        <v>500</v>
      </c>
      <c r="C26" s="565">
        <v>2</v>
      </c>
      <c r="D26" s="565" t="s">
        <v>1808</v>
      </c>
      <c r="E26" s="565"/>
      <c r="F26" s="565" t="s">
        <v>90</v>
      </c>
      <c r="G26" s="565">
        <v>2017</v>
      </c>
      <c r="H26" s="565" t="s">
        <v>1813</v>
      </c>
      <c r="I26" s="565" t="s">
        <v>1814</v>
      </c>
      <c r="J26" s="565" t="s">
        <v>121</v>
      </c>
      <c r="K26" s="565">
        <v>5</v>
      </c>
      <c r="L26" s="565" t="s">
        <v>471</v>
      </c>
      <c r="M26" s="565" t="s">
        <v>471</v>
      </c>
      <c r="N26" s="565" t="s">
        <v>1815</v>
      </c>
      <c r="O26" s="565" t="s">
        <v>471</v>
      </c>
      <c r="P26" s="565">
        <v>17317</v>
      </c>
      <c r="Q26" s="565" t="s">
        <v>471</v>
      </c>
      <c r="R26" s="565">
        <v>106.3</v>
      </c>
      <c r="S26" s="565" t="s">
        <v>1816</v>
      </c>
      <c r="T26" s="566">
        <v>3307</v>
      </c>
      <c r="U26" s="565">
        <v>112</v>
      </c>
      <c r="V26" s="565" t="s">
        <v>1817</v>
      </c>
      <c r="W26" s="565" t="s">
        <v>123</v>
      </c>
      <c r="X26" s="567">
        <v>33315</v>
      </c>
      <c r="Y26" s="567" t="s">
        <v>1818</v>
      </c>
      <c r="Z26" s="579">
        <v>0.1</v>
      </c>
    </row>
    <row r="27" spans="1:26" x14ac:dyDescent="0.25">
      <c r="A27" s="564" t="s">
        <v>1866</v>
      </c>
      <c r="B27" s="574" t="s">
        <v>1581</v>
      </c>
      <c r="C27" s="574">
        <v>1</v>
      </c>
      <c r="D27" s="574" t="s">
        <v>1819</v>
      </c>
      <c r="E27" s="574"/>
      <c r="F27" s="574" t="s">
        <v>12</v>
      </c>
      <c r="G27" s="574">
        <v>2017</v>
      </c>
      <c r="H27" s="574" t="s">
        <v>1582</v>
      </c>
      <c r="I27" s="574" t="s">
        <v>1583</v>
      </c>
      <c r="J27" s="574" t="s">
        <v>121</v>
      </c>
      <c r="K27" s="574">
        <v>5</v>
      </c>
      <c r="L27" s="574"/>
      <c r="M27" s="574"/>
      <c r="N27" s="574" t="s">
        <v>484</v>
      </c>
      <c r="O27" s="574">
        <v>4</v>
      </c>
      <c r="P27" s="574">
        <v>1852</v>
      </c>
      <c r="Q27" s="574" t="s">
        <v>551</v>
      </c>
      <c r="R27" s="574">
        <v>106.3</v>
      </c>
      <c r="S27" s="574">
        <v>13.2</v>
      </c>
      <c r="T27" s="575">
        <v>2855</v>
      </c>
      <c r="U27" s="574">
        <v>32</v>
      </c>
      <c r="V27" s="574" t="s">
        <v>122</v>
      </c>
      <c r="W27" s="574" t="s">
        <v>551</v>
      </c>
      <c r="X27" s="576">
        <v>19800</v>
      </c>
      <c r="Y27" s="576">
        <v>18595</v>
      </c>
      <c r="Z27" s="577">
        <v>0.05</v>
      </c>
    </row>
    <row r="28" spans="1:26" x14ac:dyDescent="0.25">
      <c r="A28" s="564" t="s">
        <v>1867</v>
      </c>
      <c r="B28" s="565" t="s">
        <v>1584</v>
      </c>
      <c r="C28" s="565">
        <v>1</v>
      </c>
      <c r="D28" s="565" t="s">
        <v>1819</v>
      </c>
      <c r="E28" s="565"/>
      <c r="F28" s="565" t="s">
        <v>12</v>
      </c>
      <c r="G28" s="565">
        <v>2017</v>
      </c>
      <c r="H28" s="565" t="s">
        <v>1582</v>
      </c>
      <c r="I28" s="565" t="s">
        <v>1585</v>
      </c>
      <c r="J28" s="565" t="s">
        <v>121</v>
      </c>
      <c r="K28" s="565">
        <v>5</v>
      </c>
      <c r="L28" s="565"/>
      <c r="M28" s="565"/>
      <c r="N28" s="565" t="s">
        <v>484</v>
      </c>
      <c r="O28" s="565">
        <v>4</v>
      </c>
      <c r="P28" s="565">
        <v>1872</v>
      </c>
      <c r="Q28" s="565" t="s">
        <v>551</v>
      </c>
      <c r="R28" s="565">
        <v>106.3</v>
      </c>
      <c r="S28" s="565">
        <v>13.2</v>
      </c>
      <c r="T28" s="566">
        <v>2855</v>
      </c>
      <c r="U28" s="565">
        <v>34</v>
      </c>
      <c r="V28" s="565" t="s">
        <v>122</v>
      </c>
      <c r="W28" s="565" t="s">
        <v>551</v>
      </c>
      <c r="X28" s="567">
        <v>20200</v>
      </c>
      <c r="Y28" s="567">
        <v>19004</v>
      </c>
      <c r="Z28" s="579">
        <v>0.05</v>
      </c>
    </row>
    <row r="29" spans="1:26" x14ac:dyDescent="0.25">
      <c r="A29" s="564" t="s">
        <v>1868</v>
      </c>
      <c r="B29" s="574" t="s">
        <v>1586</v>
      </c>
      <c r="C29" s="574">
        <v>1</v>
      </c>
      <c r="D29" s="574" t="s">
        <v>1819</v>
      </c>
      <c r="E29" s="574"/>
      <c r="F29" s="574" t="s">
        <v>12</v>
      </c>
      <c r="G29" s="574">
        <v>2017</v>
      </c>
      <c r="H29" s="574" t="s">
        <v>1587</v>
      </c>
      <c r="I29" s="574" t="s">
        <v>1588</v>
      </c>
      <c r="J29" s="574" t="s">
        <v>121</v>
      </c>
      <c r="K29" s="574">
        <v>5</v>
      </c>
      <c r="L29" s="574"/>
      <c r="M29" s="574"/>
      <c r="N29" s="574" t="s">
        <v>484</v>
      </c>
      <c r="O29" s="574">
        <v>4</v>
      </c>
      <c r="P29" s="574">
        <v>1223</v>
      </c>
      <c r="Q29" s="574" t="s">
        <v>551</v>
      </c>
      <c r="R29" s="574">
        <v>106.3</v>
      </c>
      <c r="S29" s="574">
        <v>11.3</v>
      </c>
      <c r="T29" s="575">
        <v>3042</v>
      </c>
      <c r="U29" s="574">
        <v>52</v>
      </c>
      <c r="V29" s="574" t="s">
        <v>122</v>
      </c>
      <c r="W29" s="574" t="s">
        <v>124</v>
      </c>
      <c r="X29" s="576">
        <v>25550</v>
      </c>
      <c r="Y29" s="576">
        <v>24724</v>
      </c>
      <c r="Z29" s="577">
        <v>0.05</v>
      </c>
    </row>
    <row r="30" spans="1:26" x14ac:dyDescent="0.25">
      <c r="A30" s="564" t="s">
        <v>1869</v>
      </c>
      <c r="B30" s="565" t="s">
        <v>1589</v>
      </c>
      <c r="C30" s="565">
        <v>1</v>
      </c>
      <c r="D30" s="565" t="s">
        <v>1819</v>
      </c>
      <c r="E30" s="565"/>
      <c r="F30" s="565" t="s">
        <v>12</v>
      </c>
      <c r="G30" s="565">
        <v>2017</v>
      </c>
      <c r="H30" s="565" t="s">
        <v>1590</v>
      </c>
      <c r="I30" s="565" t="s">
        <v>1591</v>
      </c>
      <c r="J30" s="565" t="s">
        <v>121</v>
      </c>
      <c r="K30" s="565">
        <v>5</v>
      </c>
      <c r="L30" s="565"/>
      <c r="M30" s="565"/>
      <c r="N30" s="565" t="s">
        <v>484</v>
      </c>
      <c r="O30" s="565">
        <v>4</v>
      </c>
      <c r="P30" s="565">
        <v>1224</v>
      </c>
      <c r="Q30" s="565" t="s">
        <v>551</v>
      </c>
      <c r="R30" s="565">
        <v>106.3</v>
      </c>
      <c r="S30" s="565">
        <v>11.3</v>
      </c>
      <c r="T30" s="566">
        <v>3010</v>
      </c>
      <c r="U30" s="565">
        <v>56</v>
      </c>
      <c r="V30" s="565" t="s">
        <v>122</v>
      </c>
      <c r="W30" s="565" t="s">
        <v>124</v>
      </c>
      <c r="X30" s="567">
        <v>26030</v>
      </c>
      <c r="Y30" s="567">
        <v>25155</v>
      </c>
      <c r="Z30" s="579">
        <v>0.05</v>
      </c>
    </row>
    <row r="31" spans="1:26" ht="30" x14ac:dyDescent="0.25">
      <c r="A31" s="564" t="s">
        <v>1870</v>
      </c>
      <c r="B31" s="574" t="s">
        <v>1592</v>
      </c>
      <c r="C31" s="574">
        <v>1</v>
      </c>
      <c r="D31" s="574" t="s">
        <v>1819</v>
      </c>
      <c r="E31" s="574"/>
      <c r="F31" s="574" t="s">
        <v>12</v>
      </c>
      <c r="G31" s="574">
        <v>2017</v>
      </c>
      <c r="H31" s="574" t="s">
        <v>1593</v>
      </c>
      <c r="I31" s="574" t="s">
        <v>1588</v>
      </c>
      <c r="J31" s="574" t="s">
        <v>121</v>
      </c>
      <c r="K31" s="574">
        <v>5</v>
      </c>
      <c r="L31" s="574"/>
      <c r="M31" s="574"/>
      <c r="N31" s="574" t="s">
        <v>484</v>
      </c>
      <c r="O31" s="574">
        <v>4</v>
      </c>
      <c r="P31" s="574">
        <v>1243</v>
      </c>
      <c r="Q31" s="574" t="s">
        <v>551</v>
      </c>
      <c r="R31" s="574">
        <v>109.4</v>
      </c>
      <c r="S31" s="574">
        <v>11.9</v>
      </c>
      <c r="T31" s="575">
        <v>3340</v>
      </c>
      <c r="U31" s="574">
        <v>41</v>
      </c>
      <c r="V31" s="574" t="s">
        <v>122</v>
      </c>
      <c r="W31" s="574" t="s">
        <v>124</v>
      </c>
      <c r="X31" s="576">
        <v>27540</v>
      </c>
      <c r="Y31" s="576">
        <v>26471</v>
      </c>
      <c r="Z31" s="577">
        <v>0.05</v>
      </c>
    </row>
    <row r="32" spans="1:26" ht="30" x14ac:dyDescent="0.25">
      <c r="A32" s="564" t="s">
        <v>1871</v>
      </c>
      <c r="B32" s="565" t="s">
        <v>1594</v>
      </c>
      <c r="C32" s="565">
        <v>1</v>
      </c>
      <c r="D32" s="565" t="s">
        <v>1819</v>
      </c>
      <c r="E32" s="565"/>
      <c r="F32" s="565" t="s">
        <v>1820</v>
      </c>
      <c r="G32" s="565">
        <v>2017</v>
      </c>
      <c r="H32" s="565" t="s">
        <v>1595</v>
      </c>
      <c r="I32" s="565" t="s">
        <v>528</v>
      </c>
      <c r="J32" s="565" t="s">
        <v>121</v>
      </c>
      <c r="K32" s="565">
        <v>5</v>
      </c>
      <c r="L32" s="565"/>
      <c r="M32" s="565"/>
      <c r="N32" s="565" t="s">
        <v>484</v>
      </c>
      <c r="O32" s="565">
        <v>4</v>
      </c>
      <c r="P32" s="565">
        <v>1235</v>
      </c>
      <c r="Q32" s="565" t="s">
        <v>551</v>
      </c>
      <c r="R32" s="565">
        <v>106.3</v>
      </c>
      <c r="S32" s="565">
        <v>10.6</v>
      </c>
      <c r="T32" s="566">
        <v>3165</v>
      </c>
      <c r="U32" s="565">
        <v>50</v>
      </c>
      <c r="V32" s="565" t="s">
        <v>124</v>
      </c>
      <c r="W32" s="565" t="s">
        <v>122</v>
      </c>
      <c r="X32" s="567">
        <v>27965</v>
      </c>
      <c r="Y32" s="567">
        <v>26230</v>
      </c>
      <c r="Z32" s="579">
        <v>0.05</v>
      </c>
    </row>
    <row r="33" spans="1:26" x14ac:dyDescent="0.25">
      <c r="A33" s="564" t="s">
        <v>1872</v>
      </c>
      <c r="B33" s="574" t="s">
        <v>501</v>
      </c>
      <c r="C33" s="574">
        <v>1</v>
      </c>
      <c r="D33" s="574" t="s">
        <v>431</v>
      </c>
      <c r="E33" s="574"/>
      <c r="F33" s="574" t="s">
        <v>98</v>
      </c>
      <c r="G33" s="574">
        <v>2017</v>
      </c>
      <c r="H33" s="574" t="s">
        <v>84</v>
      </c>
      <c r="I33" s="574" t="s">
        <v>502</v>
      </c>
      <c r="J33" s="574" t="s">
        <v>121</v>
      </c>
      <c r="K33" s="574">
        <v>5</v>
      </c>
      <c r="L33" s="574"/>
      <c r="M33" s="574"/>
      <c r="N33" s="574" t="s">
        <v>503</v>
      </c>
      <c r="O33" s="574">
        <v>4</v>
      </c>
      <c r="P33" s="574" t="s">
        <v>504</v>
      </c>
      <c r="Q33" s="574" t="s">
        <v>505</v>
      </c>
      <c r="R33" s="574">
        <v>107.8</v>
      </c>
      <c r="S33" s="574">
        <v>15.8</v>
      </c>
      <c r="T33" s="575">
        <v>3393</v>
      </c>
      <c r="U33" s="574">
        <v>29</v>
      </c>
      <c r="V33" s="574" t="s">
        <v>122</v>
      </c>
      <c r="W33" s="574" t="s">
        <v>123</v>
      </c>
      <c r="X33" s="576">
        <v>24100</v>
      </c>
      <c r="Y33" s="576">
        <v>19470.68</v>
      </c>
      <c r="Z33" s="577">
        <v>7.1999999999999995E-2</v>
      </c>
    </row>
    <row r="34" spans="1:26" ht="30" x14ac:dyDescent="0.25">
      <c r="A34" s="564" t="s">
        <v>1873</v>
      </c>
      <c r="B34" s="565" t="s">
        <v>501</v>
      </c>
      <c r="C34" s="565">
        <v>2</v>
      </c>
      <c r="D34" s="565" t="s">
        <v>436</v>
      </c>
      <c r="E34" s="565"/>
      <c r="F34" s="565" t="s">
        <v>98</v>
      </c>
      <c r="G34" s="565">
        <v>2017</v>
      </c>
      <c r="H34" s="565" t="s">
        <v>84</v>
      </c>
      <c r="I34" s="565" t="s">
        <v>502</v>
      </c>
      <c r="J34" s="565" t="s">
        <v>121</v>
      </c>
      <c r="K34" s="565">
        <v>5</v>
      </c>
      <c r="L34" s="565"/>
      <c r="M34" s="565"/>
      <c r="N34" s="565" t="s">
        <v>1369</v>
      </c>
      <c r="O34" s="565">
        <v>4</v>
      </c>
      <c r="P34" s="565" t="s">
        <v>504</v>
      </c>
      <c r="Q34" s="565" t="s">
        <v>506</v>
      </c>
      <c r="R34" s="565">
        <v>111.4</v>
      </c>
      <c r="S34" s="565">
        <v>13</v>
      </c>
      <c r="T34" s="566">
        <v>3393</v>
      </c>
      <c r="U34" s="565">
        <v>29</v>
      </c>
      <c r="V34" s="565" t="s">
        <v>122</v>
      </c>
      <c r="W34" s="565" t="s">
        <v>123</v>
      </c>
      <c r="X34" s="567">
        <v>24100</v>
      </c>
      <c r="Y34" s="567">
        <v>20025</v>
      </c>
      <c r="Z34" s="579">
        <v>0.05</v>
      </c>
    </row>
    <row r="35" spans="1:26" x14ac:dyDescent="0.25">
      <c r="A35" s="564" t="s">
        <v>1874</v>
      </c>
      <c r="B35" s="574" t="s">
        <v>501</v>
      </c>
      <c r="C35" s="574">
        <v>3</v>
      </c>
      <c r="D35" s="574" t="s">
        <v>454</v>
      </c>
      <c r="E35" s="574"/>
      <c r="F35" s="574" t="s">
        <v>98</v>
      </c>
      <c r="G35" s="574">
        <v>2017</v>
      </c>
      <c r="H35" s="574" t="s">
        <v>84</v>
      </c>
      <c r="I35" s="574" t="s">
        <v>502</v>
      </c>
      <c r="J35" s="574" t="s">
        <v>121</v>
      </c>
      <c r="K35" s="574">
        <v>5</v>
      </c>
      <c r="L35" s="574"/>
      <c r="M35" s="574"/>
      <c r="N35" s="574" t="s">
        <v>1369</v>
      </c>
      <c r="O35" s="574">
        <v>4</v>
      </c>
      <c r="P35" s="574" t="s">
        <v>504</v>
      </c>
      <c r="Q35" s="574" t="s">
        <v>505</v>
      </c>
      <c r="R35" s="574">
        <v>111.4</v>
      </c>
      <c r="S35" s="574">
        <v>13</v>
      </c>
      <c r="T35" s="575">
        <v>3393</v>
      </c>
      <c r="U35" s="574">
        <v>31</v>
      </c>
      <c r="V35" s="574" t="s">
        <v>122</v>
      </c>
      <c r="W35" s="574" t="s">
        <v>123</v>
      </c>
      <c r="X35" s="576">
        <v>23995</v>
      </c>
      <c r="Y35" s="576">
        <v>19765.7</v>
      </c>
      <c r="Z35" s="581">
        <v>0.03</v>
      </c>
    </row>
    <row r="36" spans="1:26" ht="30" x14ac:dyDescent="0.25">
      <c r="A36" s="564" t="s">
        <v>1875</v>
      </c>
      <c r="B36" s="565" t="s">
        <v>507</v>
      </c>
      <c r="C36" s="565">
        <v>1</v>
      </c>
      <c r="D36" s="565" t="s">
        <v>458</v>
      </c>
      <c r="E36" s="565"/>
      <c r="F36" s="565" t="s">
        <v>68</v>
      </c>
      <c r="G36" s="565">
        <v>2017</v>
      </c>
      <c r="H36" s="565" t="s">
        <v>88</v>
      </c>
      <c r="I36" s="565" t="s">
        <v>508</v>
      </c>
      <c r="J36" s="565" t="s">
        <v>509</v>
      </c>
      <c r="K36" s="565">
        <v>5</v>
      </c>
      <c r="L36" s="565"/>
      <c r="M36" s="565"/>
      <c r="N36" s="565" t="s">
        <v>461</v>
      </c>
      <c r="O36" s="565">
        <v>4</v>
      </c>
      <c r="P36" s="565" t="s">
        <v>510</v>
      </c>
      <c r="Q36" s="565" t="s">
        <v>511</v>
      </c>
      <c r="R36" s="565">
        <v>112.2</v>
      </c>
      <c r="S36" s="565">
        <v>17.5</v>
      </c>
      <c r="T36" s="566">
        <v>3681</v>
      </c>
      <c r="U36" s="565">
        <v>25</v>
      </c>
      <c r="V36" s="565" t="s">
        <v>122</v>
      </c>
      <c r="W36" s="565" t="s">
        <v>122</v>
      </c>
      <c r="X36" s="567">
        <v>28885</v>
      </c>
      <c r="Y36" s="567">
        <v>23760</v>
      </c>
      <c r="Z36" s="579">
        <v>0.05</v>
      </c>
    </row>
    <row r="37" spans="1:26" x14ac:dyDescent="0.25">
      <c r="A37" s="564" t="s">
        <v>1876</v>
      </c>
      <c r="B37" s="574" t="s">
        <v>507</v>
      </c>
      <c r="C37" s="574">
        <v>2</v>
      </c>
      <c r="D37" s="574" t="s">
        <v>1366</v>
      </c>
      <c r="E37" s="574"/>
      <c r="F37" s="574" t="s">
        <v>68</v>
      </c>
      <c r="G37" s="574">
        <v>2017</v>
      </c>
      <c r="H37" s="574" t="s">
        <v>88</v>
      </c>
      <c r="I37" s="574" t="s">
        <v>508</v>
      </c>
      <c r="J37" s="574" t="s">
        <v>509</v>
      </c>
      <c r="K37" s="574">
        <v>5</v>
      </c>
      <c r="L37" s="574"/>
      <c r="M37" s="574"/>
      <c r="N37" s="574" t="s">
        <v>461</v>
      </c>
      <c r="O37" s="574">
        <v>4</v>
      </c>
      <c r="P37" s="574" t="s">
        <v>510</v>
      </c>
      <c r="Q37" s="574" t="s">
        <v>511</v>
      </c>
      <c r="R37" s="574">
        <v>112.2</v>
      </c>
      <c r="S37" s="574">
        <v>17.5</v>
      </c>
      <c r="T37" s="575">
        <v>3708</v>
      </c>
      <c r="U37" s="574">
        <v>23</v>
      </c>
      <c r="V37" s="574" t="s">
        <v>122</v>
      </c>
      <c r="W37" s="574" t="s">
        <v>123</v>
      </c>
      <c r="X37" s="576">
        <v>28885</v>
      </c>
      <c r="Y37" s="576">
        <v>23102</v>
      </c>
      <c r="Z37" s="577">
        <v>0.01</v>
      </c>
    </row>
    <row r="38" spans="1:26" ht="30" x14ac:dyDescent="0.25">
      <c r="A38" s="564" t="s">
        <v>1877</v>
      </c>
      <c r="B38" s="565" t="s">
        <v>512</v>
      </c>
      <c r="C38" s="565">
        <v>1</v>
      </c>
      <c r="D38" s="565" t="s">
        <v>458</v>
      </c>
      <c r="E38" s="565"/>
      <c r="F38" s="565" t="s">
        <v>68</v>
      </c>
      <c r="G38" s="565">
        <v>2017</v>
      </c>
      <c r="H38" s="565" t="s">
        <v>88</v>
      </c>
      <c r="I38" s="565" t="s">
        <v>508</v>
      </c>
      <c r="J38" s="565" t="s">
        <v>121</v>
      </c>
      <c r="K38" s="565">
        <v>5</v>
      </c>
      <c r="L38" s="565"/>
      <c r="M38" s="565"/>
      <c r="N38" s="565" t="s">
        <v>513</v>
      </c>
      <c r="O38" s="565">
        <v>4</v>
      </c>
      <c r="P38" s="565" t="s">
        <v>514</v>
      </c>
      <c r="Q38" s="565" t="s">
        <v>466</v>
      </c>
      <c r="R38" s="565">
        <v>112.2</v>
      </c>
      <c r="S38" s="565">
        <v>16.5</v>
      </c>
      <c r="T38" s="566">
        <v>3431</v>
      </c>
      <c r="U38" s="565">
        <v>28</v>
      </c>
      <c r="V38" s="565" t="s">
        <v>122</v>
      </c>
      <c r="W38" s="565" t="s">
        <v>122</v>
      </c>
      <c r="X38" s="567">
        <v>24895</v>
      </c>
      <c r="Y38" s="567">
        <v>20114</v>
      </c>
      <c r="Z38" s="579">
        <v>0.05</v>
      </c>
    </row>
    <row r="39" spans="1:26" ht="30" x14ac:dyDescent="0.25">
      <c r="A39" s="564" t="s">
        <v>1878</v>
      </c>
      <c r="B39" s="574" t="s">
        <v>512</v>
      </c>
      <c r="C39" s="574">
        <v>2</v>
      </c>
      <c r="D39" s="574" t="s">
        <v>1366</v>
      </c>
      <c r="E39" s="574"/>
      <c r="F39" s="574" t="s">
        <v>68</v>
      </c>
      <c r="G39" s="574">
        <v>2017</v>
      </c>
      <c r="H39" s="574" t="s">
        <v>88</v>
      </c>
      <c r="I39" s="574" t="s">
        <v>508</v>
      </c>
      <c r="J39" s="574" t="s">
        <v>121</v>
      </c>
      <c r="K39" s="574">
        <v>5</v>
      </c>
      <c r="L39" s="574"/>
      <c r="M39" s="574"/>
      <c r="N39" s="574" t="s">
        <v>513</v>
      </c>
      <c r="O39" s="574">
        <v>4</v>
      </c>
      <c r="P39" s="574" t="s">
        <v>514</v>
      </c>
      <c r="Q39" s="574" t="s">
        <v>466</v>
      </c>
      <c r="R39" s="574">
        <v>112.2</v>
      </c>
      <c r="S39" s="574">
        <v>16.5</v>
      </c>
      <c r="T39" s="575">
        <v>3481</v>
      </c>
      <c r="U39" s="574">
        <v>27</v>
      </c>
      <c r="V39" s="574" t="s">
        <v>122</v>
      </c>
      <c r="W39" s="574" t="s">
        <v>123</v>
      </c>
      <c r="X39" s="576">
        <v>24895</v>
      </c>
      <c r="Y39" s="576">
        <v>19468</v>
      </c>
      <c r="Z39" s="577">
        <v>0.01</v>
      </c>
    </row>
    <row r="40" spans="1:26" ht="30" x14ac:dyDescent="0.25">
      <c r="A40" s="564" t="s">
        <v>1879</v>
      </c>
      <c r="B40" s="565" t="s">
        <v>515</v>
      </c>
      <c r="C40" s="565">
        <v>1</v>
      </c>
      <c r="D40" s="565" t="s">
        <v>458</v>
      </c>
      <c r="E40" s="565"/>
      <c r="F40" s="565" t="s">
        <v>68</v>
      </c>
      <c r="G40" s="565">
        <v>2017</v>
      </c>
      <c r="H40" s="565" t="s">
        <v>88</v>
      </c>
      <c r="I40" s="565" t="s">
        <v>474</v>
      </c>
      <c r="J40" s="565" t="s">
        <v>121</v>
      </c>
      <c r="K40" s="565">
        <v>5</v>
      </c>
      <c r="L40" s="565"/>
      <c r="M40" s="565"/>
      <c r="N40" s="565" t="s">
        <v>461</v>
      </c>
      <c r="O40" s="565">
        <v>4</v>
      </c>
      <c r="P40" s="565" t="s">
        <v>516</v>
      </c>
      <c r="Q40" s="565" t="s">
        <v>1104</v>
      </c>
      <c r="R40" s="565">
        <v>112.2</v>
      </c>
      <c r="S40" s="565">
        <v>14</v>
      </c>
      <c r="T40" s="566">
        <v>3615</v>
      </c>
      <c r="U40" s="565">
        <v>42</v>
      </c>
      <c r="V40" s="565" t="s">
        <v>122</v>
      </c>
      <c r="W40" s="565" t="s">
        <v>124</v>
      </c>
      <c r="X40" s="567">
        <v>26865</v>
      </c>
      <c r="Y40" s="567">
        <v>24297</v>
      </c>
      <c r="Z40" s="579">
        <v>0.05</v>
      </c>
    </row>
    <row r="41" spans="1:26" x14ac:dyDescent="0.25">
      <c r="A41" s="564" t="s">
        <v>1880</v>
      </c>
      <c r="B41" s="574" t="s">
        <v>515</v>
      </c>
      <c r="C41" s="574">
        <v>2</v>
      </c>
      <c r="D41" s="574" t="s">
        <v>1366</v>
      </c>
      <c r="E41" s="574"/>
      <c r="F41" s="574" t="s">
        <v>68</v>
      </c>
      <c r="G41" s="574">
        <v>2017</v>
      </c>
      <c r="H41" s="574" t="s">
        <v>88</v>
      </c>
      <c r="I41" s="574" t="s">
        <v>474</v>
      </c>
      <c r="J41" s="574" t="s">
        <v>121</v>
      </c>
      <c r="K41" s="574">
        <v>5</v>
      </c>
      <c r="L41" s="574"/>
      <c r="M41" s="574"/>
      <c r="N41" s="574" t="s">
        <v>461</v>
      </c>
      <c r="O41" s="574">
        <v>4</v>
      </c>
      <c r="P41" s="574" t="s">
        <v>516</v>
      </c>
      <c r="Q41" s="574" t="s">
        <v>470</v>
      </c>
      <c r="R41" s="574">
        <v>112.2</v>
      </c>
      <c r="S41" s="574">
        <v>13.5</v>
      </c>
      <c r="T41" s="575">
        <v>3660</v>
      </c>
      <c r="U41" s="574">
        <v>42</v>
      </c>
      <c r="V41" s="574" t="s">
        <v>122</v>
      </c>
      <c r="W41" s="574" t="s">
        <v>124</v>
      </c>
      <c r="X41" s="576">
        <v>26865</v>
      </c>
      <c r="Y41" s="576">
        <v>23540</v>
      </c>
      <c r="Z41" s="577">
        <v>0.01</v>
      </c>
    </row>
    <row r="42" spans="1:26" ht="30" x14ac:dyDescent="0.25">
      <c r="A42" s="564" t="s">
        <v>1881</v>
      </c>
      <c r="B42" s="565" t="s">
        <v>517</v>
      </c>
      <c r="C42" s="565">
        <v>1</v>
      </c>
      <c r="D42" s="565" t="s">
        <v>458</v>
      </c>
      <c r="E42" s="565"/>
      <c r="F42" s="565" t="s">
        <v>68</v>
      </c>
      <c r="G42" s="565">
        <v>2017</v>
      </c>
      <c r="H42" s="565" t="s">
        <v>88</v>
      </c>
      <c r="I42" s="565" t="s">
        <v>1367</v>
      </c>
      <c r="J42" s="565" t="s">
        <v>121</v>
      </c>
      <c r="K42" s="565">
        <v>5</v>
      </c>
      <c r="L42" s="565"/>
      <c r="M42" s="565"/>
      <c r="N42" s="565" t="s">
        <v>461</v>
      </c>
      <c r="O42" s="565">
        <v>4</v>
      </c>
      <c r="P42" s="565" t="s">
        <v>519</v>
      </c>
      <c r="Q42" s="565" t="s">
        <v>1368</v>
      </c>
      <c r="R42" s="565">
        <v>112.2</v>
      </c>
      <c r="S42" s="565">
        <v>14</v>
      </c>
      <c r="T42" s="566">
        <v>3913</v>
      </c>
      <c r="U42" s="565">
        <v>88</v>
      </c>
      <c r="V42" s="565" t="s">
        <v>124</v>
      </c>
      <c r="W42" s="565" t="s">
        <v>122</v>
      </c>
      <c r="X42" s="567">
        <v>33995</v>
      </c>
      <c r="Y42" s="567">
        <v>29444</v>
      </c>
      <c r="Z42" s="579">
        <v>0.05</v>
      </c>
    </row>
    <row r="43" spans="1:26" x14ac:dyDescent="0.25">
      <c r="A43" s="564" t="s">
        <v>1836</v>
      </c>
      <c r="B43" s="574" t="s">
        <v>517</v>
      </c>
      <c r="C43" s="574">
        <v>2</v>
      </c>
      <c r="D43" s="574" t="s">
        <v>1366</v>
      </c>
      <c r="E43" s="574"/>
      <c r="F43" s="574" t="s">
        <v>68</v>
      </c>
      <c r="G43" s="574">
        <v>2017</v>
      </c>
      <c r="H43" s="574" t="s">
        <v>88</v>
      </c>
      <c r="I43" s="574" t="s">
        <v>518</v>
      </c>
      <c r="J43" s="574" t="s">
        <v>121</v>
      </c>
      <c r="K43" s="574">
        <v>5</v>
      </c>
      <c r="L43" s="574"/>
      <c r="M43" s="574"/>
      <c r="N43" s="574" t="s">
        <v>461</v>
      </c>
      <c r="O43" s="574">
        <v>4</v>
      </c>
      <c r="P43" s="574" t="s">
        <v>519</v>
      </c>
      <c r="Q43" s="574" t="s">
        <v>520</v>
      </c>
      <c r="R43" s="574">
        <v>112.2</v>
      </c>
      <c r="S43" s="574">
        <v>14</v>
      </c>
      <c r="T43" s="575">
        <v>3961</v>
      </c>
      <c r="U43" s="574">
        <v>97</v>
      </c>
      <c r="V43" s="574" t="s">
        <v>124</v>
      </c>
      <c r="W43" s="574" t="s">
        <v>122</v>
      </c>
      <c r="X43" s="576">
        <v>33995</v>
      </c>
      <c r="Y43" s="576">
        <v>28532</v>
      </c>
      <c r="Z43" s="577">
        <v>0.01</v>
      </c>
    </row>
    <row r="44" spans="1:26" x14ac:dyDescent="0.25">
      <c r="A44" s="564" t="s">
        <v>1882</v>
      </c>
      <c r="B44" s="574" t="s">
        <v>521</v>
      </c>
      <c r="C44" s="574">
        <v>1</v>
      </c>
      <c r="D44" s="574" t="s">
        <v>1775</v>
      </c>
      <c r="E44" s="574"/>
      <c r="F44" s="574" t="s">
        <v>1776</v>
      </c>
      <c r="G44" s="574">
        <v>2017</v>
      </c>
      <c r="H44" s="574" t="s">
        <v>1782</v>
      </c>
      <c r="I44" s="574" t="s">
        <v>522</v>
      </c>
      <c r="J44" s="574" t="s">
        <v>1778</v>
      </c>
      <c r="K44" s="574">
        <v>5</v>
      </c>
      <c r="L44" s="574"/>
      <c r="M44" s="574"/>
      <c r="N44" s="574">
        <v>2.4</v>
      </c>
      <c r="O44" s="574">
        <v>4</v>
      </c>
      <c r="P44" s="574" t="s">
        <v>1783</v>
      </c>
      <c r="Q44" s="574"/>
      <c r="R44" s="574">
        <v>109.3</v>
      </c>
      <c r="S44" s="574">
        <v>17</v>
      </c>
      <c r="T44" s="575">
        <v>3254</v>
      </c>
      <c r="U44" s="574">
        <v>26</v>
      </c>
      <c r="V44" s="574" t="s">
        <v>1780</v>
      </c>
      <c r="W44" s="574" t="s">
        <v>442</v>
      </c>
      <c r="X44" s="576">
        <v>23725</v>
      </c>
      <c r="Y44" s="576">
        <v>22687</v>
      </c>
      <c r="Z44" s="577">
        <v>0.1</v>
      </c>
    </row>
    <row r="45" spans="1:26" ht="45" x14ac:dyDescent="0.25">
      <c r="A45" s="564" t="s">
        <v>1883</v>
      </c>
      <c r="B45" s="565" t="s">
        <v>521</v>
      </c>
      <c r="C45" s="565">
        <v>2</v>
      </c>
      <c r="D45" s="565" t="s">
        <v>485</v>
      </c>
      <c r="E45" s="565"/>
      <c r="F45" s="565" t="s">
        <v>91</v>
      </c>
      <c r="G45" s="565">
        <v>2017</v>
      </c>
      <c r="H45" s="565" t="s">
        <v>93</v>
      </c>
      <c r="I45" s="565" t="s">
        <v>522</v>
      </c>
      <c r="J45" s="565" t="s">
        <v>121</v>
      </c>
      <c r="K45" s="565">
        <v>5</v>
      </c>
      <c r="L45" s="565"/>
      <c r="M45" s="565"/>
      <c r="N45" s="565" t="s">
        <v>523</v>
      </c>
      <c r="O45" s="565">
        <v>4</v>
      </c>
      <c r="P45" s="565" t="s">
        <v>1784</v>
      </c>
      <c r="Q45" s="565" t="s">
        <v>522</v>
      </c>
      <c r="R45" s="565">
        <v>109.3</v>
      </c>
      <c r="S45" s="565">
        <v>17.2</v>
      </c>
      <c r="T45" s="566">
        <v>3254</v>
      </c>
      <c r="U45" s="565">
        <v>31</v>
      </c>
      <c r="V45" s="565" t="s">
        <v>122</v>
      </c>
      <c r="W45" s="565" t="s">
        <v>123</v>
      </c>
      <c r="X45" s="567">
        <v>23990</v>
      </c>
      <c r="Y45" s="567">
        <v>23277</v>
      </c>
      <c r="Z45" s="579">
        <v>0.05</v>
      </c>
    </row>
    <row r="46" spans="1:26" ht="45" x14ac:dyDescent="0.25">
      <c r="A46" s="564" t="s">
        <v>1884</v>
      </c>
      <c r="B46" s="574" t="s">
        <v>1821</v>
      </c>
      <c r="C46" s="574">
        <v>1</v>
      </c>
      <c r="D46" s="574" t="s">
        <v>485</v>
      </c>
      <c r="E46" s="574"/>
      <c r="F46" s="574" t="s">
        <v>91</v>
      </c>
      <c r="G46" s="574">
        <v>2017</v>
      </c>
      <c r="H46" s="574" t="s">
        <v>45</v>
      </c>
      <c r="I46" s="574" t="s">
        <v>525</v>
      </c>
      <c r="J46" s="574" t="s">
        <v>121</v>
      </c>
      <c r="K46" s="574">
        <v>5</v>
      </c>
      <c r="L46" s="574"/>
      <c r="M46" s="574"/>
      <c r="N46" s="574" t="s">
        <v>461</v>
      </c>
      <c r="O46" s="574">
        <v>4</v>
      </c>
      <c r="P46" s="574" t="s">
        <v>1822</v>
      </c>
      <c r="Q46" s="574" t="s">
        <v>525</v>
      </c>
      <c r="R46" s="574">
        <v>109.3</v>
      </c>
      <c r="S46" s="574">
        <v>15.8</v>
      </c>
      <c r="T46" s="575">
        <v>3550</v>
      </c>
      <c r="U46" s="574">
        <v>47</v>
      </c>
      <c r="V46" s="574" t="s">
        <v>122</v>
      </c>
      <c r="W46" s="574" t="s">
        <v>124</v>
      </c>
      <c r="X46" s="576">
        <v>30440</v>
      </c>
      <c r="Y46" s="576">
        <v>29527</v>
      </c>
      <c r="Z46" s="577">
        <v>0.05</v>
      </c>
    </row>
    <row r="47" spans="1:26" x14ac:dyDescent="0.25">
      <c r="A47" s="564" t="s">
        <v>1885</v>
      </c>
      <c r="B47" s="565" t="s">
        <v>524</v>
      </c>
      <c r="C47" s="565">
        <v>1</v>
      </c>
      <c r="D47" s="565" t="s">
        <v>431</v>
      </c>
      <c r="E47" s="565"/>
      <c r="F47" s="565" t="s">
        <v>109</v>
      </c>
      <c r="G47" s="565">
        <v>2017</v>
      </c>
      <c r="H47" s="565" t="s">
        <v>333</v>
      </c>
      <c r="I47" s="565" t="s">
        <v>525</v>
      </c>
      <c r="J47" s="565" t="s">
        <v>121</v>
      </c>
      <c r="K47" s="565">
        <v>5</v>
      </c>
      <c r="L47" s="565"/>
      <c r="M47" s="565"/>
      <c r="N47" s="565" t="s">
        <v>461</v>
      </c>
      <c r="O47" s="565">
        <v>4</v>
      </c>
      <c r="P47" s="565" t="s">
        <v>526</v>
      </c>
      <c r="Q47" s="565">
        <v>1</v>
      </c>
      <c r="R47" s="565">
        <v>110.4</v>
      </c>
      <c r="S47" s="565">
        <v>15.85</v>
      </c>
      <c r="T47" s="566">
        <v>3497</v>
      </c>
      <c r="U47" s="565">
        <v>42</v>
      </c>
      <c r="V47" s="565" t="s">
        <v>122</v>
      </c>
      <c r="W47" s="565" t="s">
        <v>124</v>
      </c>
      <c r="X47" s="567">
        <v>26835</v>
      </c>
      <c r="Y47" s="567">
        <v>21484.99</v>
      </c>
      <c r="Z47" s="568">
        <v>4.4999999999999998E-2</v>
      </c>
    </row>
    <row r="48" spans="1:26" x14ac:dyDescent="0.25">
      <c r="A48" s="564" t="s">
        <v>1886</v>
      </c>
      <c r="B48" s="574" t="s">
        <v>527</v>
      </c>
      <c r="C48" s="574">
        <v>1</v>
      </c>
      <c r="D48" s="574" t="s">
        <v>431</v>
      </c>
      <c r="E48" s="574"/>
      <c r="F48" s="574" t="s">
        <v>109</v>
      </c>
      <c r="G48" s="574">
        <v>2017</v>
      </c>
      <c r="H48" s="574" t="s">
        <v>370</v>
      </c>
      <c r="I48" s="574" t="s">
        <v>528</v>
      </c>
      <c r="J48" s="574" t="s">
        <v>121</v>
      </c>
      <c r="K48" s="574">
        <v>5</v>
      </c>
      <c r="L48" s="574"/>
      <c r="M48" s="574"/>
      <c r="N48" s="574" t="s">
        <v>461</v>
      </c>
      <c r="O48" s="574">
        <v>4</v>
      </c>
      <c r="P48" s="574" t="s">
        <v>529</v>
      </c>
      <c r="Q48" s="574">
        <v>1</v>
      </c>
      <c r="R48" s="574">
        <v>110.4</v>
      </c>
      <c r="S48" s="574">
        <v>14.53</v>
      </c>
      <c r="T48" s="575">
        <v>3787</v>
      </c>
      <c r="U48" s="574">
        <v>93</v>
      </c>
      <c r="V48" s="574" t="s">
        <v>124</v>
      </c>
      <c r="W48" s="574" t="s">
        <v>122</v>
      </c>
      <c r="X48" s="576">
        <v>35435</v>
      </c>
      <c r="Y48" s="576">
        <v>33873.99</v>
      </c>
      <c r="Z48" s="577">
        <v>4.4999999999999998E-2</v>
      </c>
    </row>
    <row r="49" spans="1:26" ht="30" x14ac:dyDescent="0.25">
      <c r="A49" s="564" t="s">
        <v>1887</v>
      </c>
      <c r="B49" s="565" t="s">
        <v>530</v>
      </c>
      <c r="C49" s="565">
        <v>2</v>
      </c>
      <c r="D49" s="565" t="s">
        <v>441</v>
      </c>
      <c r="E49" s="565"/>
      <c r="F49" s="565" t="s">
        <v>90</v>
      </c>
      <c r="G49" s="565">
        <v>2017</v>
      </c>
      <c r="H49" s="565" t="s">
        <v>97</v>
      </c>
      <c r="I49" s="565">
        <v>2.5</v>
      </c>
      <c r="J49" s="565" t="s">
        <v>121</v>
      </c>
      <c r="K49" s="565">
        <v>5</v>
      </c>
      <c r="L49" s="565"/>
      <c r="M49" s="565"/>
      <c r="N49" s="565" t="s">
        <v>503</v>
      </c>
      <c r="O49" s="565">
        <v>4</v>
      </c>
      <c r="P49" s="565">
        <v>13017</v>
      </c>
      <c r="Q49" s="565" t="s">
        <v>442</v>
      </c>
      <c r="R49" s="565">
        <v>109.3</v>
      </c>
      <c r="S49" s="565">
        <v>18</v>
      </c>
      <c r="T49" s="566">
        <v>3177</v>
      </c>
      <c r="U49" s="565">
        <v>31</v>
      </c>
      <c r="V49" s="565" t="s">
        <v>122</v>
      </c>
      <c r="W49" s="565" t="s">
        <v>123</v>
      </c>
      <c r="X49" s="567">
        <v>23365</v>
      </c>
      <c r="Y49" s="567">
        <v>23540</v>
      </c>
      <c r="Z49" s="579">
        <v>0.05</v>
      </c>
    </row>
    <row r="50" spans="1:26" x14ac:dyDescent="0.25">
      <c r="A50" s="564" t="s">
        <v>1888</v>
      </c>
      <c r="B50" s="574" t="s">
        <v>1596</v>
      </c>
      <c r="C50" s="574">
        <v>1</v>
      </c>
      <c r="D50" s="574" t="s">
        <v>1819</v>
      </c>
      <c r="E50" s="574"/>
      <c r="F50" s="574" t="s">
        <v>12</v>
      </c>
      <c r="G50" s="574">
        <v>2017</v>
      </c>
      <c r="H50" s="574" t="s">
        <v>1597</v>
      </c>
      <c r="I50" s="574" t="s">
        <v>1598</v>
      </c>
      <c r="J50" s="574" t="s">
        <v>121</v>
      </c>
      <c r="K50" s="574">
        <v>5</v>
      </c>
      <c r="L50" s="574"/>
      <c r="M50" s="574"/>
      <c r="N50" s="574" t="s">
        <v>503</v>
      </c>
      <c r="O50" s="574">
        <v>4</v>
      </c>
      <c r="P50" s="574">
        <v>2559</v>
      </c>
      <c r="Q50" s="574" t="s">
        <v>551</v>
      </c>
      <c r="R50" s="574">
        <v>109.3</v>
      </c>
      <c r="S50" s="574">
        <v>17</v>
      </c>
      <c r="T50" s="575">
        <v>3485</v>
      </c>
      <c r="U50" s="574">
        <v>40</v>
      </c>
      <c r="V50" s="574" t="s">
        <v>122</v>
      </c>
      <c r="W50" s="574" t="s">
        <v>124</v>
      </c>
      <c r="X50" s="576">
        <v>27655</v>
      </c>
      <c r="Y50" s="576">
        <v>26107</v>
      </c>
      <c r="Z50" s="577">
        <v>0.05</v>
      </c>
    </row>
    <row r="51" spans="1:26" x14ac:dyDescent="0.25">
      <c r="A51" s="564" t="s">
        <v>1889</v>
      </c>
      <c r="B51" s="565" t="s">
        <v>532</v>
      </c>
      <c r="C51" s="565">
        <v>1</v>
      </c>
      <c r="D51" s="565" t="s">
        <v>431</v>
      </c>
      <c r="E51" s="565"/>
      <c r="F51" s="565" t="s">
        <v>98</v>
      </c>
      <c r="G51" s="565">
        <v>2017</v>
      </c>
      <c r="H51" s="565" t="s">
        <v>85</v>
      </c>
      <c r="I51" s="565" t="s">
        <v>502</v>
      </c>
      <c r="J51" s="565" t="s">
        <v>121</v>
      </c>
      <c r="K51" s="565">
        <v>23833</v>
      </c>
      <c r="L51" s="565"/>
      <c r="M51" s="565"/>
      <c r="N51" s="565" t="s">
        <v>503</v>
      </c>
      <c r="O51" s="565">
        <v>4</v>
      </c>
      <c r="P51" s="565" t="s">
        <v>533</v>
      </c>
      <c r="Q51" s="565" t="s">
        <v>505</v>
      </c>
      <c r="R51" s="565">
        <v>111.7</v>
      </c>
      <c r="S51" s="565">
        <v>18.5</v>
      </c>
      <c r="T51" s="566">
        <v>3730</v>
      </c>
      <c r="U51" s="565">
        <v>25</v>
      </c>
      <c r="V51" s="565" t="s">
        <v>122</v>
      </c>
      <c r="W51" s="565" t="s">
        <v>123</v>
      </c>
      <c r="X51" s="567">
        <v>28175</v>
      </c>
      <c r="Y51" s="567">
        <v>23833.51</v>
      </c>
      <c r="Z51" s="579">
        <v>7.1999999999999995E-2</v>
      </c>
    </row>
    <row r="52" spans="1:26" ht="30" x14ac:dyDescent="0.25">
      <c r="A52" s="564" t="s">
        <v>1890</v>
      </c>
      <c r="B52" s="574" t="s">
        <v>532</v>
      </c>
      <c r="C52" s="574">
        <v>2</v>
      </c>
      <c r="D52" s="574" t="s">
        <v>436</v>
      </c>
      <c r="E52" s="574"/>
      <c r="F52" s="574" t="s">
        <v>98</v>
      </c>
      <c r="G52" s="574">
        <v>2017</v>
      </c>
      <c r="H52" s="574" t="s">
        <v>85</v>
      </c>
      <c r="I52" s="574" t="s">
        <v>502</v>
      </c>
      <c r="J52" s="574" t="s">
        <v>121</v>
      </c>
      <c r="K52" s="574">
        <v>5</v>
      </c>
      <c r="L52" s="574"/>
      <c r="M52" s="574"/>
      <c r="N52" s="574" t="s">
        <v>503</v>
      </c>
      <c r="O52" s="574">
        <v>4</v>
      </c>
      <c r="P52" s="574" t="s">
        <v>533</v>
      </c>
      <c r="Q52" s="574" t="s">
        <v>506</v>
      </c>
      <c r="R52" s="574">
        <v>111.7</v>
      </c>
      <c r="S52" s="574">
        <v>18.5</v>
      </c>
      <c r="T52" s="575">
        <v>3730</v>
      </c>
      <c r="U52" s="574">
        <v>25</v>
      </c>
      <c r="V52" s="574" t="s">
        <v>122</v>
      </c>
      <c r="W52" s="574" t="s">
        <v>123</v>
      </c>
      <c r="X52" s="576">
        <v>28175</v>
      </c>
      <c r="Y52" s="576">
        <v>22275</v>
      </c>
      <c r="Z52" s="577">
        <v>0.05</v>
      </c>
    </row>
    <row r="53" spans="1:26" x14ac:dyDescent="0.25">
      <c r="A53" s="564" t="s">
        <v>1891</v>
      </c>
      <c r="B53" s="565" t="s">
        <v>532</v>
      </c>
      <c r="C53" s="565">
        <v>3</v>
      </c>
      <c r="D53" s="565" t="s">
        <v>454</v>
      </c>
      <c r="E53" s="565"/>
      <c r="F53" s="565" t="s">
        <v>98</v>
      </c>
      <c r="G53" s="565">
        <v>2017</v>
      </c>
      <c r="H53" s="565" t="s">
        <v>85</v>
      </c>
      <c r="I53" s="565" t="s">
        <v>502</v>
      </c>
      <c r="J53" s="565" t="s">
        <v>121</v>
      </c>
      <c r="K53" s="565">
        <v>5</v>
      </c>
      <c r="L53" s="565"/>
      <c r="M53" s="565"/>
      <c r="N53" s="565" t="s">
        <v>503</v>
      </c>
      <c r="O53" s="565">
        <v>4</v>
      </c>
      <c r="P53" s="565" t="s">
        <v>533</v>
      </c>
      <c r="Q53" s="565" t="s">
        <v>505</v>
      </c>
      <c r="R53" s="565">
        <v>111.7</v>
      </c>
      <c r="S53" s="565">
        <v>18.5</v>
      </c>
      <c r="T53" s="566">
        <v>3730</v>
      </c>
      <c r="U53" s="565">
        <v>25</v>
      </c>
      <c r="V53" s="565" t="s">
        <v>122</v>
      </c>
      <c r="W53" s="565" t="s">
        <v>123</v>
      </c>
      <c r="X53" s="567">
        <v>27920</v>
      </c>
      <c r="Y53" s="567">
        <v>23346.15</v>
      </c>
      <c r="Z53" s="579">
        <v>0.03</v>
      </c>
    </row>
    <row r="54" spans="1:26" ht="30" x14ac:dyDescent="0.25">
      <c r="A54" s="564" t="s">
        <v>1892</v>
      </c>
      <c r="B54" s="574" t="s">
        <v>534</v>
      </c>
      <c r="C54" s="574">
        <v>1</v>
      </c>
      <c r="D54" s="574" t="s">
        <v>458</v>
      </c>
      <c r="E54" s="574"/>
      <c r="F54" s="574" t="s">
        <v>68</v>
      </c>
      <c r="G54" s="574">
        <v>2017</v>
      </c>
      <c r="H54" s="574" t="s">
        <v>101</v>
      </c>
      <c r="I54" s="574" t="s">
        <v>508</v>
      </c>
      <c r="J54" s="574" t="s">
        <v>121</v>
      </c>
      <c r="K54" s="574">
        <v>5</v>
      </c>
      <c r="L54" s="574"/>
      <c r="M54" s="574"/>
      <c r="N54" s="574" t="s">
        <v>535</v>
      </c>
      <c r="O54" s="574">
        <v>6</v>
      </c>
      <c r="P54" s="574" t="s">
        <v>536</v>
      </c>
      <c r="Q54" s="574" t="s">
        <v>463</v>
      </c>
      <c r="R54" s="574">
        <v>112.9</v>
      </c>
      <c r="S54" s="574">
        <v>19</v>
      </c>
      <c r="T54" s="575">
        <v>3858</v>
      </c>
      <c r="U54" s="574">
        <v>26</v>
      </c>
      <c r="V54" s="574" t="s">
        <v>122</v>
      </c>
      <c r="W54" s="574" t="s">
        <v>123</v>
      </c>
      <c r="X54" s="576">
        <v>29215</v>
      </c>
      <c r="Y54" s="576">
        <v>22771</v>
      </c>
      <c r="Z54" s="577">
        <v>0.05</v>
      </c>
    </row>
    <row r="55" spans="1:26" x14ac:dyDescent="0.25">
      <c r="A55" s="564" t="s">
        <v>1893</v>
      </c>
      <c r="B55" s="574" t="s">
        <v>534</v>
      </c>
      <c r="C55" s="574">
        <v>2</v>
      </c>
      <c r="D55" s="574" t="s">
        <v>1366</v>
      </c>
      <c r="E55" s="574"/>
      <c r="F55" s="574" t="s">
        <v>68</v>
      </c>
      <c r="G55" s="574">
        <v>2017</v>
      </c>
      <c r="H55" s="574" t="s">
        <v>101</v>
      </c>
      <c r="I55" s="574" t="s">
        <v>508</v>
      </c>
      <c r="J55" s="574" t="s">
        <v>121</v>
      </c>
      <c r="K55" s="574">
        <v>5</v>
      </c>
      <c r="L55" s="574"/>
      <c r="M55" s="574"/>
      <c r="N55" s="574" t="s">
        <v>535</v>
      </c>
      <c r="O55" s="574">
        <v>6</v>
      </c>
      <c r="P55" s="574" t="s">
        <v>536</v>
      </c>
      <c r="Q55" s="574" t="s">
        <v>463</v>
      </c>
      <c r="R55" s="574">
        <v>112.2</v>
      </c>
      <c r="S55" s="574">
        <v>19</v>
      </c>
      <c r="T55" s="575">
        <v>3858</v>
      </c>
      <c r="U55" s="574">
        <v>26</v>
      </c>
      <c r="V55" s="574" t="s">
        <v>122</v>
      </c>
      <c r="W55" s="574" t="s">
        <v>123</v>
      </c>
      <c r="X55" s="576">
        <v>29225</v>
      </c>
      <c r="Y55" s="576">
        <v>22513</v>
      </c>
      <c r="Z55" s="577">
        <v>0.01</v>
      </c>
    </row>
    <row r="56" spans="1:26" ht="30" x14ac:dyDescent="0.25">
      <c r="A56" s="564" t="s">
        <v>1894</v>
      </c>
      <c r="B56" s="574" t="s">
        <v>537</v>
      </c>
      <c r="C56" s="574">
        <v>1</v>
      </c>
      <c r="D56" s="574" t="s">
        <v>458</v>
      </c>
      <c r="E56" s="574"/>
      <c r="F56" s="574" t="s">
        <v>68</v>
      </c>
      <c r="G56" s="574">
        <v>2017</v>
      </c>
      <c r="H56" s="574" t="s">
        <v>101</v>
      </c>
      <c r="I56" s="574" t="s">
        <v>538</v>
      </c>
      <c r="J56" s="574" t="s">
        <v>121</v>
      </c>
      <c r="K56" s="574">
        <v>5</v>
      </c>
      <c r="L56" s="574"/>
      <c r="M56" s="574"/>
      <c r="N56" s="574" t="s">
        <v>535</v>
      </c>
      <c r="O56" s="574">
        <v>6</v>
      </c>
      <c r="P56" s="574" t="s">
        <v>539</v>
      </c>
      <c r="Q56" s="574" t="s">
        <v>466</v>
      </c>
      <c r="R56" s="574">
        <v>112.9</v>
      </c>
      <c r="S56" s="574">
        <v>19</v>
      </c>
      <c r="T56" s="575">
        <v>3858</v>
      </c>
      <c r="U56" s="574">
        <v>26</v>
      </c>
      <c r="V56" s="574" t="s">
        <v>122</v>
      </c>
      <c r="W56" s="574" t="s">
        <v>123</v>
      </c>
      <c r="X56" s="576">
        <v>31645</v>
      </c>
      <c r="Y56" s="576">
        <v>24991</v>
      </c>
      <c r="Z56" s="577">
        <v>0.05</v>
      </c>
    </row>
    <row r="57" spans="1:26" x14ac:dyDescent="0.25">
      <c r="A57" s="564" t="s">
        <v>1895</v>
      </c>
      <c r="B57" s="574" t="s">
        <v>537</v>
      </c>
      <c r="C57" s="574">
        <v>2</v>
      </c>
      <c r="D57" s="574" t="s">
        <v>1366</v>
      </c>
      <c r="E57" s="574"/>
      <c r="F57" s="574" t="s">
        <v>68</v>
      </c>
      <c r="G57" s="574">
        <v>2017</v>
      </c>
      <c r="H57" s="574" t="s">
        <v>101</v>
      </c>
      <c r="I57" s="574" t="s">
        <v>538</v>
      </c>
      <c r="J57" s="574" t="s">
        <v>121</v>
      </c>
      <c r="K57" s="574">
        <v>5</v>
      </c>
      <c r="L57" s="574"/>
      <c r="M57" s="574"/>
      <c r="N57" s="574" t="s">
        <v>535</v>
      </c>
      <c r="O57" s="574">
        <v>6</v>
      </c>
      <c r="P57" s="574" t="s">
        <v>539</v>
      </c>
      <c r="Q57" s="574" t="s">
        <v>466</v>
      </c>
      <c r="R57" s="574">
        <v>112.2</v>
      </c>
      <c r="S57" s="574">
        <v>19</v>
      </c>
      <c r="T57" s="575">
        <v>3858</v>
      </c>
      <c r="U57" s="574">
        <v>26</v>
      </c>
      <c r="V57" s="574" t="s">
        <v>122</v>
      </c>
      <c r="W57" s="574" t="s">
        <v>123</v>
      </c>
      <c r="X57" s="576">
        <v>31655</v>
      </c>
      <c r="Y57" s="576">
        <v>24662</v>
      </c>
      <c r="Z57" s="577">
        <v>0.01</v>
      </c>
    </row>
    <row r="58" spans="1:26" ht="30" x14ac:dyDescent="0.25">
      <c r="A58" s="564" t="s">
        <v>1896</v>
      </c>
      <c r="B58" s="574" t="s">
        <v>540</v>
      </c>
      <c r="C58" s="574">
        <v>1</v>
      </c>
      <c r="D58" s="574" t="s">
        <v>458</v>
      </c>
      <c r="E58" s="574"/>
      <c r="F58" s="574" t="s">
        <v>68</v>
      </c>
      <c r="G58" s="574">
        <v>2017</v>
      </c>
      <c r="H58" s="574" t="s">
        <v>101</v>
      </c>
      <c r="I58" s="574" t="s">
        <v>538</v>
      </c>
      <c r="J58" s="574" t="s">
        <v>509</v>
      </c>
      <c r="K58" s="574">
        <v>5</v>
      </c>
      <c r="L58" s="574"/>
      <c r="M58" s="574"/>
      <c r="N58" s="574" t="s">
        <v>541</v>
      </c>
      <c r="O58" s="574">
        <v>6</v>
      </c>
      <c r="P58" s="574" t="s">
        <v>542</v>
      </c>
      <c r="Q58" s="574" t="s">
        <v>466</v>
      </c>
      <c r="R58" s="574">
        <v>112.9</v>
      </c>
      <c r="S58" s="574">
        <v>19</v>
      </c>
      <c r="T58" s="575">
        <v>4140</v>
      </c>
      <c r="U58" s="574">
        <v>21</v>
      </c>
      <c r="V58" s="574" t="s">
        <v>122</v>
      </c>
      <c r="W58" s="574" t="s">
        <v>125</v>
      </c>
      <c r="X58" s="576">
        <v>32500</v>
      </c>
      <c r="Y58" s="576">
        <v>25768</v>
      </c>
      <c r="Z58" s="577">
        <v>0.05</v>
      </c>
    </row>
    <row r="59" spans="1:26" x14ac:dyDescent="0.25">
      <c r="A59" s="564" t="s">
        <v>1897</v>
      </c>
      <c r="B59" s="574" t="s">
        <v>540</v>
      </c>
      <c r="C59" s="574">
        <v>2</v>
      </c>
      <c r="D59" s="574" t="s">
        <v>1366</v>
      </c>
      <c r="E59" s="574"/>
      <c r="F59" s="574" t="s">
        <v>68</v>
      </c>
      <c r="G59" s="574">
        <v>2017</v>
      </c>
      <c r="H59" s="574" t="s">
        <v>101</v>
      </c>
      <c r="I59" s="574" t="s">
        <v>538</v>
      </c>
      <c r="J59" s="574" t="s">
        <v>509</v>
      </c>
      <c r="K59" s="574">
        <v>5</v>
      </c>
      <c r="L59" s="574"/>
      <c r="M59" s="574"/>
      <c r="N59" s="574" t="s">
        <v>541</v>
      </c>
      <c r="O59" s="574">
        <v>6</v>
      </c>
      <c r="P59" s="574" t="s">
        <v>542</v>
      </c>
      <c r="Q59" s="574" t="s">
        <v>466</v>
      </c>
      <c r="R59" s="574">
        <v>112.2</v>
      </c>
      <c r="S59" s="574">
        <v>19</v>
      </c>
      <c r="T59" s="575">
        <v>4140</v>
      </c>
      <c r="U59" s="574">
        <v>21</v>
      </c>
      <c r="V59" s="574" t="s">
        <v>122</v>
      </c>
      <c r="W59" s="574" t="s">
        <v>125</v>
      </c>
      <c r="X59" s="576">
        <v>32510</v>
      </c>
      <c r="Y59" s="576">
        <v>25413</v>
      </c>
      <c r="Z59" s="577">
        <v>0.01</v>
      </c>
    </row>
    <row r="60" spans="1:26" x14ac:dyDescent="0.25">
      <c r="A60" s="564" t="s">
        <v>1898</v>
      </c>
      <c r="B60" s="574" t="s">
        <v>543</v>
      </c>
      <c r="C60" s="574">
        <v>1</v>
      </c>
      <c r="D60" s="574" t="s">
        <v>431</v>
      </c>
      <c r="E60" s="574"/>
      <c r="F60" s="574" t="s">
        <v>109</v>
      </c>
      <c r="G60" s="574">
        <v>2017</v>
      </c>
      <c r="H60" s="574" t="s">
        <v>332</v>
      </c>
      <c r="I60" s="574" t="s">
        <v>508</v>
      </c>
      <c r="J60" s="574" t="s">
        <v>121</v>
      </c>
      <c r="K60" s="574">
        <v>5</v>
      </c>
      <c r="L60" s="574"/>
      <c r="M60" s="574"/>
      <c r="N60" s="574" t="s">
        <v>523</v>
      </c>
      <c r="O60" s="574">
        <v>4</v>
      </c>
      <c r="P60" s="574" t="s">
        <v>544</v>
      </c>
      <c r="Q60" s="574">
        <v>1</v>
      </c>
      <c r="R60" s="574">
        <v>110.4</v>
      </c>
      <c r="S60" s="574">
        <v>18.5</v>
      </c>
      <c r="T60" s="575">
        <v>3252</v>
      </c>
      <c r="U60" s="574">
        <v>29</v>
      </c>
      <c r="V60" s="574" t="s">
        <v>122</v>
      </c>
      <c r="W60" s="574" t="s">
        <v>123</v>
      </c>
      <c r="X60" s="576">
        <v>22785</v>
      </c>
      <c r="Y60" s="576">
        <v>19394.990000000002</v>
      </c>
      <c r="Z60" s="577">
        <v>4.4999999999999998E-2</v>
      </c>
    </row>
    <row r="61" spans="1:26" x14ac:dyDescent="0.25">
      <c r="A61" s="564" t="s">
        <v>1899</v>
      </c>
      <c r="B61" s="574" t="s">
        <v>545</v>
      </c>
      <c r="C61" s="574">
        <v>1</v>
      </c>
      <c r="D61" s="574" t="s">
        <v>431</v>
      </c>
      <c r="E61" s="574"/>
      <c r="F61" s="574" t="s">
        <v>109</v>
      </c>
      <c r="G61" s="574">
        <v>2017</v>
      </c>
      <c r="H61" s="574" t="s">
        <v>332</v>
      </c>
      <c r="I61" s="574" t="s">
        <v>446</v>
      </c>
      <c r="J61" s="574" t="s">
        <v>121</v>
      </c>
      <c r="K61" s="574">
        <v>5</v>
      </c>
      <c r="L61" s="574"/>
      <c r="M61" s="574"/>
      <c r="N61" s="574" t="s">
        <v>546</v>
      </c>
      <c r="O61" s="574">
        <v>4</v>
      </c>
      <c r="P61" s="574" t="s">
        <v>547</v>
      </c>
      <c r="Q61" s="574">
        <v>1</v>
      </c>
      <c r="R61" s="574">
        <v>110.4</v>
      </c>
      <c r="S61" s="574">
        <v>18.5</v>
      </c>
      <c r="T61" s="575">
        <v>3250</v>
      </c>
      <c r="U61" s="574">
        <v>32</v>
      </c>
      <c r="V61" s="574" t="s">
        <v>122</v>
      </c>
      <c r="W61" s="574" t="s">
        <v>123</v>
      </c>
      <c r="X61" s="576">
        <v>23960</v>
      </c>
      <c r="Y61" s="576">
        <v>21226.99</v>
      </c>
      <c r="Z61" s="577">
        <v>4.4999999999999998E-2</v>
      </c>
    </row>
    <row r="62" spans="1:26" ht="30" x14ac:dyDescent="0.25">
      <c r="A62" s="564" t="s">
        <v>1900</v>
      </c>
      <c r="B62" s="574" t="s">
        <v>445</v>
      </c>
      <c r="C62" s="574">
        <v>1</v>
      </c>
      <c r="D62" s="574" t="s">
        <v>436</v>
      </c>
      <c r="E62" s="574"/>
      <c r="F62" s="574" t="s">
        <v>98</v>
      </c>
      <c r="G62" s="574">
        <v>2016</v>
      </c>
      <c r="H62" s="574" t="s">
        <v>81</v>
      </c>
      <c r="I62" s="574" t="s">
        <v>446</v>
      </c>
      <c r="J62" s="574" t="s">
        <v>121</v>
      </c>
      <c r="K62" s="574">
        <v>5</v>
      </c>
      <c r="L62" s="574"/>
      <c r="M62" s="574"/>
      <c r="N62" s="574" t="s">
        <v>444</v>
      </c>
      <c r="O62" s="574">
        <v>4</v>
      </c>
      <c r="P62" s="574" t="s">
        <v>447</v>
      </c>
      <c r="Q62" s="574" t="s">
        <v>448</v>
      </c>
      <c r="R62" s="574">
        <v>105.7</v>
      </c>
      <c r="S62" s="574">
        <v>15.6</v>
      </c>
      <c r="T62" s="575">
        <v>3107</v>
      </c>
      <c r="U62" s="574">
        <v>31</v>
      </c>
      <c r="V62" s="574" t="s">
        <v>122</v>
      </c>
      <c r="W62" s="574" t="s">
        <v>122</v>
      </c>
      <c r="X62" s="576">
        <v>22295</v>
      </c>
      <c r="Y62" s="576">
        <v>21488</v>
      </c>
      <c r="Z62" s="581">
        <v>0.05</v>
      </c>
    </row>
    <row r="63" spans="1:26" ht="45" x14ac:dyDescent="0.25">
      <c r="A63" s="564" t="s">
        <v>1901</v>
      </c>
      <c r="B63" s="565" t="s">
        <v>486</v>
      </c>
      <c r="C63" s="565">
        <v>1</v>
      </c>
      <c r="D63" s="565" t="s">
        <v>485</v>
      </c>
      <c r="E63" s="565"/>
      <c r="F63" s="565" t="s">
        <v>91</v>
      </c>
      <c r="G63" s="565">
        <v>2016</v>
      </c>
      <c r="H63" s="565" t="s">
        <v>369</v>
      </c>
      <c r="I63" s="565" t="s">
        <v>487</v>
      </c>
      <c r="J63" s="565" t="s">
        <v>121</v>
      </c>
      <c r="K63" s="565">
        <v>5</v>
      </c>
      <c r="L63" s="565"/>
      <c r="M63" s="565"/>
      <c r="N63" s="565" t="s">
        <v>484</v>
      </c>
      <c r="O63" s="565">
        <v>4</v>
      </c>
      <c r="P63" s="565" t="s">
        <v>488</v>
      </c>
      <c r="Q63" s="565" t="s">
        <v>487</v>
      </c>
      <c r="R63" s="565">
        <v>105.1</v>
      </c>
      <c r="S63" s="565">
        <v>13.2</v>
      </c>
      <c r="T63" s="566">
        <v>2749</v>
      </c>
      <c r="U63" s="565">
        <v>35</v>
      </c>
      <c r="V63" s="565" t="s">
        <v>122</v>
      </c>
      <c r="W63" s="565" t="s">
        <v>122</v>
      </c>
      <c r="X63" s="567">
        <v>20860</v>
      </c>
      <c r="Y63" s="567">
        <v>20651</v>
      </c>
      <c r="Z63" s="568">
        <v>0.03</v>
      </c>
    </row>
    <row r="64" spans="1:26" x14ac:dyDescent="0.25">
      <c r="A64" s="564" t="s">
        <v>1902</v>
      </c>
      <c r="B64" s="574" t="s">
        <v>494</v>
      </c>
      <c r="C64" s="574">
        <v>1</v>
      </c>
      <c r="D64" s="574" t="s">
        <v>438</v>
      </c>
      <c r="E64" s="574"/>
      <c r="F64" s="574" t="s">
        <v>90</v>
      </c>
      <c r="G64" s="574">
        <v>2016</v>
      </c>
      <c r="H64" s="574" t="s">
        <v>103</v>
      </c>
      <c r="I64" s="574" t="s">
        <v>495</v>
      </c>
      <c r="J64" s="574" t="s">
        <v>121</v>
      </c>
      <c r="K64" s="574">
        <v>5</v>
      </c>
      <c r="L64" s="574"/>
      <c r="M64" s="574"/>
      <c r="N64" s="574" t="s">
        <v>484</v>
      </c>
      <c r="O64" s="574">
        <v>4</v>
      </c>
      <c r="P64" s="574">
        <v>12016</v>
      </c>
      <c r="Q64" s="574"/>
      <c r="R64" s="574">
        <v>106.3</v>
      </c>
      <c r="S64" s="574">
        <v>13.2</v>
      </c>
      <c r="T64" s="575">
        <v>2859</v>
      </c>
      <c r="U64" s="574">
        <v>33</v>
      </c>
      <c r="V64" s="574" t="s">
        <v>122</v>
      </c>
      <c r="W64" s="574" t="s">
        <v>122</v>
      </c>
      <c r="X64" s="576">
        <v>18155</v>
      </c>
      <c r="Y64" s="576" t="s">
        <v>496</v>
      </c>
      <c r="Z64" s="581">
        <v>10</v>
      </c>
    </row>
    <row r="65" spans="1:26" x14ac:dyDescent="0.25">
      <c r="A65" s="564" t="s">
        <v>1903</v>
      </c>
      <c r="B65" s="565" t="s">
        <v>497</v>
      </c>
      <c r="C65" s="565">
        <v>1</v>
      </c>
      <c r="D65" s="565" t="s">
        <v>438</v>
      </c>
      <c r="E65" s="565"/>
      <c r="F65" s="565" t="s">
        <v>90</v>
      </c>
      <c r="G65" s="565">
        <v>2016</v>
      </c>
      <c r="H65" s="565" t="s">
        <v>103</v>
      </c>
      <c r="I65" s="565" t="s">
        <v>498</v>
      </c>
      <c r="J65" s="565" t="s">
        <v>121</v>
      </c>
      <c r="K65" s="565">
        <v>5</v>
      </c>
      <c r="L65" s="565"/>
      <c r="M65" s="565"/>
      <c r="N65" s="565" t="s">
        <v>484</v>
      </c>
      <c r="O65" s="565">
        <v>4</v>
      </c>
      <c r="P65" s="565">
        <v>12116</v>
      </c>
      <c r="Q65" s="565"/>
      <c r="R65" s="565">
        <v>106.3</v>
      </c>
      <c r="S65" s="565">
        <v>13.2</v>
      </c>
      <c r="T65" s="566">
        <v>2859</v>
      </c>
      <c r="U65" s="565">
        <v>34</v>
      </c>
      <c r="V65" s="565" t="s">
        <v>122</v>
      </c>
      <c r="W65" s="565" t="s">
        <v>122</v>
      </c>
      <c r="X65" s="567">
        <v>18555</v>
      </c>
      <c r="Y65" s="567" t="s">
        <v>499</v>
      </c>
      <c r="Z65" s="568">
        <v>10</v>
      </c>
    </row>
    <row r="66" spans="1:26" ht="32.25" customHeight="1" x14ac:dyDescent="0.25">
      <c r="A66" s="564" t="s">
        <v>1904</v>
      </c>
      <c r="B66" s="574" t="s">
        <v>497</v>
      </c>
      <c r="C66" s="574">
        <v>2</v>
      </c>
      <c r="D66" s="574" t="s">
        <v>441</v>
      </c>
      <c r="E66" s="574"/>
      <c r="F66" s="574" t="s">
        <v>90</v>
      </c>
      <c r="G66" s="574">
        <v>2016</v>
      </c>
      <c r="H66" s="574" t="s">
        <v>103</v>
      </c>
      <c r="I66" s="574" t="s">
        <v>498</v>
      </c>
      <c r="J66" s="574" t="s">
        <v>121</v>
      </c>
      <c r="K66" s="574">
        <v>5</v>
      </c>
      <c r="L66" s="574"/>
      <c r="M66" s="574"/>
      <c r="N66" s="574" t="s">
        <v>484</v>
      </c>
      <c r="O66" s="574">
        <v>4</v>
      </c>
      <c r="P66" s="574">
        <v>12116</v>
      </c>
      <c r="Q66" s="574" t="s">
        <v>442</v>
      </c>
      <c r="R66" s="574">
        <v>106.3</v>
      </c>
      <c r="S66" s="574">
        <v>13.2</v>
      </c>
      <c r="T66" s="575">
        <v>2859</v>
      </c>
      <c r="U66" s="574">
        <v>34</v>
      </c>
      <c r="V66" s="574" t="s">
        <v>122</v>
      </c>
      <c r="W66" s="574" t="s">
        <v>122</v>
      </c>
      <c r="X66" s="576">
        <v>18605</v>
      </c>
      <c r="Y66" s="576">
        <v>16781</v>
      </c>
      <c r="Z66" s="581">
        <v>0.03</v>
      </c>
    </row>
    <row r="67" spans="1:26" x14ac:dyDescent="0.25">
      <c r="A67" s="564" t="s">
        <v>1905</v>
      </c>
      <c r="B67" s="565" t="s">
        <v>530</v>
      </c>
      <c r="C67" s="565">
        <v>1</v>
      </c>
      <c r="D67" s="565" t="s">
        <v>438</v>
      </c>
      <c r="E67" s="565"/>
      <c r="F67" s="565" t="s">
        <v>90</v>
      </c>
      <c r="G67" s="565">
        <v>2016</v>
      </c>
      <c r="H67" s="565" t="s">
        <v>97</v>
      </c>
      <c r="I67" s="565">
        <v>2.5</v>
      </c>
      <c r="J67" s="565" t="s">
        <v>121</v>
      </c>
      <c r="K67" s="565">
        <v>5</v>
      </c>
      <c r="L67" s="565"/>
      <c r="M67" s="565"/>
      <c r="N67" s="565" t="s">
        <v>503</v>
      </c>
      <c r="O67" s="565">
        <v>4</v>
      </c>
      <c r="P67" s="565">
        <v>13016</v>
      </c>
      <c r="Q67" s="565"/>
      <c r="R67" s="565">
        <v>109.3</v>
      </c>
      <c r="S67" s="565">
        <v>18</v>
      </c>
      <c r="T67" s="566">
        <v>3177</v>
      </c>
      <c r="U67" s="565">
        <v>31</v>
      </c>
      <c r="V67" s="565" t="s">
        <v>122</v>
      </c>
      <c r="W67" s="565" t="s">
        <v>122</v>
      </c>
      <c r="X67" s="567">
        <v>23125</v>
      </c>
      <c r="Y67" s="567" t="s">
        <v>531</v>
      </c>
      <c r="Z67" s="568">
        <v>10</v>
      </c>
    </row>
    <row r="68" spans="1:26" ht="30" x14ac:dyDescent="0.25">
      <c r="A68" s="564" t="s">
        <v>1906</v>
      </c>
      <c r="B68" s="565" t="s">
        <v>554</v>
      </c>
      <c r="C68" s="565">
        <v>1</v>
      </c>
      <c r="D68" s="565" t="s">
        <v>441</v>
      </c>
      <c r="E68" s="565"/>
      <c r="F68" s="565" t="s">
        <v>90</v>
      </c>
      <c r="G68" s="565">
        <v>2017</v>
      </c>
      <c r="H68" s="565" t="s">
        <v>157</v>
      </c>
      <c r="I68" s="565" t="s">
        <v>460</v>
      </c>
      <c r="J68" s="565" t="s">
        <v>121</v>
      </c>
      <c r="K68" s="565">
        <v>5</v>
      </c>
      <c r="L68" s="565"/>
      <c r="M68" s="565"/>
      <c r="N68" s="565" t="s">
        <v>503</v>
      </c>
      <c r="O68" s="565">
        <v>4</v>
      </c>
      <c r="P68" s="565">
        <v>22117</v>
      </c>
      <c r="Q68" s="565" t="s">
        <v>551</v>
      </c>
      <c r="R68" s="565">
        <v>106.5</v>
      </c>
      <c r="S68" s="565">
        <v>14.5</v>
      </c>
      <c r="T68" s="566">
        <v>4489</v>
      </c>
      <c r="U68" s="565">
        <v>28</v>
      </c>
      <c r="V68" s="565" t="s">
        <v>122</v>
      </c>
      <c r="W68" s="565" t="s">
        <v>122</v>
      </c>
      <c r="X68" s="567">
        <v>24760</v>
      </c>
      <c r="Y68" s="567">
        <v>20922</v>
      </c>
      <c r="Z68" s="579">
        <v>0.03</v>
      </c>
    </row>
    <row r="69" spans="1:26" ht="30" x14ac:dyDescent="0.25">
      <c r="A69" s="564" t="s">
        <v>1907</v>
      </c>
      <c r="B69" s="574" t="s">
        <v>555</v>
      </c>
      <c r="C69" s="574">
        <v>1</v>
      </c>
      <c r="D69" s="574" t="s">
        <v>441</v>
      </c>
      <c r="E69" s="574"/>
      <c r="F69" s="574" t="s">
        <v>90</v>
      </c>
      <c r="G69" s="574">
        <v>2017</v>
      </c>
      <c r="H69" s="574" t="s">
        <v>157</v>
      </c>
      <c r="I69" s="574" t="s">
        <v>460</v>
      </c>
      <c r="J69" s="574" t="s">
        <v>509</v>
      </c>
      <c r="K69" s="574">
        <v>5</v>
      </c>
      <c r="L69" s="574"/>
      <c r="M69" s="574"/>
      <c r="N69" s="574" t="s">
        <v>503</v>
      </c>
      <c r="O69" s="574">
        <v>4</v>
      </c>
      <c r="P69" s="574">
        <v>22217</v>
      </c>
      <c r="Q69" s="574" t="s">
        <v>551</v>
      </c>
      <c r="R69" s="574">
        <v>106.5</v>
      </c>
      <c r="S69" s="574">
        <v>14.5</v>
      </c>
      <c r="T69" s="575">
        <v>4678</v>
      </c>
      <c r="U69" s="574">
        <v>28</v>
      </c>
      <c r="V69" s="574" t="s">
        <v>122</v>
      </c>
      <c r="W69" s="574" t="s">
        <v>122</v>
      </c>
      <c r="X69" s="576">
        <v>26110</v>
      </c>
      <c r="Y69" s="576">
        <v>22258</v>
      </c>
      <c r="Z69" s="577">
        <v>0.03</v>
      </c>
    </row>
    <row r="70" spans="1:26" x14ac:dyDescent="0.25">
      <c r="A70" s="564" t="s">
        <v>1908</v>
      </c>
      <c r="B70" s="565" t="s">
        <v>1615</v>
      </c>
      <c r="C70" s="565">
        <v>1</v>
      </c>
      <c r="D70" s="565" t="s">
        <v>1819</v>
      </c>
      <c r="E70" s="565"/>
      <c r="F70" s="565" t="s">
        <v>12</v>
      </c>
      <c r="G70" s="565">
        <v>2017</v>
      </c>
      <c r="H70" s="565" t="s">
        <v>1616</v>
      </c>
      <c r="I70" s="565" t="s">
        <v>1583</v>
      </c>
      <c r="J70" s="565" t="s">
        <v>121</v>
      </c>
      <c r="K70" s="565">
        <v>5</v>
      </c>
      <c r="L70" s="565"/>
      <c r="M70" s="565"/>
      <c r="N70" s="565" t="s">
        <v>503</v>
      </c>
      <c r="O70" s="565">
        <v>4</v>
      </c>
      <c r="P70" s="565">
        <v>4430</v>
      </c>
      <c r="Q70" s="565" t="s">
        <v>551</v>
      </c>
      <c r="R70" s="565">
        <v>104.7</v>
      </c>
      <c r="S70" s="565">
        <v>15.9</v>
      </c>
      <c r="T70" s="566">
        <v>4525</v>
      </c>
      <c r="U70" s="565">
        <v>26</v>
      </c>
      <c r="V70" s="565" t="s">
        <v>122</v>
      </c>
      <c r="W70" s="565" t="s">
        <v>551</v>
      </c>
      <c r="X70" s="567">
        <v>25850</v>
      </c>
      <c r="Y70" s="567">
        <v>24975</v>
      </c>
      <c r="Z70" s="568">
        <v>0.05</v>
      </c>
    </row>
    <row r="71" spans="1:26" x14ac:dyDescent="0.25">
      <c r="A71" s="564" t="s">
        <v>1909</v>
      </c>
      <c r="B71" s="574" t="s">
        <v>1617</v>
      </c>
      <c r="C71" s="574">
        <v>1</v>
      </c>
      <c r="D71" s="574" t="s">
        <v>1819</v>
      </c>
      <c r="E71" s="574"/>
      <c r="F71" s="574" t="s">
        <v>12</v>
      </c>
      <c r="G71" s="574">
        <v>2017</v>
      </c>
      <c r="H71" s="574" t="s">
        <v>1616</v>
      </c>
      <c r="I71" s="574" t="s">
        <v>1583</v>
      </c>
      <c r="J71" s="574" t="s">
        <v>509</v>
      </c>
      <c r="K71" s="574">
        <v>5</v>
      </c>
      <c r="L71" s="574"/>
      <c r="M71" s="574"/>
      <c r="N71" s="574" t="s">
        <v>503</v>
      </c>
      <c r="O71" s="574">
        <v>4</v>
      </c>
      <c r="P71" s="574">
        <v>4432</v>
      </c>
      <c r="Q71" s="574" t="s">
        <v>551</v>
      </c>
      <c r="R71" s="574">
        <v>104.7</v>
      </c>
      <c r="S71" s="574">
        <v>15.9</v>
      </c>
      <c r="T71" s="575">
        <v>4640</v>
      </c>
      <c r="U71" s="574">
        <v>25</v>
      </c>
      <c r="V71" s="574" t="s">
        <v>122</v>
      </c>
      <c r="W71" s="574" t="s">
        <v>551</v>
      </c>
      <c r="X71" s="576">
        <v>27240</v>
      </c>
      <c r="Y71" s="576">
        <v>26228</v>
      </c>
      <c r="Z71" s="577">
        <v>0.05</v>
      </c>
    </row>
    <row r="72" spans="1:26" x14ac:dyDescent="0.25">
      <c r="A72" s="564" t="s">
        <v>1910</v>
      </c>
      <c r="B72" s="565" t="s">
        <v>1618</v>
      </c>
      <c r="C72" s="565">
        <v>1</v>
      </c>
      <c r="D72" s="565" t="s">
        <v>1819</v>
      </c>
      <c r="E72" s="565"/>
      <c r="F72" s="565" t="s">
        <v>12</v>
      </c>
      <c r="G72" s="565">
        <v>2017</v>
      </c>
      <c r="H72" s="565" t="s">
        <v>1616</v>
      </c>
      <c r="I72" s="565" t="s">
        <v>1619</v>
      </c>
      <c r="J72" s="565" t="s">
        <v>509</v>
      </c>
      <c r="K72" s="565">
        <v>5</v>
      </c>
      <c r="L72" s="565"/>
      <c r="M72" s="565"/>
      <c r="N72" s="565">
        <v>2.5</v>
      </c>
      <c r="O72" s="565">
        <v>4</v>
      </c>
      <c r="P72" s="565">
        <v>4444</v>
      </c>
      <c r="Q72" s="565" t="s">
        <v>551</v>
      </c>
      <c r="R72" s="565">
        <v>104.7</v>
      </c>
      <c r="S72" s="565">
        <v>14.8</v>
      </c>
      <c r="T72" s="566">
        <v>4960</v>
      </c>
      <c r="U72" s="565">
        <v>32</v>
      </c>
      <c r="V72" s="565" t="s">
        <v>122</v>
      </c>
      <c r="W72" s="565" t="s">
        <v>124</v>
      </c>
      <c r="X72" s="567">
        <v>29970</v>
      </c>
      <c r="Y72" s="567">
        <v>29008</v>
      </c>
      <c r="Z72" s="579">
        <v>0.05</v>
      </c>
    </row>
    <row r="73" spans="1:26" ht="30" x14ac:dyDescent="0.25">
      <c r="A73" s="564" t="s">
        <v>1911</v>
      </c>
      <c r="B73" s="565" t="s">
        <v>556</v>
      </c>
      <c r="C73" s="565">
        <v>1</v>
      </c>
      <c r="D73" s="565" t="s">
        <v>458</v>
      </c>
      <c r="E73" s="565"/>
      <c r="F73" s="565" t="s">
        <v>68</v>
      </c>
      <c r="G73" s="565">
        <v>2017</v>
      </c>
      <c r="H73" s="565" t="s">
        <v>152</v>
      </c>
      <c r="I73" s="565" t="s">
        <v>508</v>
      </c>
      <c r="J73" s="565" t="s">
        <v>121</v>
      </c>
      <c r="K73" s="565">
        <v>5</v>
      </c>
      <c r="L73" s="565"/>
      <c r="M73" s="565"/>
      <c r="N73" s="565" t="s">
        <v>1369</v>
      </c>
      <c r="O73" s="565">
        <v>4</v>
      </c>
      <c r="P73" s="565" t="s">
        <v>557</v>
      </c>
      <c r="Q73" s="565" t="s">
        <v>466</v>
      </c>
      <c r="R73" s="565">
        <v>105.9</v>
      </c>
      <c r="S73" s="565">
        <v>16.3</v>
      </c>
      <c r="T73" s="566">
        <v>4520</v>
      </c>
      <c r="U73" s="565">
        <v>26</v>
      </c>
      <c r="V73" s="565" t="s">
        <v>122</v>
      </c>
      <c r="W73" s="565" t="s">
        <v>122</v>
      </c>
      <c r="X73" s="567">
        <v>25995</v>
      </c>
      <c r="Y73" s="567">
        <v>22274</v>
      </c>
      <c r="Z73" s="579">
        <v>0.05</v>
      </c>
    </row>
    <row r="74" spans="1:26" x14ac:dyDescent="0.25">
      <c r="A74" s="564" t="s">
        <v>1912</v>
      </c>
      <c r="B74" s="574" t="s">
        <v>556</v>
      </c>
      <c r="C74" s="574">
        <v>2</v>
      </c>
      <c r="D74" s="574" t="s">
        <v>1370</v>
      </c>
      <c r="E74" s="574"/>
      <c r="F74" s="574" t="s">
        <v>68</v>
      </c>
      <c r="G74" s="574">
        <v>2017</v>
      </c>
      <c r="H74" s="574" t="s">
        <v>152</v>
      </c>
      <c r="I74" s="574" t="s">
        <v>508</v>
      </c>
      <c r="J74" s="574" t="s">
        <v>121</v>
      </c>
      <c r="K74" s="574">
        <v>5</v>
      </c>
      <c r="L74" s="574"/>
      <c r="M74" s="574"/>
      <c r="N74" s="574" t="s">
        <v>1369</v>
      </c>
      <c r="O74" s="574">
        <v>4</v>
      </c>
      <c r="P74" s="574" t="s">
        <v>557</v>
      </c>
      <c r="Q74" s="574" t="s">
        <v>466</v>
      </c>
      <c r="R74" s="574">
        <v>105.9</v>
      </c>
      <c r="S74" s="574">
        <v>15.7</v>
      </c>
      <c r="T74" s="575">
        <v>4520</v>
      </c>
      <c r="U74" s="574">
        <v>26</v>
      </c>
      <c r="V74" s="574" t="s">
        <v>122</v>
      </c>
      <c r="W74" s="574" t="s">
        <v>122</v>
      </c>
      <c r="X74" s="576">
        <v>25995</v>
      </c>
      <c r="Y74" s="576">
        <v>21500</v>
      </c>
      <c r="Z74" s="577">
        <v>0.01</v>
      </c>
    </row>
    <row r="75" spans="1:26" ht="30" x14ac:dyDescent="0.25">
      <c r="A75" s="564" t="s">
        <v>1913</v>
      </c>
      <c r="B75" s="565" t="s">
        <v>558</v>
      </c>
      <c r="C75" s="565">
        <v>1</v>
      </c>
      <c r="D75" s="565" t="s">
        <v>458</v>
      </c>
      <c r="E75" s="565"/>
      <c r="F75" s="565" t="s">
        <v>68</v>
      </c>
      <c r="G75" s="565">
        <v>2017</v>
      </c>
      <c r="H75" s="565" t="s">
        <v>152</v>
      </c>
      <c r="I75" s="565" t="s">
        <v>508</v>
      </c>
      <c r="J75" s="565" t="s">
        <v>559</v>
      </c>
      <c r="K75" s="565">
        <v>5</v>
      </c>
      <c r="L75" s="565"/>
      <c r="M75" s="565"/>
      <c r="N75" s="565" t="s">
        <v>461</v>
      </c>
      <c r="O75" s="565">
        <v>4</v>
      </c>
      <c r="P75" s="565" t="s">
        <v>560</v>
      </c>
      <c r="Q75" s="565" t="s">
        <v>466</v>
      </c>
      <c r="R75" s="565">
        <v>105.9</v>
      </c>
      <c r="S75" s="565">
        <v>16.3</v>
      </c>
      <c r="T75" s="566">
        <v>4840</v>
      </c>
      <c r="U75" s="565">
        <v>23</v>
      </c>
      <c r="V75" s="565" t="s">
        <v>122</v>
      </c>
      <c r="W75" s="565" t="s">
        <v>122</v>
      </c>
      <c r="X75" s="567">
        <v>29040</v>
      </c>
      <c r="Y75" s="567">
        <v>24255</v>
      </c>
      <c r="Z75" s="579">
        <v>0.05</v>
      </c>
    </row>
    <row r="76" spans="1:26" x14ac:dyDescent="0.25">
      <c r="A76" s="564" t="s">
        <v>1914</v>
      </c>
      <c r="B76" s="574" t="s">
        <v>558</v>
      </c>
      <c r="C76" s="574">
        <v>2</v>
      </c>
      <c r="D76" s="574" t="s">
        <v>1370</v>
      </c>
      <c r="E76" s="574"/>
      <c r="F76" s="574" t="s">
        <v>68</v>
      </c>
      <c r="G76" s="574">
        <v>2017</v>
      </c>
      <c r="H76" s="574" t="s">
        <v>152</v>
      </c>
      <c r="I76" s="574" t="s">
        <v>508</v>
      </c>
      <c r="J76" s="574" t="s">
        <v>559</v>
      </c>
      <c r="K76" s="574">
        <v>5</v>
      </c>
      <c r="L76" s="574"/>
      <c r="M76" s="574"/>
      <c r="N76" s="574" t="s">
        <v>461</v>
      </c>
      <c r="O76" s="574">
        <v>4</v>
      </c>
      <c r="P76" s="574" t="s">
        <v>560</v>
      </c>
      <c r="Q76" s="574" t="s">
        <v>466</v>
      </c>
      <c r="R76" s="574">
        <v>105.9</v>
      </c>
      <c r="S76" s="574">
        <v>15.7</v>
      </c>
      <c r="T76" s="575">
        <v>4840</v>
      </c>
      <c r="U76" s="574">
        <v>23</v>
      </c>
      <c r="V76" s="574" t="s">
        <v>122</v>
      </c>
      <c r="W76" s="574" t="s">
        <v>122</v>
      </c>
      <c r="X76" s="576">
        <v>29040</v>
      </c>
      <c r="Y76" s="576">
        <v>23435</v>
      </c>
      <c r="Z76" s="577">
        <v>0.01</v>
      </c>
    </row>
    <row r="77" spans="1:26" x14ac:dyDescent="0.25">
      <c r="A77" s="564" t="s">
        <v>1915</v>
      </c>
      <c r="B77" s="565" t="s">
        <v>561</v>
      </c>
      <c r="C77" s="565">
        <v>1</v>
      </c>
      <c r="D77" s="565" t="s">
        <v>431</v>
      </c>
      <c r="E77" s="565"/>
      <c r="F77" s="565" t="s">
        <v>98</v>
      </c>
      <c r="G77" s="565">
        <v>2017</v>
      </c>
      <c r="H77" s="565" t="s">
        <v>159</v>
      </c>
      <c r="I77" s="565" t="s">
        <v>502</v>
      </c>
      <c r="J77" s="565" t="s">
        <v>121</v>
      </c>
      <c r="K77" s="565">
        <v>5</v>
      </c>
      <c r="L77" s="565"/>
      <c r="M77" s="565"/>
      <c r="N77" s="565" t="s">
        <v>523</v>
      </c>
      <c r="O77" s="565">
        <v>4</v>
      </c>
      <c r="P77" s="565" t="s">
        <v>562</v>
      </c>
      <c r="Q77" s="565" t="s">
        <v>506</v>
      </c>
      <c r="R77" s="565">
        <v>112.5</v>
      </c>
      <c r="S77" s="565">
        <v>18.8</v>
      </c>
      <c r="T77" s="566">
        <v>4960</v>
      </c>
      <c r="U77" s="565">
        <v>26</v>
      </c>
      <c r="V77" s="565" t="s">
        <v>122</v>
      </c>
      <c r="W77" s="565" t="s">
        <v>123</v>
      </c>
      <c r="X77" s="567">
        <v>26405</v>
      </c>
      <c r="Y77" s="567">
        <v>20723.66</v>
      </c>
      <c r="Z77" s="579">
        <v>7.1999999999999995E-2</v>
      </c>
    </row>
    <row r="78" spans="1:26" s="624" customFormat="1" x14ac:dyDescent="0.25">
      <c r="A78" s="601" t="s">
        <v>1916</v>
      </c>
      <c r="B78" s="602" t="s">
        <v>561</v>
      </c>
      <c r="C78" s="602">
        <v>3</v>
      </c>
      <c r="D78" s="602" t="s">
        <v>454</v>
      </c>
      <c r="E78" s="602"/>
      <c r="F78" s="602" t="s">
        <v>98</v>
      </c>
      <c r="G78" s="602">
        <v>2017</v>
      </c>
      <c r="H78" s="602" t="s">
        <v>159</v>
      </c>
      <c r="I78" s="602" t="s">
        <v>502</v>
      </c>
      <c r="J78" s="602" t="s">
        <v>121</v>
      </c>
      <c r="K78" s="602">
        <v>5</v>
      </c>
      <c r="L78" s="602"/>
      <c r="M78" s="602"/>
      <c r="N78" s="602" t="s">
        <v>523</v>
      </c>
      <c r="O78" s="602">
        <v>4</v>
      </c>
      <c r="P78" s="602" t="s">
        <v>562</v>
      </c>
      <c r="Q78" s="602" t="s">
        <v>506</v>
      </c>
      <c r="R78" s="602">
        <v>112.5</v>
      </c>
      <c r="S78" s="602">
        <v>18.8</v>
      </c>
      <c r="T78" s="603">
        <v>4960</v>
      </c>
      <c r="U78" s="602">
        <v>26</v>
      </c>
      <c r="V78" s="602" t="s">
        <v>125</v>
      </c>
      <c r="W78" s="602" t="s">
        <v>122</v>
      </c>
      <c r="X78" s="604">
        <v>26105</v>
      </c>
      <c r="Y78" s="604">
        <v>20549.46</v>
      </c>
      <c r="Z78" s="605">
        <v>0.03</v>
      </c>
    </row>
    <row r="79" spans="1:26" ht="30" x14ac:dyDescent="0.25">
      <c r="A79" s="564" t="s">
        <v>1917</v>
      </c>
      <c r="B79" s="565" t="s">
        <v>561</v>
      </c>
      <c r="C79" s="565">
        <v>2</v>
      </c>
      <c r="D79" s="565" t="s">
        <v>436</v>
      </c>
      <c r="E79" s="565"/>
      <c r="F79" s="565" t="s">
        <v>98</v>
      </c>
      <c r="G79" s="565">
        <v>2017</v>
      </c>
      <c r="H79" s="565" t="s">
        <v>159</v>
      </c>
      <c r="I79" s="565" t="s">
        <v>502</v>
      </c>
      <c r="J79" s="565" t="s">
        <v>121</v>
      </c>
      <c r="K79" s="565">
        <v>5</v>
      </c>
      <c r="L79" s="565"/>
      <c r="M79" s="565"/>
      <c r="N79" s="565" t="s">
        <v>523</v>
      </c>
      <c r="O79" s="565">
        <v>4</v>
      </c>
      <c r="P79" s="565" t="s">
        <v>562</v>
      </c>
      <c r="Q79" s="565" t="s">
        <v>506</v>
      </c>
      <c r="R79" s="565">
        <v>112.5</v>
      </c>
      <c r="S79" s="565">
        <v>18.8</v>
      </c>
      <c r="T79" s="566">
        <v>4960</v>
      </c>
      <c r="U79" s="565">
        <v>26</v>
      </c>
      <c r="V79" s="565" t="s">
        <v>125</v>
      </c>
      <c r="W79" s="565" t="s">
        <v>122</v>
      </c>
      <c r="X79" s="567">
        <v>26405</v>
      </c>
      <c r="Y79" s="567">
        <v>20949</v>
      </c>
      <c r="Z79" s="579">
        <v>0.05</v>
      </c>
    </row>
    <row r="80" spans="1:26" x14ac:dyDescent="0.25">
      <c r="A80" s="564" t="s">
        <v>1918</v>
      </c>
      <c r="B80" s="574" t="s">
        <v>563</v>
      </c>
      <c r="C80" s="574">
        <v>1</v>
      </c>
      <c r="D80" s="574" t="s">
        <v>431</v>
      </c>
      <c r="E80" s="574"/>
      <c r="F80" s="574" t="s">
        <v>98</v>
      </c>
      <c r="G80" s="574">
        <v>2017</v>
      </c>
      <c r="H80" s="574" t="s">
        <v>159</v>
      </c>
      <c r="I80" s="574" t="s">
        <v>502</v>
      </c>
      <c r="J80" s="574" t="s">
        <v>509</v>
      </c>
      <c r="K80" s="574">
        <v>5</v>
      </c>
      <c r="L80" s="574"/>
      <c r="M80" s="574"/>
      <c r="N80" s="574" t="s">
        <v>523</v>
      </c>
      <c r="O80" s="574">
        <v>4</v>
      </c>
      <c r="P80" s="574" t="s">
        <v>564</v>
      </c>
      <c r="Q80" s="574" t="s">
        <v>506</v>
      </c>
      <c r="R80" s="574">
        <v>112.5</v>
      </c>
      <c r="S80" s="574">
        <v>18.8</v>
      </c>
      <c r="T80" s="575">
        <v>5070</v>
      </c>
      <c r="U80" s="574">
        <v>23</v>
      </c>
      <c r="V80" s="574" t="s">
        <v>122</v>
      </c>
      <c r="W80" s="574" t="s">
        <v>123</v>
      </c>
      <c r="X80" s="576">
        <v>28140</v>
      </c>
      <c r="Y80" s="576">
        <v>22352.98</v>
      </c>
      <c r="Z80" s="577">
        <v>7.1999999999999995E-2</v>
      </c>
    </row>
    <row r="81" spans="1:26" ht="30" x14ac:dyDescent="0.25">
      <c r="A81" s="564" t="s">
        <v>1919</v>
      </c>
      <c r="B81" s="565" t="s">
        <v>563</v>
      </c>
      <c r="C81" s="565">
        <v>2</v>
      </c>
      <c r="D81" s="565" t="s">
        <v>436</v>
      </c>
      <c r="E81" s="565"/>
      <c r="F81" s="565" t="s">
        <v>98</v>
      </c>
      <c r="G81" s="565">
        <v>2017</v>
      </c>
      <c r="H81" s="565" t="s">
        <v>159</v>
      </c>
      <c r="I81" s="565" t="s">
        <v>502</v>
      </c>
      <c r="J81" s="565" t="s">
        <v>509</v>
      </c>
      <c r="K81" s="565">
        <v>5</v>
      </c>
      <c r="L81" s="565"/>
      <c r="M81" s="565"/>
      <c r="N81" s="565" t="s">
        <v>523</v>
      </c>
      <c r="O81" s="565">
        <v>4</v>
      </c>
      <c r="P81" s="565" t="s">
        <v>564</v>
      </c>
      <c r="Q81" s="565" t="s">
        <v>506</v>
      </c>
      <c r="R81" s="565">
        <v>112.5</v>
      </c>
      <c r="S81" s="565">
        <v>18.8</v>
      </c>
      <c r="T81" s="566">
        <v>5070</v>
      </c>
      <c r="U81" s="565">
        <v>23</v>
      </c>
      <c r="V81" s="565" t="s">
        <v>125</v>
      </c>
      <c r="W81" s="565" t="s">
        <v>122</v>
      </c>
      <c r="X81" s="567">
        <v>28155</v>
      </c>
      <c r="Y81" s="567">
        <v>22626</v>
      </c>
      <c r="Z81" s="579">
        <v>0.05</v>
      </c>
    </row>
    <row r="82" spans="1:26" x14ac:dyDescent="0.25">
      <c r="A82" s="564" t="s">
        <v>1920</v>
      </c>
      <c r="B82" s="574" t="s">
        <v>563</v>
      </c>
      <c r="C82" s="574">
        <v>3</v>
      </c>
      <c r="D82" s="574" t="s">
        <v>454</v>
      </c>
      <c r="E82" s="574"/>
      <c r="F82" s="574" t="s">
        <v>98</v>
      </c>
      <c r="G82" s="574">
        <v>2017</v>
      </c>
      <c r="H82" s="574" t="s">
        <v>159</v>
      </c>
      <c r="I82" s="574" t="s">
        <v>502</v>
      </c>
      <c r="J82" s="574" t="s">
        <v>509</v>
      </c>
      <c r="K82" s="574">
        <v>5</v>
      </c>
      <c r="L82" s="574"/>
      <c r="M82" s="574"/>
      <c r="N82" s="574" t="s">
        <v>523</v>
      </c>
      <c r="O82" s="574">
        <v>4</v>
      </c>
      <c r="P82" s="574" t="s">
        <v>564</v>
      </c>
      <c r="Q82" s="574" t="s">
        <v>506</v>
      </c>
      <c r="R82" s="574">
        <v>112.5</v>
      </c>
      <c r="S82" s="574">
        <v>18.8</v>
      </c>
      <c r="T82" s="575">
        <v>5070</v>
      </c>
      <c r="U82" s="574">
        <v>23</v>
      </c>
      <c r="V82" s="574" t="s">
        <v>125</v>
      </c>
      <c r="W82" s="574" t="s">
        <v>122</v>
      </c>
      <c r="X82" s="576">
        <v>27855</v>
      </c>
      <c r="Y82" s="576">
        <v>21775.599999999999</v>
      </c>
      <c r="Z82" s="577">
        <v>0.03</v>
      </c>
    </row>
    <row r="83" spans="1:26" ht="30" x14ac:dyDescent="0.25">
      <c r="A83" s="564" t="s">
        <v>1921</v>
      </c>
      <c r="B83" s="565" t="s">
        <v>565</v>
      </c>
      <c r="C83" s="565">
        <v>1</v>
      </c>
      <c r="D83" s="565" t="s">
        <v>566</v>
      </c>
      <c r="E83" s="565"/>
      <c r="F83" s="565" t="s">
        <v>567</v>
      </c>
      <c r="G83" s="565">
        <v>2017</v>
      </c>
      <c r="H83" s="565" t="s">
        <v>155</v>
      </c>
      <c r="I83" s="565" t="s">
        <v>568</v>
      </c>
      <c r="J83" s="565" t="s">
        <v>121</v>
      </c>
      <c r="K83" s="565">
        <v>5</v>
      </c>
      <c r="L83" s="565"/>
      <c r="M83" s="565"/>
      <c r="N83" s="565" t="s">
        <v>523</v>
      </c>
      <c r="O83" s="565">
        <v>4</v>
      </c>
      <c r="P83" s="565" t="s">
        <v>569</v>
      </c>
      <c r="Q83" s="565" t="s">
        <v>629</v>
      </c>
      <c r="R83" s="565">
        <v>106.3</v>
      </c>
      <c r="S83" s="565">
        <v>15.8</v>
      </c>
      <c r="T83" s="566">
        <v>5050</v>
      </c>
      <c r="U83" s="565">
        <v>25</v>
      </c>
      <c r="V83" s="565" t="s">
        <v>122</v>
      </c>
      <c r="W83" s="565" t="s">
        <v>122</v>
      </c>
      <c r="X83" s="567">
        <v>24590</v>
      </c>
      <c r="Y83" s="567">
        <v>20795</v>
      </c>
      <c r="Z83" s="579">
        <v>0.05</v>
      </c>
    </row>
    <row r="84" spans="1:26" ht="30" x14ac:dyDescent="0.25">
      <c r="A84" s="564" t="s">
        <v>1922</v>
      </c>
      <c r="B84" s="574" t="s">
        <v>570</v>
      </c>
      <c r="C84" s="574">
        <v>1</v>
      </c>
      <c r="D84" s="574" t="s">
        <v>566</v>
      </c>
      <c r="E84" s="574"/>
      <c r="F84" s="574" t="s">
        <v>567</v>
      </c>
      <c r="G84" s="574">
        <v>2017</v>
      </c>
      <c r="H84" s="574" t="s">
        <v>155</v>
      </c>
      <c r="I84" s="574" t="s">
        <v>568</v>
      </c>
      <c r="J84" s="574" t="s">
        <v>559</v>
      </c>
      <c r="K84" s="574">
        <v>5</v>
      </c>
      <c r="L84" s="574"/>
      <c r="M84" s="574"/>
      <c r="N84" s="574" t="s">
        <v>523</v>
      </c>
      <c r="O84" s="574">
        <v>4</v>
      </c>
      <c r="P84" s="574" t="s">
        <v>571</v>
      </c>
      <c r="Q84" s="574" t="s">
        <v>629</v>
      </c>
      <c r="R84" s="574">
        <v>106.3</v>
      </c>
      <c r="S84" s="574">
        <v>15.8</v>
      </c>
      <c r="T84" s="575">
        <v>5500</v>
      </c>
      <c r="U84" s="574">
        <v>24</v>
      </c>
      <c r="V84" s="574" t="s">
        <v>122</v>
      </c>
      <c r="W84" s="574" t="s">
        <v>122</v>
      </c>
      <c r="X84" s="576">
        <v>26590</v>
      </c>
      <c r="Y84" s="576">
        <v>22691</v>
      </c>
      <c r="Z84" s="577">
        <v>0.05</v>
      </c>
    </row>
    <row r="85" spans="1:26" x14ac:dyDescent="0.25">
      <c r="A85" s="564" t="s">
        <v>1923</v>
      </c>
      <c r="B85" s="565" t="s">
        <v>572</v>
      </c>
      <c r="C85" s="565">
        <v>1</v>
      </c>
      <c r="D85" s="565" t="s">
        <v>431</v>
      </c>
      <c r="E85" s="565"/>
      <c r="F85" s="565" t="s">
        <v>109</v>
      </c>
      <c r="G85" s="565">
        <v>2017</v>
      </c>
      <c r="H85" s="565" t="s">
        <v>341</v>
      </c>
      <c r="I85" s="565" t="s">
        <v>508</v>
      </c>
      <c r="J85" s="565" t="s">
        <v>121</v>
      </c>
      <c r="K85" s="565">
        <v>5</v>
      </c>
      <c r="L85" s="565"/>
      <c r="M85" s="565"/>
      <c r="N85" s="565" t="s">
        <v>461</v>
      </c>
      <c r="O85" s="565">
        <v>4</v>
      </c>
      <c r="P85" s="565" t="s">
        <v>573</v>
      </c>
      <c r="Q85" s="565">
        <v>1</v>
      </c>
      <c r="R85" s="565">
        <v>105.1</v>
      </c>
      <c r="S85" s="565">
        <v>16.399999999999999</v>
      </c>
      <c r="T85" s="566">
        <v>4586</v>
      </c>
      <c r="U85" s="565">
        <v>26</v>
      </c>
      <c r="V85" s="565" t="s">
        <v>122</v>
      </c>
      <c r="W85" s="565" t="s">
        <v>123</v>
      </c>
      <c r="X85" s="567">
        <v>23595</v>
      </c>
      <c r="Y85" s="567">
        <v>22231.99</v>
      </c>
      <c r="Z85" s="579">
        <v>4.4999999999999998E-2</v>
      </c>
    </row>
    <row r="86" spans="1:26" x14ac:dyDescent="0.25">
      <c r="A86" s="564" t="s">
        <v>1924</v>
      </c>
      <c r="B86" s="574" t="s">
        <v>574</v>
      </c>
      <c r="C86" s="574">
        <v>1</v>
      </c>
      <c r="D86" s="574" t="s">
        <v>431</v>
      </c>
      <c r="E86" s="574"/>
      <c r="F86" s="574" t="s">
        <v>109</v>
      </c>
      <c r="G86" s="574">
        <v>2017</v>
      </c>
      <c r="H86" s="574" t="s">
        <v>341</v>
      </c>
      <c r="I86" s="574" t="s">
        <v>508</v>
      </c>
      <c r="J86" s="574" t="s">
        <v>509</v>
      </c>
      <c r="K86" s="574">
        <v>5</v>
      </c>
      <c r="L86" s="574"/>
      <c r="M86" s="574"/>
      <c r="N86" s="574" t="s">
        <v>461</v>
      </c>
      <c r="O86" s="574">
        <v>4</v>
      </c>
      <c r="P86" s="574" t="s">
        <v>575</v>
      </c>
      <c r="Q86" s="574">
        <v>1</v>
      </c>
      <c r="R86" s="574">
        <v>105.1</v>
      </c>
      <c r="S86" s="574">
        <v>16.399999999999999</v>
      </c>
      <c r="T86" s="575">
        <v>4740</v>
      </c>
      <c r="U86" s="574">
        <v>23</v>
      </c>
      <c r="V86" s="574" t="s">
        <v>122</v>
      </c>
      <c r="W86" s="574" t="s">
        <v>123</v>
      </c>
      <c r="X86" s="576">
        <v>24995</v>
      </c>
      <c r="Y86" s="576">
        <v>23567.99</v>
      </c>
      <c r="Z86" s="577">
        <v>4.4999999999999998E-2</v>
      </c>
    </row>
    <row r="87" spans="1:26" ht="30" x14ac:dyDescent="0.25">
      <c r="A87" s="564" t="s">
        <v>1925</v>
      </c>
      <c r="B87" s="565" t="s">
        <v>576</v>
      </c>
      <c r="C87" s="565">
        <v>1</v>
      </c>
      <c r="D87" s="565" t="s">
        <v>458</v>
      </c>
      <c r="E87" s="565"/>
      <c r="F87" s="565" t="s">
        <v>68</v>
      </c>
      <c r="G87" s="565">
        <v>2017</v>
      </c>
      <c r="H87" s="565" t="s">
        <v>153</v>
      </c>
      <c r="I87" s="565" t="s">
        <v>577</v>
      </c>
      <c r="J87" s="565" t="s">
        <v>121</v>
      </c>
      <c r="K87" s="565">
        <v>7</v>
      </c>
      <c r="L87" s="565"/>
      <c r="M87" s="565"/>
      <c r="N87" s="565" t="s">
        <v>578</v>
      </c>
      <c r="O87" s="565">
        <v>4</v>
      </c>
      <c r="P87" s="565" t="s">
        <v>579</v>
      </c>
      <c r="Q87" s="565" t="s">
        <v>463</v>
      </c>
      <c r="R87" s="565">
        <v>112.8</v>
      </c>
      <c r="S87" s="565">
        <v>18.600000000000001</v>
      </c>
      <c r="T87" s="566">
        <v>6160</v>
      </c>
      <c r="U87" s="565">
        <v>22</v>
      </c>
      <c r="V87" s="565" t="s">
        <v>122</v>
      </c>
      <c r="W87" s="565" t="s">
        <v>122</v>
      </c>
      <c r="X87" s="567">
        <v>32600</v>
      </c>
      <c r="Y87" s="567">
        <v>26545</v>
      </c>
      <c r="Z87" s="579">
        <v>0.05</v>
      </c>
    </row>
    <row r="88" spans="1:26" x14ac:dyDescent="0.25">
      <c r="A88" s="564" t="s">
        <v>1926</v>
      </c>
      <c r="B88" s="574" t="s">
        <v>576</v>
      </c>
      <c r="C88" s="574">
        <v>2</v>
      </c>
      <c r="D88" s="574" t="s">
        <v>1370</v>
      </c>
      <c r="E88" s="574"/>
      <c r="F88" s="574" t="s">
        <v>68</v>
      </c>
      <c r="G88" s="574">
        <v>2017</v>
      </c>
      <c r="H88" s="574" t="s">
        <v>153</v>
      </c>
      <c r="I88" s="574" t="s">
        <v>577</v>
      </c>
      <c r="J88" s="574" t="s">
        <v>121</v>
      </c>
      <c r="K88" s="574">
        <v>7</v>
      </c>
      <c r="L88" s="574"/>
      <c r="M88" s="574"/>
      <c r="N88" s="574" t="s">
        <v>578</v>
      </c>
      <c r="O88" s="574">
        <v>4</v>
      </c>
      <c r="P88" s="574" t="s">
        <v>579</v>
      </c>
      <c r="Q88" s="574" t="s">
        <v>463</v>
      </c>
      <c r="R88" s="574">
        <v>112.8</v>
      </c>
      <c r="S88" s="574">
        <v>18.600000000000001</v>
      </c>
      <c r="T88" s="575">
        <v>6160</v>
      </c>
      <c r="U88" s="574">
        <v>22</v>
      </c>
      <c r="V88" s="574" t="s">
        <v>122</v>
      </c>
      <c r="W88" s="574" t="s">
        <v>122</v>
      </c>
      <c r="X88" s="576">
        <v>32600</v>
      </c>
      <c r="Y88" s="576">
        <v>25596</v>
      </c>
      <c r="Z88" s="577">
        <v>0.01</v>
      </c>
    </row>
    <row r="89" spans="1:26" ht="30" x14ac:dyDescent="0.25">
      <c r="A89" s="564" t="s">
        <v>1927</v>
      </c>
      <c r="B89" s="565" t="s">
        <v>580</v>
      </c>
      <c r="C89" s="565">
        <v>1</v>
      </c>
      <c r="D89" s="565" t="s">
        <v>458</v>
      </c>
      <c r="E89" s="565"/>
      <c r="F89" s="565" t="s">
        <v>68</v>
      </c>
      <c r="G89" s="565">
        <v>2017</v>
      </c>
      <c r="H89" s="565" t="s">
        <v>153</v>
      </c>
      <c r="I89" s="565" t="s">
        <v>581</v>
      </c>
      <c r="J89" s="565" t="s">
        <v>121</v>
      </c>
      <c r="K89" s="565">
        <v>7</v>
      </c>
      <c r="L89" s="565"/>
      <c r="M89" s="565"/>
      <c r="N89" s="565" t="s">
        <v>578</v>
      </c>
      <c r="O89" s="565">
        <v>4</v>
      </c>
      <c r="P89" s="565" t="s">
        <v>582</v>
      </c>
      <c r="Q89" s="565" t="s">
        <v>466</v>
      </c>
      <c r="R89" s="565">
        <v>112.8</v>
      </c>
      <c r="S89" s="565">
        <v>18.600000000000001</v>
      </c>
      <c r="T89" s="566">
        <v>6160</v>
      </c>
      <c r="U89" s="565">
        <v>22</v>
      </c>
      <c r="V89" s="565" t="s">
        <v>122</v>
      </c>
      <c r="W89" s="565" t="s">
        <v>122</v>
      </c>
      <c r="X89" s="567">
        <v>35065</v>
      </c>
      <c r="Y89" s="567">
        <v>29767</v>
      </c>
      <c r="Z89" s="579">
        <v>0.05</v>
      </c>
    </row>
    <row r="90" spans="1:26" x14ac:dyDescent="0.25">
      <c r="A90" s="564" t="s">
        <v>1928</v>
      </c>
      <c r="B90" s="574" t="s">
        <v>580</v>
      </c>
      <c r="C90" s="574">
        <v>2</v>
      </c>
      <c r="D90" s="574" t="s">
        <v>1370</v>
      </c>
      <c r="E90" s="574"/>
      <c r="F90" s="574" t="s">
        <v>68</v>
      </c>
      <c r="G90" s="574">
        <v>2017</v>
      </c>
      <c r="H90" s="574" t="s">
        <v>153</v>
      </c>
      <c r="I90" s="574" t="s">
        <v>581</v>
      </c>
      <c r="J90" s="574" t="s">
        <v>121</v>
      </c>
      <c r="K90" s="574">
        <v>7</v>
      </c>
      <c r="L90" s="574"/>
      <c r="M90" s="574"/>
      <c r="N90" s="574" t="s">
        <v>578</v>
      </c>
      <c r="O90" s="574">
        <v>4</v>
      </c>
      <c r="P90" s="574" t="s">
        <v>582</v>
      </c>
      <c r="Q90" s="574" t="s">
        <v>466</v>
      </c>
      <c r="R90" s="574">
        <v>112.8</v>
      </c>
      <c r="S90" s="574">
        <v>18.600000000000001</v>
      </c>
      <c r="T90" s="575">
        <v>6160</v>
      </c>
      <c r="U90" s="574">
        <v>22</v>
      </c>
      <c r="V90" s="574" t="s">
        <v>122</v>
      </c>
      <c r="W90" s="574" t="s">
        <v>122</v>
      </c>
      <c r="X90" s="576">
        <v>35065</v>
      </c>
      <c r="Y90" s="576">
        <v>28278</v>
      </c>
      <c r="Z90" s="577">
        <v>0.01</v>
      </c>
    </row>
    <row r="91" spans="1:26" ht="30" x14ac:dyDescent="0.25">
      <c r="A91" s="564" t="s">
        <v>1929</v>
      </c>
      <c r="B91" s="565" t="s">
        <v>583</v>
      </c>
      <c r="C91" s="565">
        <v>1</v>
      </c>
      <c r="D91" s="565" t="s">
        <v>458</v>
      </c>
      <c r="E91" s="565"/>
      <c r="F91" s="565" t="s">
        <v>68</v>
      </c>
      <c r="G91" s="565">
        <v>2017</v>
      </c>
      <c r="H91" s="565" t="s">
        <v>153</v>
      </c>
      <c r="I91" s="565" t="s">
        <v>577</v>
      </c>
      <c r="J91" s="565" t="s">
        <v>559</v>
      </c>
      <c r="K91" s="565">
        <v>7</v>
      </c>
      <c r="L91" s="565"/>
      <c r="M91" s="565"/>
      <c r="N91" s="565" t="s">
        <v>584</v>
      </c>
      <c r="O91" s="565">
        <v>6</v>
      </c>
      <c r="P91" s="565" t="s">
        <v>585</v>
      </c>
      <c r="Q91" s="565" t="s">
        <v>463</v>
      </c>
      <c r="R91" s="565">
        <v>112.8</v>
      </c>
      <c r="S91" s="565">
        <v>18.600000000000001</v>
      </c>
      <c r="T91" s="566">
        <v>6160</v>
      </c>
      <c r="U91" s="565">
        <v>19</v>
      </c>
      <c r="V91" s="565" t="s">
        <v>125</v>
      </c>
      <c r="W91" s="565" t="s">
        <v>122</v>
      </c>
      <c r="X91" s="567">
        <v>34255</v>
      </c>
      <c r="Y91" s="567">
        <v>28092</v>
      </c>
      <c r="Z91" s="579">
        <v>0.05</v>
      </c>
    </row>
    <row r="92" spans="1:26" x14ac:dyDescent="0.25">
      <c r="A92" s="564" t="s">
        <v>1930</v>
      </c>
      <c r="B92" s="574" t="s">
        <v>583</v>
      </c>
      <c r="C92" s="574">
        <v>2</v>
      </c>
      <c r="D92" s="574" t="s">
        <v>1370</v>
      </c>
      <c r="E92" s="574"/>
      <c r="F92" s="574" t="s">
        <v>68</v>
      </c>
      <c r="G92" s="574">
        <v>2017</v>
      </c>
      <c r="H92" s="574" t="s">
        <v>153</v>
      </c>
      <c r="I92" s="574" t="s">
        <v>577</v>
      </c>
      <c r="J92" s="574" t="s">
        <v>559</v>
      </c>
      <c r="K92" s="574">
        <v>7</v>
      </c>
      <c r="L92" s="574"/>
      <c r="M92" s="574"/>
      <c r="N92" s="574" t="s">
        <v>584</v>
      </c>
      <c r="O92" s="574">
        <v>6</v>
      </c>
      <c r="P92" s="574" t="s">
        <v>585</v>
      </c>
      <c r="Q92" s="574" t="s">
        <v>463</v>
      </c>
      <c r="R92" s="574">
        <v>112.8</v>
      </c>
      <c r="S92" s="574">
        <v>18.600000000000001</v>
      </c>
      <c r="T92" s="575">
        <v>6160</v>
      </c>
      <c r="U92" s="574">
        <v>21</v>
      </c>
      <c r="V92" s="574" t="s">
        <v>125</v>
      </c>
      <c r="W92" s="574" t="s">
        <v>122</v>
      </c>
      <c r="X92" s="576">
        <v>34255</v>
      </c>
      <c r="Y92" s="576">
        <v>27016</v>
      </c>
      <c r="Z92" s="577">
        <v>0.01</v>
      </c>
    </row>
    <row r="93" spans="1:26" ht="30" x14ac:dyDescent="0.25">
      <c r="A93" s="564" t="s">
        <v>1931</v>
      </c>
      <c r="B93" s="565" t="s">
        <v>586</v>
      </c>
      <c r="C93" s="565">
        <v>1</v>
      </c>
      <c r="D93" s="565" t="s">
        <v>458</v>
      </c>
      <c r="E93" s="565"/>
      <c r="F93" s="565" t="s">
        <v>68</v>
      </c>
      <c r="G93" s="565">
        <v>2017</v>
      </c>
      <c r="H93" s="565" t="s">
        <v>153</v>
      </c>
      <c r="I93" s="565" t="s">
        <v>581</v>
      </c>
      <c r="J93" s="565" t="s">
        <v>559</v>
      </c>
      <c r="K93" s="565">
        <v>7</v>
      </c>
      <c r="L93" s="565"/>
      <c r="M93" s="565"/>
      <c r="N93" s="565" t="s">
        <v>584</v>
      </c>
      <c r="O93" s="565">
        <v>6</v>
      </c>
      <c r="P93" s="565" t="s">
        <v>587</v>
      </c>
      <c r="Q93" s="565" t="s">
        <v>466</v>
      </c>
      <c r="R93" s="565">
        <v>112.8</v>
      </c>
      <c r="S93" s="565">
        <v>18.600000000000001</v>
      </c>
      <c r="T93" s="566">
        <v>6160</v>
      </c>
      <c r="U93" s="565">
        <v>19</v>
      </c>
      <c r="V93" s="565" t="s">
        <v>125</v>
      </c>
      <c r="W93" s="565" t="s">
        <v>122</v>
      </c>
      <c r="X93" s="567">
        <v>36720</v>
      </c>
      <c r="Y93" s="567">
        <v>30018</v>
      </c>
      <c r="Z93" s="579">
        <v>0.05</v>
      </c>
    </row>
    <row r="94" spans="1:26" x14ac:dyDescent="0.25">
      <c r="A94" s="564" t="s">
        <v>1932</v>
      </c>
      <c r="B94" s="574" t="s">
        <v>586</v>
      </c>
      <c r="C94" s="574">
        <v>2</v>
      </c>
      <c r="D94" s="574" t="s">
        <v>1370</v>
      </c>
      <c r="E94" s="574"/>
      <c r="F94" s="574" t="s">
        <v>68</v>
      </c>
      <c r="G94" s="574">
        <v>2017</v>
      </c>
      <c r="H94" s="574" t="s">
        <v>153</v>
      </c>
      <c r="I94" s="574" t="s">
        <v>581</v>
      </c>
      <c r="J94" s="574" t="s">
        <v>559</v>
      </c>
      <c r="K94" s="574">
        <v>7</v>
      </c>
      <c r="L94" s="574"/>
      <c r="M94" s="574"/>
      <c r="N94" s="574" t="s">
        <v>584</v>
      </c>
      <c r="O94" s="574">
        <v>6</v>
      </c>
      <c r="P94" s="574" t="s">
        <v>587</v>
      </c>
      <c r="Q94" s="574" t="s">
        <v>466</v>
      </c>
      <c r="R94" s="574">
        <v>112.8</v>
      </c>
      <c r="S94" s="574">
        <v>18.600000000000001</v>
      </c>
      <c r="T94" s="575">
        <v>6160</v>
      </c>
      <c r="U94" s="574">
        <v>21</v>
      </c>
      <c r="V94" s="574" t="s">
        <v>125</v>
      </c>
      <c r="W94" s="574" t="s">
        <v>122</v>
      </c>
      <c r="X94" s="576">
        <v>36720</v>
      </c>
      <c r="Y94" s="576">
        <v>28870</v>
      </c>
      <c r="Z94" s="577">
        <v>0.01</v>
      </c>
    </row>
    <row r="95" spans="1:26" ht="30" x14ac:dyDescent="0.25">
      <c r="A95" s="564" t="s">
        <v>1933</v>
      </c>
      <c r="B95" s="565" t="s">
        <v>588</v>
      </c>
      <c r="C95" s="565">
        <v>1</v>
      </c>
      <c r="D95" s="565" t="s">
        <v>566</v>
      </c>
      <c r="E95" s="565"/>
      <c r="F95" s="565" t="s">
        <v>567</v>
      </c>
      <c r="G95" s="565">
        <v>2017</v>
      </c>
      <c r="H95" s="565" t="s">
        <v>156</v>
      </c>
      <c r="I95" s="565" t="s">
        <v>589</v>
      </c>
      <c r="J95" s="565" t="s">
        <v>590</v>
      </c>
      <c r="K95" s="565">
        <v>5</v>
      </c>
      <c r="L95" s="565"/>
      <c r="M95" s="565"/>
      <c r="N95" s="565" t="s">
        <v>591</v>
      </c>
      <c r="O95" s="565">
        <v>6</v>
      </c>
      <c r="P95" s="565" t="s">
        <v>592</v>
      </c>
      <c r="Q95" s="565" t="s">
        <v>1620</v>
      </c>
      <c r="R95" s="565">
        <v>114.8</v>
      </c>
      <c r="S95" s="565">
        <v>24.6</v>
      </c>
      <c r="T95" s="566">
        <v>6500</v>
      </c>
      <c r="U95" s="565">
        <v>20</v>
      </c>
      <c r="V95" s="565" t="s">
        <v>122</v>
      </c>
      <c r="W95" s="565" t="s">
        <v>122</v>
      </c>
      <c r="X95" s="567">
        <v>31290</v>
      </c>
      <c r="Y95" s="567">
        <v>26744</v>
      </c>
      <c r="Z95" s="579">
        <v>0.05</v>
      </c>
    </row>
    <row r="96" spans="1:26" ht="30" x14ac:dyDescent="0.25">
      <c r="A96" s="564" t="s">
        <v>1934</v>
      </c>
      <c r="B96" s="574" t="s">
        <v>594</v>
      </c>
      <c r="C96" s="574">
        <v>1</v>
      </c>
      <c r="D96" s="574" t="s">
        <v>566</v>
      </c>
      <c r="E96" s="574"/>
      <c r="F96" s="574" t="s">
        <v>567</v>
      </c>
      <c r="G96" s="574">
        <v>2017</v>
      </c>
      <c r="H96" s="574" t="s">
        <v>156</v>
      </c>
      <c r="I96" s="574" t="s">
        <v>589</v>
      </c>
      <c r="J96" s="574" t="s">
        <v>559</v>
      </c>
      <c r="K96" s="574">
        <v>5</v>
      </c>
      <c r="L96" s="574"/>
      <c r="M96" s="574"/>
      <c r="N96" s="574" t="s">
        <v>591</v>
      </c>
      <c r="O96" s="574">
        <v>6</v>
      </c>
      <c r="P96" s="574" t="s">
        <v>595</v>
      </c>
      <c r="Q96" s="574" t="s">
        <v>593</v>
      </c>
      <c r="R96" s="574">
        <v>114.8</v>
      </c>
      <c r="S96" s="574">
        <v>24.6</v>
      </c>
      <c r="T96" s="575">
        <v>6500</v>
      </c>
      <c r="U96" s="574">
        <v>19</v>
      </c>
      <c r="V96" s="574" t="s">
        <v>122</v>
      </c>
      <c r="W96" s="574" t="s">
        <v>122</v>
      </c>
      <c r="X96" s="576">
        <v>33590</v>
      </c>
      <c r="Y96" s="576">
        <v>27048</v>
      </c>
      <c r="Z96" s="577">
        <v>0.05</v>
      </c>
    </row>
    <row r="97" spans="1:26" x14ac:dyDescent="0.25">
      <c r="A97" s="564" t="s">
        <v>1935</v>
      </c>
      <c r="B97" s="565" t="s">
        <v>596</v>
      </c>
      <c r="C97" s="565">
        <v>1</v>
      </c>
      <c r="D97" s="565" t="s">
        <v>431</v>
      </c>
      <c r="E97" s="565"/>
      <c r="F97" s="565" t="s">
        <v>109</v>
      </c>
      <c r="G97" s="565">
        <v>2017</v>
      </c>
      <c r="H97" s="565" t="s">
        <v>342</v>
      </c>
      <c r="I97" s="565" t="s">
        <v>508</v>
      </c>
      <c r="J97" s="565" t="s">
        <v>121</v>
      </c>
      <c r="K97" s="565">
        <v>7</v>
      </c>
      <c r="L97" s="565"/>
      <c r="M97" s="565"/>
      <c r="N97" s="565" t="s">
        <v>597</v>
      </c>
      <c r="O97" s="565">
        <v>6</v>
      </c>
      <c r="P97" s="565" t="s">
        <v>598</v>
      </c>
      <c r="Q97" s="565">
        <v>1</v>
      </c>
      <c r="R97" s="565">
        <v>110.2</v>
      </c>
      <c r="S97" s="565">
        <v>18.8</v>
      </c>
      <c r="T97" s="566">
        <v>5512</v>
      </c>
      <c r="U97" s="565">
        <v>21</v>
      </c>
      <c r="V97" s="565" t="s">
        <v>122</v>
      </c>
      <c r="W97" s="565" t="s">
        <v>123</v>
      </c>
      <c r="X97" s="567">
        <v>31695</v>
      </c>
      <c r="Y97" s="567">
        <v>31607.99</v>
      </c>
      <c r="Z97" s="579">
        <v>4.4999999999999998E-2</v>
      </c>
    </row>
    <row r="98" spans="1:26" x14ac:dyDescent="0.25">
      <c r="A98" s="564" t="s">
        <v>1936</v>
      </c>
      <c r="B98" s="574" t="s">
        <v>599</v>
      </c>
      <c r="C98" s="574">
        <v>1</v>
      </c>
      <c r="D98" s="574" t="s">
        <v>431</v>
      </c>
      <c r="E98" s="574"/>
      <c r="F98" s="574" t="s">
        <v>109</v>
      </c>
      <c r="G98" s="574">
        <v>2017</v>
      </c>
      <c r="H98" s="574" t="s">
        <v>342</v>
      </c>
      <c r="I98" s="574" t="s">
        <v>508</v>
      </c>
      <c r="J98" s="574" t="s">
        <v>509</v>
      </c>
      <c r="K98" s="574">
        <v>7</v>
      </c>
      <c r="L98" s="574"/>
      <c r="M98" s="574"/>
      <c r="N98" s="574" t="s">
        <v>597</v>
      </c>
      <c r="O98" s="574">
        <v>6</v>
      </c>
      <c r="P98" s="574" t="s">
        <v>600</v>
      </c>
      <c r="Q98" s="574">
        <v>1</v>
      </c>
      <c r="R98" s="574">
        <v>110.2</v>
      </c>
      <c r="S98" s="574">
        <v>18.8</v>
      </c>
      <c r="T98" s="575">
        <v>5622</v>
      </c>
      <c r="U98" s="574">
        <v>20</v>
      </c>
      <c r="V98" s="574" t="s">
        <v>122</v>
      </c>
      <c r="W98" s="574" t="s">
        <v>123</v>
      </c>
      <c r="X98" s="576">
        <v>33445</v>
      </c>
      <c r="Y98" s="576">
        <v>33375.99</v>
      </c>
      <c r="Z98" s="577">
        <v>4.4999999999999998E-2</v>
      </c>
    </row>
    <row r="99" spans="1:26" ht="30" x14ac:dyDescent="0.25">
      <c r="A99" s="564" t="s">
        <v>1937</v>
      </c>
      <c r="B99" s="565" t="s">
        <v>601</v>
      </c>
      <c r="C99" s="565">
        <v>1</v>
      </c>
      <c r="D99" s="565" t="s">
        <v>441</v>
      </c>
      <c r="E99" s="565"/>
      <c r="F99" s="565" t="s">
        <v>90</v>
      </c>
      <c r="G99" s="565">
        <v>2017</v>
      </c>
      <c r="H99" s="565" t="s">
        <v>158</v>
      </c>
      <c r="I99" s="565" t="s">
        <v>460</v>
      </c>
      <c r="J99" s="565" t="s">
        <v>121</v>
      </c>
      <c r="K99" s="565">
        <v>7</v>
      </c>
      <c r="L99" s="565"/>
      <c r="M99" s="565"/>
      <c r="N99" s="565" t="s">
        <v>541</v>
      </c>
      <c r="O99" s="565">
        <v>6</v>
      </c>
      <c r="P99" s="565">
        <v>25117</v>
      </c>
      <c r="Q99" s="565" t="s">
        <v>551</v>
      </c>
      <c r="R99" s="565">
        <v>114.2</v>
      </c>
      <c r="S99" s="565">
        <v>19.5</v>
      </c>
      <c r="T99" s="566">
        <v>5986</v>
      </c>
      <c r="U99" s="565">
        <v>23</v>
      </c>
      <c r="V99" s="565" t="s">
        <v>122</v>
      </c>
      <c r="W99" s="565" t="s">
        <v>122</v>
      </c>
      <c r="X99" s="567">
        <v>30930</v>
      </c>
      <c r="Y99" s="567">
        <v>26031</v>
      </c>
      <c r="Z99" s="579">
        <v>0.03</v>
      </c>
    </row>
    <row r="100" spans="1:26" ht="30" x14ac:dyDescent="0.25">
      <c r="A100" s="564" t="s">
        <v>1938</v>
      </c>
      <c r="B100" s="574" t="s">
        <v>602</v>
      </c>
      <c r="C100" s="574">
        <v>1</v>
      </c>
      <c r="D100" s="574" t="s">
        <v>441</v>
      </c>
      <c r="E100" s="574"/>
      <c r="F100" s="574" t="s">
        <v>90</v>
      </c>
      <c r="G100" s="574">
        <v>2017</v>
      </c>
      <c r="H100" s="574" t="s">
        <v>158</v>
      </c>
      <c r="I100" s="574" t="s">
        <v>460</v>
      </c>
      <c r="J100" s="574" t="s">
        <v>559</v>
      </c>
      <c r="K100" s="574">
        <v>7</v>
      </c>
      <c r="L100" s="574"/>
      <c r="M100" s="574"/>
      <c r="N100" s="574" t="s">
        <v>541</v>
      </c>
      <c r="O100" s="574">
        <v>6</v>
      </c>
      <c r="P100" s="574">
        <v>25017</v>
      </c>
      <c r="Q100" s="574" t="s">
        <v>551</v>
      </c>
      <c r="R100" s="574">
        <v>114.2</v>
      </c>
      <c r="S100" s="574">
        <v>19.5</v>
      </c>
      <c r="T100" s="575">
        <v>5986</v>
      </c>
      <c r="U100" s="574">
        <v>22</v>
      </c>
      <c r="V100" s="574" t="s">
        <v>122</v>
      </c>
      <c r="W100" s="574" t="s">
        <v>122</v>
      </c>
      <c r="X100" s="576">
        <v>32620</v>
      </c>
      <c r="Y100" s="576">
        <v>27704</v>
      </c>
      <c r="Z100" s="577">
        <v>0.03</v>
      </c>
    </row>
    <row r="101" spans="1:26" ht="30" x14ac:dyDescent="0.25">
      <c r="A101" s="564" t="s">
        <v>1939</v>
      </c>
      <c r="B101" s="565" t="s">
        <v>603</v>
      </c>
      <c r="C101" s="565">
        <v>1</v>
      </c>
      <c r="D101" s="565" t="s">
        <v>458</v>
      </c>
      <c r="E101" s="565"/>
      <c r="F101" s="565" t="s">
        <v>68</v>
      </c>
      <c r="G101" s="565">
        <v>2017</v>
      </c>
      <c r="H101" s="565" t="s">
        <v>154</v>
      </c>
      <c r="I101" s="565" t="s">
        <v>604</v>
      </c>
      <c r="J101" s="565" t="s">
        <v>590</v>
      </c>
      <c r="K101" s="565">
        <v>5</v>
      </c>
      <c r="L101" s="565"/>
      <c r="M101" s="565"/>
      <c r="N101" s="565" t="s">
        <v>541</v>
      </c>
      <c r="O101" s="565">
        <v>6</v>
      </c>
      <c r="P101" s="565" t="s">
        <v>605</v>
      </c>
      <c r="Q101" s="565" t="s">
        <v>463</v>
      </c>
      <c r="R101" s="565">
        <v>119</v>
      </c>
      <c r="S101" s="565">
        <v>28</v>
      </c>
      <c r="T101" s="566">
        <v>7300</v>
      </c>
      <c r="U101" s="565">
        <v>18</v>
      </c>
      <c r="V101" s="565" t="s">
        <v>122</v>
      </c>
      <c r="W101" s="565" t="s">
        <v>122</v>
      </c>
      <c r="X101" s="567">
        <v>42895</v>
      </c>
      <c r="Y101" s="567">
        <v>32377</v>
      </c>
      <c r="Z101" s="579">
        <v>0.05</v>
      </c>
    </row>
    <row r="102" spans="1:26" x14ac:dyDescent="0.25">
      <c r="A102" s="564" t="s">
        <v>1940</v>
      </c>
      <c r="B102" s="574" t="s">
        <v>603</v>
      </c>
      <c r="C102" s="574">
        <v>2</v>
      </c>
      <c r="D102" s="574" t="s">
        <v>1370</v>
      </c>
      <c r="E102" s="574"/>
      <c r="F102" s="574" t="s">
        <v>68</v>
      </c>
      <c r="G102" s="574">
        <v>2017</v>
      </c>
      <c r="H102" s="574" t="s">
        <v>154</v>
      </c>
      <c r="I102" s="574" t="s">
        <v>604</v>
      </c>
      <c r="J102" s="574" t="s">
        <v>590</v>
      </c>
      <c r="K102" s="574">
        <v>5</v>
      </c>
      <c r="L102" s="574"/>
      <c r="M102" s="574"/>
      <c r="N102" s="574" t="s">
        <v>541</v>
      </c>
      <c r="O102" s="574">
        <v>6</v>
      </c>
      <c r="P102" s="574" t="s">
        <v>605</v>
      </c>
      <c r="Q102" s="574" t="s">
        <v>463</v>
      </c>
      <c r="R102" s="574">
        <v>119</v>
      </c>
      <c r="S102" s="574">
        <v>28</v>
      </c>
      <c r="T102" s="575">
        <v>7260</v>
      </c>
      <c r="U102" s="574">
        <v>18</v>
      </c>
      <c r="V102" s="574" t="s">
        <v>122</v>
      </c>
      <c r="W102" s="574" t="s">
        <v>122</v>
      </c>
      <c r="X102" s="576">
        <v>42895</v>
      </c>
      <c r="Y102" s="576">
        <v>31111</v>
      </c>
      <c r="Z102" s="577">
        <v>0.01</v>
      </c>
    </row>
    <row r="103" spans="1:26" ht="30" x14ac:dyDescent="0.25">
      <c r="A103" s="564" t="s">
        <v>1941</v>
      </c>
      <c r="B103" s="565" t="s">
        <v>606</v>
      </c>
      <c r="C103" s="565">
        <v>1</v>
      </c>
      <c r="D103" s="565" t="s">
        <v>458</v>
      </c>
      <c r="E103" s="565"/>
      <c r="F103" s="565" t="s">
        <v>68</v>
      </c>
      <c r="G103" s="565">
        <v>2017</v>
      </c>
      <c r="H103" s="565" t="s">
        <v>154</v>
      </c>
      <c r="I103" s="565" t="s">
        <v>581</v>
      </c>
      <c r="J103" s="565" t="s">
        <v>590</v>
      </c>
      <c r="K103" s="565">
        <v>8</v>
      </c>
      <c r="L103" s="565"/>
      <c r="M103" s="565"/>
      <c r="N103" s="565" t="s">
        <v>541</v>
      </c>
      <c r="O103" s="565">
        <v>6</v>
      </c>
      <c r="P103" s="565" t="s">
        <v>607</v>
      </c>
      <c r="Q103" s="565" t="s">
        <v>466</v>
      </c>
      <c r="R103" s="565">
        <v>119</v>
      </c>
      <c r="S103" s="565">
        <v>28</v>
      </c>
      <c r="T103" s="566">
        <v>7300</v>
      </c>
      <c r="U103" s="565">
        <v>18</v>
      </c>
      <c r="V103" s="565" t="s">
        <v>122</v>
      </c>
      <c r="W103" s="565" t="s">
        <v>122</v>
      </c>
      <c r="X103" s="567">
        <v>47420</v>
      </c>
      <c r="Y103" s="567">
        <v>37597</v>
      </c>
      <c r="Z103" s="579">
        <v>0.05</v>
      </c>
    </row>
    <row r="104" spans="1:26" x14ac:dyDescent="0.25">
      <c r="A104" s="564" t="s">
        <v>1942</v>
      </c>
      <c r="B104" s="574" t="s">
        <v>606</v>
      </c>
      <c r="C104" s="574">
        <v>2</v>
      </c>
      <c r="D104" s="574" t="s">
        <v>1370</v>
      </c>
      <c r="E104" s="574"/>
      <c r="F104" s="574" t="s">
        <v>68</v>
      </c>
      <c r="G104" s="574">
        <v>2017</v>
      </c>
      <c r="H104" s="574" t="s">
        <v>154</v>
      </c>
      <c r="I104" s="574" t="s">
        <v>581</v>
      </c>
      <c r="J104" s="574" t="s">
        <v>590</v>
      </c>
      <c r="K104" s="574">
        <v>8</v>
      </c>
      <c r="L104" s="574"/>
      <c r="M104" s="574"/>
      <c r="N104" s="574" t="s">
        <v>541</v>
      </c>
      <c r="O104" s="574">
        <v>6</v>
      </c>
      <c r="P104" s="574" t="s">
        <v>607</v>
      </c>
      <c r="Q104" s="574" t="s">
        <v>466</v>
      </c>
      <c r="R104" s="574">
        <v>119</v>
      </c>
      <c r="S104" s="574">
        <v>28</v>
      </c>
      <c r="T104" s="575">
        <v>7260</v>
      </c>
      <c r="U104" s="574">
        <v>18</v>
      </c>
      <c r="V104" s="574" t="s">
        <v>122</v>
      </c>
      <c r="W104" s="574" t="s">
        <v>122</v>
      </c>
      <c r="X104" s="576">
        <v>47420</v>
      </c>
      <c r="Y104" s="576">
        <v>36301</v>
      </c>
      <c r="Z104" s="577">
        <v>0.01</v>
      </c>
    </row>
    <row r="105" spans="1:26" ht="30" x14ac:dyDescent="0.25">
      <c r="A105" s="564" t="s">
        <v>1943</v>
      </c>
      <c r="B105" s="565" t="s">
        <v>608</v>
      </c>
      <c r="C105" s="565">
        <v>1</v>
      </c>
      <c r="D105" s="565" t="s">
        <v>458</v>
      </c>
      <c r="E105" s="565"/>
      <c r="F105" s="565" t="s">
        <v>68</v>
      </c>
      <c r="G105" s="565">
        <v>2017</v>
      </c>
      <c r="H105" s="565" t="s">
        <v>154</v>
      </c>
      <c r="I105" s="565" t="s">
        <v>604</v>
      </c>
      <c r="J105" s="565" t="s">
        <v>559</v>
      </c>
      <c r="K105" s="565">
        <v>5</v>
      </c>
      <c r="L105" s="565"/>
      <c r="M105" s="565"/>
      <c r="N105" s="565" t="s">
        <v>541</v>
      </c>
      <c r="O105" s="565">
        <v>6</v>
      </c>
      <c r="P105" s="565" t="s">
        <v>609</v>
      </c>
      <c r="Q105" s="565" t="s">
        <v>463</v>
      </c>
      <c r="R105" s="565">
        <v>119</v>
      </c>
      <c r="S105" s="565">
        <v>28</v>
      </c>
      <c r="T105" s="566">
        <v>7500</v>
      </c>
      <c r="U105" s="565">
        <v>17</v>
      </c>
      <c r="V105" s="565" t="s">
        <v>122</v>
      </c>
      <c r="W105" s="565" t="s">
        <v>122</v>
      </c>
      <c r="X105" s="567">
        <v>45815</v>
      </c>
      <c r="Y105" s="567">
        <v>35007</v>
      </c>
      <c r="Z105" s="579">
        <v>0.05</v>
      </c>
    </row>
    <row r="106" spans="1:26" x14ac:dyDescent="0.25">
      <c r="A106" s="564" t="s">
        <v>1944</v>
      </c>
      <c r="B106" s="574" t="s">
        <v>608</v>
      </c>
      <c r="C106" s="574">
        <v>2</v>
      </c>
      <c r="D106" s="574" t="s">
        <v>1370</v>
      </c>
      <c r="E106" s="574"/>
      <c r="F106" s="574" t="s">
        <v>68</v>
      </c>
      <c r="G106" s="574">
        <v>2017</v>
      </c>
      <c r="H106" s="574" t="s">
        <v>154</v>
      </c>
      <c r="I106" s="574" t="s">
        <v>604</v>
      </c>
      <c r="J106" s="574" t="s">
        <v>559</v>
      </c>
      <c r="K106" s="574">
        <v>5</v>
      </c>
      <c r="L106" s="574"/>
      <c r="M106" s="574"/>
      <c r="N106" s="574" t="s">
        <v>541</v>
      </c>
      <c r="O106" s="574">
        <v>6</v>
      </c>
      <c r="P106" s="574" t="s">
        <v>609</v>
      </c>
      <c r="Q106" s="574" t="s">
        <v>463</v>
      </c>
      <c r="R106" s="574">
        <v>119</v>
      </c>
      <c r="S106" s="574">
        <v>28</v>
      </c>
      <c r="T106" s="575">
        <v>7520</v>
      </c>
      <c r="U106" s="574">
        <v>17</v>
      </c>
      <c r="V106" s="574" t="s">
        <v>122</v>
      </c>
      <c r="W106" s="574" t="s">
        <v>122</v>
      </c>
      <c r="X106" s="576">
        <v>45815</v>
      </c>
      <c r="Y106" s="576">
        <v>33677</v>
      </c>
      <c r="Z106" s="577">
        <v>0.01</v>
      </c>
    </row>
    <row r="107" spans="1:26" ht="30" x14ac:dyDescent="0.25">
      <c r="A107" s="564" t="s">
        <v>1945</v>
      </c>
      <c r="B107" s="565" t="s">
        <v>610</v>
      </c>
      <c r="C107" s="565">
        <v>1</v>
      </c>
      <c r="D107" s="565" t="s">
        <v>458</v>
      </c>
      <c r="E107" s="565"/>
      <c r="F107" s="565" t="s">
        <v>68</v>
      </c>
      <c r="G107" s="565">
        <v>2017</v>
      </c>
      <c r="H107" s="565" t="s">
        <v>154</v>
      </c>
      <c r="I107" s="565" t="s">
        <v>581</v>
      </c>
      <c r="J107" s="565" t="s">
        <v>559</v>
      </c>
      <c r="K107" s="565">
        <v>8</v>
      </c>
      <c r="L107" s="565"/>
      <c r="M107" s="565"/>
      <c r="N107" s="565" t="s">
        <v>541</v>
      </c>
      <c r="O107" s="565">
        <v>6</v>
      </c>
      <c r="P107" s="565" t="s">
        <v>611</v>
      </c>
      <c r="Q107" s="565" t="s">
        <v>466</v>
      </c>
      <c r="R107" s="565">
        <v>119</v>
      </c>
      <c r="S107" s="565">
        <v>28</v>
      </c>
      <c r="T107" s="566">
        <v>7500</v>
      </c>
      <c r="U107" s="565">
        <v>17</v>
      </c>
      <c r="V107" s="565" t="s">
        <v>122</v>
      </c>
      <c r="W107" s="565" t="s">
        <v>122</v>
      </c>
      <c r="X107" s="567">
        <v>50345</v>
      </c>
      <c r="Y107" s="567">
        <v>40357</v>
      </c>
      <c r="Z107" s="579">
        <v>0.05</v>
      </c>
    </row>
    <row r="108" spans="1:26" x14ac:dyDescent="0.25">
      <c r="A108" s="564" t="s">
        <v>1946</v>
      </c>
      <c r="B108" s="574" t="s">
        <v>610</v>
      </c>
      <c r="C108" s="574">
        <v>2</v>
      </c>
      <c r="D108" s="574" t="s">
        <v>1370</v>
      </c>
      <c r="E108" s="574"/>
      <c r="F108" s="574" t="s">
        <v>68</v>
      </c>
      <c r="G108" s="574">
        <v>2017</v>
      </c>
      <c r="H108" s="574" t="s">
        <v>154</v>
      </c>
      <c r="I108" s="574" t="s">
        <v>581</v>
      </c>
      <c r="J108" s="574" t="s">
        <v>559</v>
      </c>
      <c r="K108" s="574">
        <v>8</v>
      </c>
      <c r="L108" s="574"/>
      <c r="M108" s="574"/>
      <c r="N108" s="574" t="s">
        <v>541</v>
      </c>
      <c r="O108" s="574">
        <v>6</v>
      </c>
      <c r="P108" s="574" t="s">
        <v>611</v>
      </c>
      <c r="Q108" s="574" t="s">
        <v>466</v>
      </c>
      <c r="R108" s="574">
        <v>119</v>
      </c>
      <c r="S108" s="574">
        <v>28</v>
      </c>
      <c r="T108" s="575">
        <v>7520</v>
      </c>
      <c r="U108" s="574">
        <v>17</v>
      </c>
      <c r="V108" s="574" t="s">
        <v>122</v>
      </c>
      <c r="W108" s="574" t="s">
        <v>122</v>
      </c>
      <c r="X108" s="576">
        <v>50345</v>
      </c>
      <c r="Y108" s="576">
        <v>38871</v>
      </c>
      <c r="Z108" s="577">
        <v>0.01</v>
      </c>
    </row>
    <row r="109" spans="1:26" x14ac:dyDescent="0.25">
      <c r="A109" s="564" t="s">
        <v>1947</v>
      </c>
      <c r="B109" s="565" t="s">
        <v>612</v>
      </c>
      <c r="C109" s="565">
        <v>1</v>
      </c>
      <c r="D109" s="565" t="s">
        <v>431</v>
      </c>
      <c r="E109" s="565"/>
      <c r="F109" s="565" t="s">
        <v>98</v>
      </c>
      <c r="G109" s="565">
        <v>2017</v>
      </c>
      <c r="H109" s="565" t="s">
        <v>148</v>
      </c>
      <c r="I109" s="565" t="s">
        <v>502</v>
      </c>
      <c r="J109" s="565" t="s">
        <v>590</v>
      </c>
      <c r="K109" s="565">
        <v>8</v>
      </c>
      <c r="L109" s="565"/>
      <c r="M109" s="565"/>
      <c r="N109" s="565" t="s">
        <v>613</v>
      </c>
      <c r="O109" s="565">
        <v>8</v>
      </c>
      <c r="P109" s="565" t="s">
        <v>614</v>
      </c>
      <c r="Q109" s="565" t="s">
        <v>505</v>
      </c>
      <c r="R109" s="565">
        <v>116</v>
      </c>
      <c r="S109" s="565">
        <v>26</v>
      </c>
      <c r="T109" s="566">
        <v>7100</v>
      </c>
      <c r="U109" s="565">
        <v>18</v>
      </c>
      <c r="V109" s="565" t="s">
        <v>122</v>
      </c>
      <c r="W109" s="565" t="s">
        <v>123</v>
      </c>
      <c r="X109" s="567">
        <v>46810</v>
      </c>
      <c r="Y109" s="567">
        <v>37927.24</v>
      </c>
      <c r="Z109" s="579">
        <v>7.1999999999999995E-2</v>
      </c>
    </row>
    <row r="110" spans="1:26" ht="30" x14ac:dyDescent="0.25">
      <c r="A110" s="564" t="s">
        <v>1948</v>
      </c>
      <c r="B110" s="574" t="s">
        <v>612</v>
      </c>
      <c r="C110" s="574">
        <v>2</v>
      </c>
      <c r="D110" s="574" t="s">
        <v>436</v>
      </c>
      <c r="E110" s="574"/>
      <c r="F110" s="574" t="s">
        <v>98</v>
      </c>
      <c r="G110" s="574">
        <v>2017</v>
      </c>
      <c r="H110" s="574" t="s">
        <v>148</v>
      </c>
      <c r="I110" s="574" t="s">
        <v>502</v>
      </c>
      <c r="J110" s="574" t="s">
        <v>590</v>
      </c>
      <c r="K110" s="574">
        <v>8</v>
      </c>
      <c r="L110" s="574"/>
      <c r="M110" s="574"/>
      <c r="N110" s="574" t="s">
        <v>613</v>
      </c>
      <c r="O110" s="574">
        <v>8</v>
      </c>
      <c r="P110" s="574" t="s">
        <v>614</v>
      </c>
      <c r="Q110" s="574" t="s">
        <v>506</v>
      </c>
      <c r="R110" s="574">
        <v>116</v>
      </c>
      <c r="S110" s="574">
        <v>26</v>
      </c>
      <c r="T110" s="575">
        <v>7100</v>
      </c>
      <c r="U110" s="574">
        <v>18</v>
      </c>
      <c r="V110" s="574" t="s">
        <v>125</v>
      </c>
      <c r="W110" s="574" t="s">
        <v>122</v>
      </c>
      <c r="X110" s="576">
        <v>48410</v>
      </c>
      <c r="Y110" s="576">
        <v>37497</v>
      </c>
      <c r="Z110" s="577">
        <v>0.05</v>
      </c>
    </row>
    <row r="111" spans="1:26" x14ac:dyDescent="0.25">
      <c r="A111" s="564" t="s">
        <v>1949</v>
      </c>
      <c r="B111" s="565" t="s">
        <v>612</v>
      </c>
      <c r="C111" s="565">
        <v>3</v>
      </c>
      <c r="D111" s="565" t="s">
        <v>454</v>
      </c>
      <c r="E111" s="565"/>
      <c r="F111" s="565" t="s">
        <v>98</v>
      </c>
      <c r="G111" s="565">
        <v>2017</v>
      </c>
      <c r="H111" s="565" t="s">
        <v>148</v>
      </c>
      <c r="I111" s="565" t="s">
        <v>502</v>
      </c>
      <c r="J111" s="565" t="s">
        <v>590</v>
      </c>
      <c r="K111" s="565">
        <v>8</v>
      </c>
      <c r="L111" s="565"/>
      <c r="M111" s="565"/>
      <c r="N111" s="565" t="s">
        <v>613</v>
      </c>
      <c r="O111" s="565">
        <v>8</v>
      </c>
      <c r="P111" s="565" t="s">
        <v>614</v>
      </c>
      <c r="Q111" s="565" t="s">
        <v>506</v>
      </c>
      <c r="R111" s="565">
        <v>116</v>
      </c>
      <c r="S111" s="565">
        <v>26</v>
      </c>
      <c r="T111" s="566">
        <v>7100</v>
      </c>
      <c r="U111" s="565">
        <v>18</v>
      </c>
      <c r="V111" s="565" t="s">
        <v>125</v>
      </c>
      <c r="W111" s="565" t="s">
        <v>122</v>
      </c>
      <c r="X111" s="567">
        <v>47595</v>
      </c>
      <c r="Y111" s="567">
        <v>38371.919999999998</v>
      </c>
      <c r="Z111" s="579">
        <v>0.03</v>
      </c>
    </row>
    <row r="112" spans="1:26" x14ac:dyDescent="0.25">
      <c r="A112" s="564" t="s">
        <v>1950</v>
      </c>
      <c r="B112" s="574" t="s">
        <v>615</v>
      </c>
      <c r="C112" s="574">
        <v>1</v>
      </c>
      <c r="D112" s="574" t="s">
        <v>431</v>
      </c>
      <c r="E112" s="574"/>
      <c r="F112" s="574" t="s">
        <v>98</v>
      </c>
      <c r="G112" s="574">
        <v>2017</v>
      </c>
      <c r="H112" s="574" t="s">
        <v>148</v>
      </c>
      <c r="I112" s="574" t="s">
        <v>452</v>
      </c>
      <c r="J112" s="574" t="s">
        <v>590</v>
      </c>
      <c r="K112" s="574">
        <v>8</v>
      </c>
      <c r="L112" s="574"/>
      <c r="M112" s="574"/>
      <c r="N112" s="574" t="s">
        <v>613</v>
      </c>
      <c r="O112" s="574">
        <v>8</v>
      </c>
      <c r="P112" s="574" t="s">
        <v>614</v>
      </c>
      <c r="Q112" s="574" t="s">
        <v>432</v>
      </c>
      <c r="R112" s="574">
        <v>116</v>
      </c>
      <c r="S112" s="574">
        <v>26</v>
      </c>
      <c r="T112" s="575">
        <v>7100</v>
      </c>
      <c r="U112" s="574">
        <v>18</v>
      </c>
      <c r="V112" s="574" t="s">
        <v>122</v>
      </c>
      <c r="W112" s="574" t="s">
        <v>123</v>
      </c>
      <c r="X112" s="576">
        <v>53540</v>
      </c>
      <c r="Y112" s="576">
        <v>44433.46</v>
      </c>
      <c r="Z112" s="577">
        <v>7.1999999999999995E-2</v>
      </c>
    </row>
    <row r="113" spans="1:26" ht="30" x14ac:dyDescent="0.25">
      <c r="A113" s="564" t="s">
        <v>1951</v>
      </c>
      <c r="B113" s="565" t="s">
        <v>615</v>
      </c>
      <c r="C113" s="565">
        <v>2</v>
      </c>
      <c r="D113" s="565" t="s">
        <v>436</v>
      </c>
      <c r="E113" s="565"/>
      <c r="F113" s="565" t="s">
        <v>98</v>
      </c>
      <c r="G113" s="565">
        <v>2017</v>
      </c>
      <c r="H113" s="565" t="s">
        <v>148</v>
      </c>
      <c r="I113" s="565" t="s">
        <v>452</v>
      </c>
      <c r="J113" s="565" t="s">
        <v>590</v>
      </c>
      <c r="K113" s="565">
        <v>8</v>
      </c>
      <c r="L113" s="565"/>
      <c r="M113" s="565"/>
      <c r="N113" s="565" t="s">
        <v>613</v>
      </c>
      <c r="O113" s="565">
        <v>8</v>
      </c>
      <c r="P113" s="565" t="s">
        <v>614</v>
      </c>
      <c r="Q113" s="565" t="s">
        <v>432</v>
      </c>
      <c r="R113" s="565">
        <v>116</v>
      </c>
      <c r="S113" s="565">
        <v>26</v>
      </c>
      <c r="T113" s="566">
        <v>7100</v>
      </c>
      <c r="U113" s="565">
        <v>18</v>
      </c>
      <c r="V113" s="565" t="s">
        <v>125</v>
      </c>
      <c r="W113" s="565" t="s">
        <v>122</v>
      </c>
      <c r="X113" s="567">
        <v>53540</v>
      </c>
      <c r="Y113" s="567">
        <v>42257</v>
      </c>
      <c r="Z113" s="579">
        <v>0.05</v>
      </c>
    </row>
    <row r="114" spans="1:26" x14ac:dyDescent="0.25">
      <c r="A114" s="564" t="s">
        <v>1952</v>
      </c>
      <c r="B114" s="574" t="s">
        <v>615</v>
      </c>
      <c r="C114" s="574">
        <v>3</v>
      </c>
      <c r="D114" s="574" t="s">
        <v>454</v>
      </c>
      <c r="E114" s="574"/>
      <c r="F114" s="574" t="s">
        <v>98</v>
      </c>
      <c r="G114" s="574">
        <v>2017</v>
      </c>
      <c r="H114" s="574" t="s">
        <v>148</v>
      </c>
      <c r="I114" s="574" t="s">
        <v>452</v>
      </c>
      <c r="J114" s="574" t="s">
        <v>590</v>
      </c>
      <c r="K114" s="574">
        <v>8</v>
      </c>
      <c r="L114" s="574"/>
      <c r="M114" s="574"/>
      <c r="N114" s="574" t="s">
        <v>613</v>
      </c>
      <c r="O114" s="574">
        <v>8</v>
      </c>
      <c r="P114" s="574" t="s">
        <v>614</v>
      </c>
      <c r="Q114" s="574" t="s">
        <v>432</v>
      </c>
      <c r="R114" s="574">
        <v>116</v>
      </c>
      <c r="S114" s="574">
        <v>26</v>
      </c>
      <c r="T114" s="575">
        <v>7100</v>
      </c>
      <c r="U114" s="574">
        <v>18</v>
      </c>
      <c r="V114" s="574" t="s">
        <v>125</v>
      </c>
      <c r="W114" s="574" t="s">
        <v>122</v>
      </c>
      <c r="X114" s="576">
        <v>53225</v>
      </c>
      <c r="Y114" s="576">
        <v>43477.47</v>
      </c>
      <c r="Z114" s="577">
        <v>0.03</v>
      </c>
    </row>
    <row r="115" spans="1:26" x14ac:dyDescent="0.25">
      <c r="A115" s="564" t="s">
        <v>1953</v>
      </c>
      <c r="B115" s="565" t="s">
        <v>616</v>
      </c>
      <c r="C115" s="565">
        <v>1</v>
      </c>
      <c r="D115" s="565" t="s">
        <v>431</v>
      </c>
      <c r="E115" s="565"/>
      <c r="F115" s="565" t="s">
        <v>98</v>
      </c>
      <c r="G115" s="565">
        <v>2017</v>
      </c>
      <c r="H115" s="565" t="s">
        <v>149</v>
      </c>
      <c r="I115" s="565" t="s">
        <v>502</v>
      </c>
      <c r="J115" s="565" t="s">
        <v>559</v>
      </c>
      <c r="K115" s="565">
        <v>8</v>
      </c>
      <c r="L115" s="565"/>
      <c r="M115" s="565"/>
      <c r="N115" s="565" t="s">
        <v>613</v>
      </c>
      <c r="O115" s="565">
        <v>8</v>
      </c>
      <c r="P115" s="565" t="s">
        <v>617</v>
      </c>
      <c r="Q115" s="565" t="s">
        <v>505</v>
      </c>
      <c r="R115" s="565">
        <v>116</v>
      </c>
      <c r="S115" s="565">
        <v>26</v>
      </c>
      <c r="T115" s="566">
        <v>7300</v>
      </c>
      <c r="U115" s="565">
        <v>18</v>
      </c>
      <c r="V115" s="565" t="s">
        <v>122</v>
      </c>
      <c r="W115" s="565" t="s">
        <v>123</v>
      </c>
      <c r="X115" s="567">
        <v>49810</v>
      </c>
      <c r="Y115" s="567">
        <v>40659.64</v>
      </c>
      <c r="Z115" s="579">
        <v>7.1999999999999995E-2</v>
      </c>
    </row>
    <row r="116" spans="1:26" ht="30" x14ac:dyDescent="0.25">
      <c r="A116" s="564" t="s">
        <v>1954</v>
      </c>
      <c r="B116" s="574" t="s">
        <v>616</v>
      </c>
      <c r="C116" s="574">
        <v>2</v>
      </c>
      <c r="D116" s="574" t="s">
        <v>436</v>
      </c>
      <c r="E116" s="574"/>
      <c r="F116" s="574" t="s">
        <v>98</v>
      </c>
      <c r="G116" s="574">
        <v>2017</v>
      </c>
      <c r="H116" s="574" t="s">
        <v>149</v>
      </c>
      <c r="I116" s="574" t="s">
        <v>502</v>
      </c>
      <c r="J116" s="574" t="s">
        <v>559</v>
      </c>
      <c r="K116" s="574">
        <v>8</v>
      </c>
      <c r="L116" s="574"/>
      <c r="M116" s="574"/>
      <c r="N116" s="574" t="s">
        <v>613</v>
      </c>
      <c r="O116" s="574">
        <v>8</v>
      </c>
      <c r="P116" s="574" t="s">
        <v>617</v>
      </c>
      <c r="Q116" s="574" t="s">
        <v>506</v>
      </c>
      <c r="R116" s="574">
        <v>116</v>
      </c>
      <c r="S116" s="574">
        <v>26</v>
      </c>
      <c r="T116" s="575">
        <v>7300</v>
      </c>
      <c r="U116" s="574">
        <v>18</v>
      </c>
      <c r="V116" s="574" t="s">
        <v>125</v>
      </c>
      <c r="W116" s="574" t="s">
        <v>122</v>
      </c>
      <c r="X116" s="576">
        <v>51410</v>
      </c>
      <c r="Y116" s="576">
        <v>40267</v>
      </c>
      <c r="Z116" s="577">
        <v>0.05</v>
      </c>
    </row>
    <row r="117" spans="1:26" x14ac:dyDescent="0.25">
      <c r="A117" s="564" t="s">
        <v>1955</v>
      </c>
      <c r="B117" s="565" t="s">
        <v>616</v>
      </c>
      <c r="C117" s="565">
        <v>3</v>
      </c>
      <c r="D117" s="565" t="s">
        <v>454</v>
      </c>
      <c r="E117" s="565"/>
      <c r="F117" s="565" t="s">
        <v>98</v>
      </c>
      <c r="G117" s="565">
        <v>2017</v>
      </c>
      <c r="H117" s="565" t="s">
        <v>149</v>
      </c>
      <c r="I117" s="565" t="s">
        <v>502</v>
      </c>
      <c r="J117" s="565" t="s">
        <v>559</v>
      </c>
      <c r="K117" s="565">
        <v>8</v>
      </c>
      <c r="L117" s="565"/>
      <c r="M117" s="565"/>
      <c r="N117" s="565" t="s">
        <v>613</v>
      </c>
      <c r="O117" s="565">
        <v>8</v>
      </c>
      <c r="P117" s="565" t="s">
        <v>617</v>
      </c>
      <c r="Q117" s="565" t="s">
        <v>506</v>
      </c>
      <c r="R117" s="565">
        <v>116</v>
      </c>
      <c r="S117" s="565">
        <v>26</v>
      </c>
      <c r="T117" s="566">
        <v>7300</v>
      </c>
      <c r="U117" s="565">
        <v>18</v>
      </c>
      <c r="V117" s="565" t="s">
        <v>125</v>
      </c>
      <c r="W117" s="565" t="s">
        <v>122</v>
      </c>
      <c r="X117" s="567">
        <v>50595</v>
      </c>
      <c r="Y117" s="567">
        <v>41098.92</v>
      </c>
      <c r="Z117" s="579">
        <v>0.03</v>
      </c>
    </row>
    <row r="118" spans="1:26" x14ac:dyDescent="0.25">
      <c r="A118" s="564" t="s">
        <v>1956</v>
      </c>
      <c r="B118" s="574" t="s">
        <v>618</v>
      </c>
      <c r="C118" s="574">
        <v>1</v>
      </c>
      <c r="D118" s="574" t="s">
        <v>431</v>
      </c>
      <c r="E118" s="574"/>
      <c r="F118" s="574" t="s">
        <v>98</v>
      </c>
      <c r="G118" s="574">
        <v>2017</v>
      </c>
      <c r="H118" s="574" t="s">
        <v>149</v>
      </c>
      <c r="I118" s="574" t="s">
        <v>452</v>
      </c>
      <c r="J118" s="574" t="s">
        <v>559</v>
      </c>
      <c r="K118" s="574">
        <v>8</v>
      </c>
      <c r="L118" s="574"/>
      <c r="M118" s="574"/>
      <c r="N118" s="574" t="s">
        <v>613</v>
      </c>
      <c r="O118" s="574">
        <v>8</v>
      </c>
      <c r="P118" s="574" t="s">
        <v>617</v>
      </c>
      <c r="Q118" s="574" t="s">
        <v>432</v>
      </c>
      <c r="R118" s="574">
        <v>116</v>
      </c>
      <c r="S118" s="574">
        <v>26</v>
      </c>
      <c r="T118" s="575">
        <v>7300</v>
      </c>
      <c r="U118" s="574">
        <v>18</v>
      </c>
      <c r="V118" s="574" t="s">
        <v>122</v>
      </c>
      <c r="W118" s="574" t="s">
        <v>123</v>
      </c>
      <c r="X118" s="576">
        <v>56540</v>
      </c>
      <c r="Y118" s="576">
        <v>47165.86</v>
      </c>
      <c r="Z118" s="577">
        <v>7.1999999999999995E-2</v>
      </c>
    </row>
    <row r="119" spans="1:26" ht="30" x14ac:dyDescent="0.25">
      <c r="A119" s="564" t="s">
        <v>1957</v>
      </c>
      <c r="B119" s="565" t="s">
        <v>618</v>
      </c>
      <c r="C119" s="565">
        <v>2</v>
      </c>
      <c r="D119" s="565" t="s">
        <v>436</v>
      </c>
      <c r="E119" s="565"/>
      <c r="F119" s="565" t="s">
        <v>98</v>
      </c>
      <c r="G119" s="565">
        <v>2017</v>
      </c>
      <c r="H119" s="565" t="s">
        <v>149</v>
      </c>
      <c r="I119" s="565" t="s">
        <v>452</v>
      </c>
      <c r="J119" s="565" t="s">
        <v>559</v>
      </c>
      <c r="K119" s="565">
        <v>8</v>
      </c>
      <c r="L119" s="565"/>
      <c r="M119" s="565"/>
      <c r="N119" s="565" t="s">
        <v>613</v>
      </c>
      <c r="O119" s="565">
        <v>8</v>
      </c>
      <c r="P119" s="565" t="s">
        <v>617</v>
      </c>
      <c r="Q119" s="565" t="s">
        <v>432</v>
      </c>
      <c r="R119" s="565">
        <v>116</v>
      </c>
      <c r="S119" s="565">
        <v>26</v>
      </c>
      <c r="T119" s="566">
        <v>7300</v>
      </c>
      <c r="U119" s="565">
        <v>18</v>
      </c>
      <c r="V119" s="565" t="s">
        <v>125</v>
      </c>
      <c r="W119" s="565" t="s">
        <v>122</v>
      </c>
      <c r="X119" s="567">
        <v>56540</v>
      </c>
      <c r="Y119" s="567">
        <v>45007</v>
      </c>
      <c r="Z119" s="579">
        <v>0.05</v>
      </c>
    </row>
    <row r="120" spans="1:26" x14ac:dyDescent="0.25">
      <c r="A120" s="564" t="s">
        <v>1958</v>
      </c>
      <c r="B120" s="574" t="s">
        <v>618</v>
      </c>
      <c r="C120" s="574">
        <v>3</v>
      </c>
      <c r="D120" s="574" t="s">
        <v>454</v>
      </c>
      <c r="E120" s="574"/>
      <c r="F120" s="574" t="s">
        <v>98</v>
      </c>
      <c r="G120" s="574">
        <v>2017</v>
      </c>
      <c r="H120" s="574" t="s">
        <v>149</v>
      </c>
      <c r="I120" s="574" t="s">
        <v>452</v>
      </c>
      <c r="J120" s="574" t="s">
        <v>559</v>
      </c>
      <c r="K120" s="574">
        <v>8</v>
      </c>
      <c r="L120" s="574"/>
      <c r="M120" s="574"/>
      <c r="N120" s="574" t="s">
        <v>613</v>
      </c>
      <c r="O120" s="574">
        <v>8</v>
      </c>
      <c r="P120" s="574" t="s">
        <v>617</v>
      </c>
      <c r="Q120" s="574" t="s">
        <v>432</v>
      </c>
      <c r="R120" s="574">
        <v>116</v>
      </c>
      <c r="S120" s="574">
        <v>26</v>
      </c>
      <c r="T120" s="575">
        <v>7300</v>
      </c>
      <c r="U120" s="574">
        <v>18</v>
      </c>
      <c r="V120" s="574" t="s">
        <v>125</v>
      </c>
      <c r="W120" s="574" t="s">
        <v>122</v>
      </c>
      <c r="X120" s="576">
        <v>56225</v>
      </c>
      <c r="Y120" s="576">
        <v>46204.47</v>
      </c>
      <c r="Z120" s="577">
        <v>0.03</v>
      </c>
    </row>
    <row r="121" spans="1:26" x14ac:dyDescent="0.25">
      <c r="A121" s="564" t="s">
        <v>1959</v>
      </c>
      <c r="B121" s="565" t="s">
        <v>619</v>
      </c>
      <c r="C121" s="565">
        <v>1</v>
      </c>
      <c r="D121" s="565" t="s">
        <v>431</v>
      </c>
      <c r="E121" s="565"/>
      <c r="F121" s="565" t="s">
        <v>98</v>
      </c>
      <c r="G121" s="565">
        <v>2017</v>
      </c>
      <c r="H121" s="565" t="s">
        <v>150</v>
      </c>
      <c r="I121" s="565" t="s">
        <v>502</v>
      </c>
      <c r="J121" s="565" t="s">
        <v>590</v>
      </c>
      <c r="K121" s="565">
        <v>8</v>
      </c>
      <c r="L121" s="565"/>
      <c r="M121" s="565"/>
      <c r="N121" s="565" t="s">
        <v>613</v>
      </c>
      <c r="O121" s="565">
        <v>8</v>
      </c>
      <c r="P121" s="565" t="s">
        <v>620</v>
      </c>
      <c r="Q121" s="565" t="s">
        <v>505</v>
      </c>
      <c r="R121" s="565">
        <v>130</v>
      </c>
      <c r="S121" s="565">
        <v>31</v>
      </c>
      <c r="T121" s="566">
        <v>7300</v>
      </c>
      <c r="U121" s="565">
        <v>18</v>
      </c>
      <c r="V121" s="565" t="s">
        <v>122</v>
      </c>
      <c r="W121" s="565" t="s">
        <v>123</v>
      </c>
      <c r="X121" s="567">
        <v>49660</v>
      </c>
      <c r="Y121" s="567">
        <v>40919.99</v>
      </c>
      <c r="Z121" s="579">
        <v>7.1999999999999995E-2</v>
      </c>
    </row>
    <row r="122" spans="1:26" ht="30" x14ac:dyDescent="0.25">
      <c r="A122" s="564" t="s">
        <v>1960</v>
      </c>
      <c r="B122" s="574" t="s">
        <v>619</v>
      </c>
      <c r="C122" s="574">
        <v>2</v>
      </c>
      <c r="D122" s="574" t="s">
        <v>436</v>
      </c>
      <c r="E122" s="574"/>
      <c r="F122" s="574" t="s">
        <v>98</v>
      </c>
      <c r="G122" s="574">
        <v>2017</v>
      </c>
      <c r="H122" s="574" t="s">
        <v>150</v>
      </c>
      <c r="I122" s="574" t="s">
        <v>502</v>
      </c>
      <c r="J122" s="574" t="s">
        <v>590</v>
      </c>
      <c r="K122" s="574">
        <v>8</v>
      </c>
      <c r="L122" s="574"/>
      <c r="M122" s="574"/>
      <c r="N122" s="574" t="s">
        <v>613</v>
      </c>
      <c r="O122" s="574">
        <v>8</v>
      </c>
      <c r="P122" s="574" t="s">
        <v>620</v>
      </c>
      <c r="Q122" s="574" t="s">
        <v>506</v>
      </c>
      <c r="R122" s="574">
        <v>130</v>
      </c>
      <c r="S122" s="574">
        <v>31</v>
      </c>
      <c r="T122" s="575">
        <v>7300</v>
      </c>
      <c r="U122" s="574">
        <v>18</v>
      </c>
      <c r="V122" s="574" t="s">
        <v>125</v>
      </c>
      <c r="W122" s="574" t="s">
        <v>122</v>
      </c>
      <c r="X122" s="576">
        <v>51110</v>
      </c>
      <c r="Y122" s="576">
        <v>39997</v>
      </c>
      <c r="Z122" s="577">
        <v>0.05</v>
      </c>
    </row>
    <row r="123" spans="1:26" x14ac:dyDescent="0.25">
      <c r="A123" s="564" t="s">
        <v>1961</v>
      </c>
      <c r="B123" s="565" t="s">
        <v>619</v>
      </c>
      <c r="C123" s="565">
        <v>3</v>
      </c>
      <c r="D123" s="565" t="s">
        <v>454</v>
      </c>
      <c r="E123" s="565"/>
      <c r="F123" s="565" t="s">
        <v>98</v>
      </c>
      <c r="G123" s="565">
        <v>2017</v>
      </c>
      <c r="H123" s="565" t="s">
        <v>150</v>
      </c>
      <c r="I123" s="565" t="s">
        <v>502</v>
      </c>
      <c r="J123" s="565" t="s">
        <v>590</v>
      </c>
      <c r="K123" s="565">
        <v>8</v>
      </c>
      <c r="L123" s="565"/>
      <c r="M123" s="565"/>
      <c r="N123" s="565" t="s">
        <v>613</v>
      </c>
      <c r="O123" s="565">
        <v>8</v>
      </c>
      <c r="P123" s="565" t="s">
        <v>620</v>
      </c>
      <c r="Q123" s="565" t="s">
        <v>506</v>
      </c>
      <c r="R123" s="565">
        <v>130</v>
      </c>
      <c r="S123" s="565">
        <v>31</v>
      </c>
      <c r="T123" s="566">
        <v>7300</v>
      </c>
      <c r="U123" s="565">
        <v>18</v>
      </c>
      <c r="V123" s="565" t="s">
        <v>125</v>
      </c>
      <c r="W123" s="565" t="s">
        <v>122</v>
      </c>
      <c r="X123" s="567">
        <v>50295</v>
      </c>
      <c r="Y123" s="567">
        <v>40826.22</v>
      </c>
      <c r="Z123" s="579">
        <v>0.03</v>
      </c>
    </row>
    <row r="124" spans="1:26" x14ac:dyDescent="0.25">
      <c r="A124" s="564" t="s">
        <v>1962</v>
      </c>
      <c r="B124" s="574" t="s">
        <v>621</v>
      </c>
      <c r="C124" s="574">
        <v>1</v>
      </c>
      <c r="D124" s="574" t="s">
        <v>431</v>
      </c>
      <c r="E124" s="574"/>
      <c r="F124" s="574" t="s">
        <v>98</v>
      </c>
      <c r="G124" s="574">
        <v>2017</v>
      </c>
      <c r="H124" s="574" t="s">
        <v>150</v>
      </c>
      <c r="I124" s="574" t="s">
        <v>452</v>
      </c>
      <c r="J124" s="574" t="s">
        <v>590</v>
      </c>
      <c r="K124" s="574">
        <v>8</v>
      </c>
      <c r="L124" s="574"/>
      <c r="M124" s="574"/>
      <c r="N124" s="574" t="s">
        <v>613</v>
      </c>
      <c r="O124" s="574">
        <v>8</v>
      </c>
      <c r="P124" s="574" t="s">
        <v>620</v>
      </c>
      <c r="Q124" s="574" t="s">
        <v>432</v>
      </c>
      <c r="R124" s="574">
        <v>130</v>
      </c>
      <c r="S124" s="574">
        <v>31</v>
      </c>
      <c r="T124" s="575">
        <v>7300</v>
      </c>
      <c r="U124" s="574">
        <v>18</v>
      </c>
      <c r="V124" s="574" t="s">
        <v>122</v>
      </c>
      <c r="W124" s="574" t="s">
        <v>123</v>
      </c>
      <c r="X124" s="576">
        <v>56240</v>
      </c>
      <c r="Y124" s="576">
        <v>46792.62</v>
      </c>
      <c r="Z124" s="577">
        <v>7.1999999999999995E-2</v>
      </c>
    </row>
    <row r="125" spans="1:26" ht="30" x14ac:dyDescent="0.25">
      <c r="A125" s="564" t="s">
        <v>1963</v>
      </c>
      <c r="B125" s="565" t="s">
        <v>621</v>
      </c>
      <c r="C125" s="565">
        <v>2</v>
      </c>
      <c r="D125" s="565" t="s">
        <v>436</v>
      </c>
      <c r="E125" s="565"/>
      <c r="F125" s="565" t="s">
        <v>98</v>
      </c>
      <c r="G125" s="565">
        <v>2017</v>
      </c>
      <c r="H125" s="565" t="s">
        <v>150</v>
      </c>
      <c r="I125" s="565" t="s">
        <v>452</v>
      </c>
      <c r="J125" s="565" t="s">
        <v>590</v>
      </c>
      <c r="K125" s="565">
        <v>8</v>
      </c>
      <c r="L125" s="565"/>
      <c r="M125" s="565"/>
      <c r="N125" s="565" t="s">
        <v>613</v>
      </c>
      <c r="O125" s="565">
        <v>8</v>
      </c>
      <c r="P125" s="565" t="s">
        <v>620</v>
      </c>
      <c r="Q125" s="565" t="s">
        <v>432</v>
      </c>
      <c r="R125" s="565">
        <v>130</v>
      </c>
      <c r="S125" s="565">
        <v>31</v>
      </c>
      <c r="T125" s="566">
        <v>7300</v>
      </c>
      <c r="U125" s="565">
        <v>18</v>
      </c>
      <c r="V125" s="565" t="s">
        <v>125</v>
      </c>
      <c r="W125" s="565" t="s">
        <v>122</v>
      </c>
      <c r="X125" s="567">
        <v>56240</v>
      </c>
      <c r="Y125" s="567">
        <v>44707</v>
      </c>
      <c r="Z125" s="579">
        <v>0.05</v>
      </c>
    </row>
    <row r="126" spans="1:26" x14ac:dyDescent="0.25">
      <c r="A126" s="564" t="s">
        <v>1964</v>
      </c>
      <c r="B126" s="574" t="s">
        <v>621</v>
      </c>
      <c r="C126" s="574">
        <v>3</v>
      </c>
      <c r="D126" s="574" t="s">
        <v>454</v>
      </c>
      <c r="E126" s="574"/>
      <c r="F126" s="574" t="s">
        <v>98</v>
      </c>
      <c r="G126" s="574">
        <v>2017</v>
      </c>
      <c r="H126" s="574" t="s">
        <v>150</v>
      </c>
      <c r="I126" s="574" t="s">
        <v>452</v>
      </c>
      <c r="J126" s="574" t="s">
        <v>590</v>
      </c>
      <c r="K126" s="574">
        <v>8</v>
      </c>
      <c r="L126" s="574"/>
      <c r="M126" s="574"/>
      <c r="N126" s="574" t="s">
        <v>613</v>
      </c>
      <c r="O126" s="574">
        <v>8</v>
      </c>
      <c r="P126" s="574" t="s">
        <v>620</v>
      </c>
      <c r="Q126" s="574" t="s">
        <v>432</v>
      </c>
      <c r="R126" s="574">
        <v>130</v>
      </c>
      <c r="S126" s="574">
        <v>31</v>
      </c>
      <c r="T126" s="575">
        <v>7300</v>
      </c>
      <c r="U126" s="574">
        <v>18</v>
      </c>
      <c r="V126" s="574" t="s">
        <v>125</v>
      </c>
      <c r="W126" s="574" t="s">
        <v>122</v>
      </c>
      <c r="X126" s="576">
        <v>55925</v>
      </c>
      <c r="Y126" s="576">
        <v>45931.77</v>
      </c>
      <c r="Z126" s="577">
        <v>0.03</v>
      </c>
    </row>
    <row r="127" spans="1:26" x14ac:dyDescent="0.25">
      <c r="A127" s="564" t="s">
        <v>1965</v>
      </c>
      <c r="B127" s="574" t="s">
        <v>622</v>
      </c>
      <c r="C127" s="574">
        <v>1</v>
      </c>
      <c r="D127" s="574" t="s">
        <v>431</v>
      </c>
      <c r="E127" s="574"/>
      <c r="F127" s="574" t="s">
        <v>98</v>
      </c>
      <c r="G127" s="574">
        <v>2017</v>
      </c>
      <c r="H127" s="574" t="s">
        <v>151</v>
      </c>
      <c r="I127" s="574" t="s">
        <v>502</v>
      </c>
      <c r="J127" s="574" t="s">
        <v>559</v>
      </c>
      <c r="K127" s="574">
        <v>8</v>
      </c>
      <c r="L127" s="574"/>
      <c r="M127" s="574"/>
      <c r="N127" s="574" t="s">
        <v>613</v>
      </c>
      <c r="O127" s="574">
        <v>8</v>
      </c>
      <c r="P127" s="574" t="s">
        <v>623</v>
      </c>
      <c r="Q127" s="574" t="s">
        <v>506</v>
      </c>
      <c r="R127" s="574">
        <v>130</v>
      </c>
      <c r="S127" s="574">
        <v>31</v>
      </c>
      <c r="T127" s="575">
        <v>7500</v>
      </c>
      <c r="U127" s="574">
        <v>18</v>
      </c>
      <c r="V127" s="574" t="s">
        <v>122</v>
      </c>
      <c r="W127" s="574" t="s">
        <v>123</v>
      </c>
      <c r="X127" s="576">
        <v>52660</v>
      </c>
      <c r="Y127" s="576">
        <v>43652.39</v>
      </c>
      <c r="Z127" s="577">
        <v>7.1999999999999995E-2</v>
      </c>
    </row>
    <row r="128" spans="1:26" ht="30" x14ac:dyDescent="0.25">
      <c r="A128" s="564" t="s">
        <v>1966</v>
      </c>
      <c r="B128" s="574" t="s">
        <v>622</v>
      </c>
      <c r="C128" s="574">
        <v>2</v>
      </c>
      <c r="D128" s="574" t="s">
        <v>436</v>
      </c>
      <c r="E128" s="574"/>
      <c r="F128" s="574" t="s">
        <v>98</v>
      </c>
      <c r="G128" s="574">
        <v>2017</v>
      </c>
      <c r="H128" s="574" t="s">
        <v>151</v>
      </c>
      <c r="I128" s="574" t="s">
        <v>502</v>
      </c>
      <c r="J128" s="574" t="s">
        <v>559</v>
      </c>
      <c r="K128" s="574">
        <v>8</v>
      </c>
      <c r="L128" s="574"/>
      <c r="M128" s="574"/>
      <c r="N128" s="574" t="s">
        <v>613</v>
      </c>
      <c r="O128" s="574">
        <v>8</v>
      </c>
      <c r="P128" s="574" t="s">
        <v>623</v>
      </c>
      <c r="Q128" s="574" t="s">
        <v>506</v>
      </c>
      <c r="R128" s="574">
        <v>130</v>
      </c>
      <c r="S128" s="574">
        <v>31</v>
      </c>
      <c r="T128" s="575">
        <v>7500</v>
      </c>
      <c r="U128" s="574">
        <v>18</v>
      </c>
      <c r="V128" s="574" t="s">
        <v>125</v>
      </c>
      <c r="W128" s="574" t="s">
        <v>122</v>
      </c>
      <c r="X128" s="576">
        <v>54110</v>
      </c>
      <c r="Y128" s="576">
        <v>42767</v>
      </c>
      <c r="Z128" s="577">
        <v>0.05</v>
      </c>
    </row>
    <row r="129" spans="1:26" x14ac:dyDescent="0.25">
      <c r="A129" s="564" t="s">
        <v>1967</v>
      </c>
      <c r="B129" s="574" t="s">
        <v>622</v>
      </c>
      <c r="C129" s="574">
        <v>3</v>
      </c>
      <c r="D129" s="574" t="s">
        <v>454</v>
      </c>
      <c r="E129" s="574"/>
      <c r="F129" s="574" t="s">
        <v>98</v>
      </c>
      <c r="G129" s="574">
        <v>2017</v>
      </c>
      <c r="H129" s="574" t="s">
        <v>151</v>
      </c>
      <c r="I129" s="574" t="s">
        <v>502</v>
      </c>
      <c r="J129" s="574" t="s">
        <v>559</v>
      </c>
      <c r="K129" s="574">
        <v>8</v>
      </c>
      <c r="L129" s="574"/>
      <c r="M129" s="574"/>
      <c r="N129" s="574" t="s">
        <v>613</v>
      </c>
      <c r="O129" s="574">
        <v>8</v>
      </c>
      <c r="P129" s="574" t="s">
        <v>623</v>
      </c>
      <c r="Q129" s="574" t="s">
        <v>506</v>
      </c>
      <c r="R129" s="574">
        <v>130</v>
      </c>
      <c r="S129" s="574">
        <v>31</v>
      </c>
      <c r="T129" s="575">
        <v>7500</v>
      </c>
      <c r="U129" s="574">
        <v>18</v>
      </c>
      <c r="V129" s="574" t="s">
        <v>125</v>
      </c>
      <c r="W129" s="574" t="s">
        <v>122</v>
      </c>
      <c r="X129" s="576">
        <v>53295</v>
      </c>
      <c r="Y129" s="576">
        <v>43553.22</v>
      </c>
      <c r="Z129" s="577">
        <v>0.03</v>
      </c>
    </row>
    <row r="130" spans="1:26" x14ac:dyDescent="0.25">
      <c r="A130" s="564" t="s">
        <v>1968</v>
      </c>
      <c r="B130" s="574" t="s">
        <v>624</v>
      </c>
      <c r="C130" s="574">
        <v>1</v>
      </c>
      <c r="D130" s="574" t="s">
        <v>431</v>
      </c>
      <c r="E130" s="574"/>
      <c r="F130" s="574" t="s">
        <v>98</v>
      </c>
      <c r="G130" s="574">
        <v>2017</v>
      </c>
      <c r="H130" s="574" t="s">
        <v>151</v>
      </c>
      <c r="I130" s="574" t="s">
        <v>452</v>
      </c>
      <c r="J130" s="574" t="s">
        <v>559</v>
      </c>
      <c r="K130" s="574">
        <v>8</v>
      </c>
      <c r="L130" s="574"/>
      <c r="M130" s="574"/>
      <c r="N130" s="574" t="s">
        <v>613</v>
      </c>
      <c r="O130" s="574">
        <v>8</v>
      </c>
      <c r="P130" s="574" t="s">
        <v>623</v>
      </c>
      <c r="Q130" s="574" t="s">
        <v>432</v>
      </c>
      <c r="R130" s="574">
        <v>130</v>
      </c>
      <c r="S130" s="574">
        <v>31</v>
      </c>
      <c r="T130" s="575">
        <v>7500</v>
      </c>
      <c r="U130" s="574">
        <v>18</v>
      </c>
      <c r="V130" s="574" t="s">
        <v>122</v>
      </c>
      <c r="W130" s="574" t="s">
        <v>123</v>
      </c>
      <c r="X130" s="576">
        <v>59240</v>
      </c>
      <c r="Y130" s="576">
        <v>49525.02</v>
      </c>
      <c r="Z130" s="577">
        <v>7.1999999999999995E-2</v>
      </c>
    </row>
    <row r="131" spans="1:26" ht="30" x14ac:dyDescent="0.25">
      <c r="A131" s="564" t="s">
        <v>1969</v>
      </c>
      <c r="B131" s="574" t="s">
        <v>624</v>
      </c>
      <c r="C131" s="574">
        <v>2</v>
      </c>
      <c r="D131" s="574" t="s">
        <v>436</v>
      </c>
      <c r="E131" s="574"/>
      <c r="F131" s="574" t="s">
        <v>98</v>
      </c>
      <c r="G131" s="574">
        <v>2017</v>
      </c>
      <c r="H131" s="574" t="s">
        <v>151</v>
      </c>
      <c r="I131" s="574" t="s">
        <v>452</v>
      </c>
      <c r="J131" s="574" t="s">
        <v>559</v>
      </c>
      <c r="K131" s="574">
        <v>8</v>
      </c>
      <c r="L131" s="574"/>
      <c r="M131" s="574"/>
      <c r="N131" s="574" t="s">
        <v>613</v>
      </c>
      <c r="O131" s="574">
        <v>8</v>
      </c>
      <c r="P131" s="574" t="s">
        <v>623</v>
      </c>
      <c r="Q131" s="574" t="s">
        <v>432</v>
      </c>
      <c r="R131" s="574">
        <v>130</v>
      </c>
      <c r="S131" s="574">
        <v>31</v>
      </c>
      <c r="T131" s="575">
        <v>7500</v>
      </c>
      <c r="U131" s="574">
        <v>18</v>
      </c>
      <c r="V131" s="574" t="s">
        <v>125</v>
      </c>
      <c r="W131" s="574" t="s">
        <v>122</v>
      </c>
      <c r="X131" s="576">
        <v>59240</v>
      </c>
      <c r="Y131" s="576">
        <v>47497</v>
      </c>
      <c r="Z131" s="577">
        <v>0.05</v>
      </c>
    </row>
    <row r="132" spans="1:26" x14ac:dyDescent="0.25">
      <c r="A132" s="564" t="s">
        <v>1970</v>
      </c>
      <c r="B132" s="574" t="s">
        <v>624</v>
      </c>
      <c r="C132" s="574">
        <v>3</v>
      </c>
      <c r="D132" s="574" t="s">
        <v>454</v>
      </c>
      <c r="E132" s="574"/>
      <c r="F132" s="574" t="s">
        <v>98</v>
      </c>
      <c r="G132" s="574">
        <v>2017</v>
      </c>
      <c r="H132" s="574" t="s">
        <v>151</v>
      </c>
      <c r="I132" s="574" t="s">
        <v>452</v>
      </c>
      <c r="J132" s="574" t="s">
        <v>559</v>
      </c>
      <c r="K132" s="574">
        <v>8</v>
      </c>
      <c r="L132" s="574"/>
      <c r="M132" s="574"/>
      <c r="N132" s="574" t="s">
        <v>613</v>
      </c>
      <c r="O132" s="574">
        <v>8</v>
      </c>
      <c r="P132" s="574" t="s">
        <v>623</v>
      </c>
      <c r="Q132" s="574" t="s">
        <v>432</v>
      </c>
      <c r="R132" s="574">
        <v>130</v>
      </c>
      <c r="S132" s="574">
        <v>31</v>
      </c>
      <c r="T132" s="575">
        <v>7500</v>
      </c>
      <c r="U132" s="574">
        <v>18</v>
      </c>
      <c r="V132" s="574" t="s">
        <v>125</v>
      </c>
      <c r="W132" s="574" t="s">
        <v>122</v>
      </c>
      <c r="X132" s="576">
        <v>58925</v>
      </c>
      <c r="Y132" s="576">
        <v>48658.77</v>
      </c>
      <c r="Z132" s="577">
        <v>0.03</v>
      </c>
    </row>
    <row r="133" spans="1:26" ht="45" x14ac:dyDescent="0.25">
      <c r="A133" s="564" t="s">
        <v>1971</v>
      </c>
      <c r="B133" s="574" t="s">
        <v>548</v>
      </c>
      <c r="C133" s="574">
        <v>1</v>
      </c>
      <c r="D133" s="574" t="s">
        <v>485</v>
      </c>
      <c r="E133" s="574"/>
      <c r="F133" s="574" t="s">
        <v>91</v>
      </c>
      <c r="G133" s="574">
        <v>2016</v>
      </c>
      <c r="H133" s="574" t="s">
        <v>549</v>
      </c>
      <c r="I133" s="574" t="s">
        <v>522</v>
      </c>
      <c r="J133" s="574" t="s">
        <v>121</v>
      </c>
      <c r="K133" s="574">
        <v>5</v>
      </c>
      <c r="L133" s="574"/>
      <c r="M133" s="574"/>
      <c r="N133" s="574" t="s">
        <v>523</v>
      </c>
      <c r="O133" s="574">
        <v>4</v>
      </c>
      <c r="P133" s="574" t="s">
        <v>550</v>
      </c>
      <c r="Q133" s="574" t="s">
        <v>551</v>
      </c>
      <c r="R133" s="574">
        <v>103</v>
      </c>
      <c r="S133" s="574">
        <v>15.3</v>
      </c>
      <c r="T133" s="575">
        <v>3358</v>
      </c>
      <c r="U133" s="574">
        <v>29</v>
      </c>
      <c r="V133" s="574" t="s">
        <v>122</v>
      </c>
      <c r="W133" s="574" t="s">
        <v>122</v>
      </c>
      <c r="X133" s="576">
        <v>24475</v>
      </c>
      <c r="Y133" s="576">
        <v>23741</v>
      </c>
      <c r="Z133" s="577">
        <v>0.03</v>
      </c>
    </row>
    <row r="134" spans="1:26" x14ac:dyDescent="0.25">
      <c r="A134" s="564" t="s">
        <v>1972</v>
      </c>
      <c r="B134" s="565" t="s">
        <v>552</v>
      </c>
      <c r="C134" s="565">
        <v>1</v>
      </c>
      <c r="D134" s="565" t="s">
        <v>481</v>
      </c>
      <c r="E134" s="565"/>
      <c r="F134" s="565" t="s">
        <v>91</v>
      </c>
      <c r="G134" s="565">
        <v>2016</v>
      </c>
      <c r="H134" s="565" t="s">
        <v>549</v>
      </c>
      <c r="I134" s="565" t="s">
        <v>522</v>
      </c>
      <c r="J134" s="565" t="s">
        <v>509</v>
      </c>
      <c r="K134" s="565">
        <v>5</v>
      </c>
      <c r="L134" s="565"/>
      <c r="M134" s="565"/>
      <c r="N134" s="565" t="s">
        <v>523</v>
      </c>
      <c r="O134" s="565">
        <v>4</v>
      </c>
      <c r="P134" s="565" t="s">
        <v>553</v>
      </c>
      <c r="Q134" s="565" t="s">
        <v>551</v>
      </c>
      <c r="R134" s="565">
        <v>103</v>
      </c>
      <c r="S134" s="565">
        <v>15.3</v>
      </c>
      <c r="T134" s="566">
        <v>3479</v>
      </c>
      <c r="U134" s="565">
        <v>28</v>
      </c>
      <c r="V134" s="565" t="s">
        <v>122</v>
      </c>
      <c r="W134" s="565" t="s">
        <v>122</v>
      </c>
      <c r="X134" s="567">
        <v>25775</v>
      </c>
      <c r="Y134" s="567">
        <v>25160</v>
      </c>
      <c r="Z134" s="568">
        <v>0.1</v>
      </c>
    </row>
    <row r="135" spans="1:26" ht="45" x14ac:dyDescent="0.25">
      <c r="A135" s="564" t="s">
        <v>1973</v>
      </c>
      <c r="B135" s="574" t="s">
        <v>552</v>
      </c>
      <c r="C135" s="574">
        <v>2</v>
      </c>
      <c r="D135" s="574" t="s">
        <v>485</v>
      </c>
      <c r="E135" s="574"/>
      <c r="F135" s="574" t="s">
        <v>91</v>
      </c>
      <c r="G135" s="574">
        <v>2016</v>
      </c>
      <c r="H135" s="574" t="s">
        <v>549</v>
      </c>
      <c r="I135" s="574" t="s">
        <v>522</v>
      </c>
      <c r="J135" s="574" t="s">
        <v>509</v>
      </c>
      <c r="K135" s="574">
        <v>5</v>
      </c>
      <c r="L135" s="574"/>
      <c r="M135" s="574"/>
      <c r="N135" s="574" t="s">
        <v>523</v>
      </c>
      <c r="O135" s="574">
        <v>4</v>
      </c>
      <c r="P135" s="574" t="s">
        <v>553</v>
      </c>
      <c r="Q135" s="574" t="s">
        <v>551</v>
      </c>
      <c r="R135" s="574">
        <v>103</v>
      </c>
      <c r="S135" s="574">
        <v>15.3</v>
      </c>
      <c r="T135" s="575">
        <v>3479</v>
      </c>
      <c r="U135" s="574">
        <v>28</v>
      </c>
      <c r="V135" s="574" t="s">
        <v>122</v>
      </c>
      <c r="W135" s="574" t="s">
        <v>122</v>
      </c>
      <c r="X135" s="576">
        <v>25775</v>
      </c>
      <c r="Y135" s="576">
        <v>25002</v>
      </c>
      <c r="Z135" s="577">
        <v>0.03</v>
      </c>
    </row>
    <row r="136" spans="1:26" x14ac:dyDescent="0.25">
      <c r="A136" s="564" t="s">
        <v>1974</v>
      </c>
      <c r="B136" s="565" t="s">
        <v>561</v>
      </c>
      <c r="C136" s="565">
        <v>3</v>
      </c>
      <c r="D136" s="565" t="s">
        <v>454</v>
      </c>
      <c r="E136" s="565"/>
      <c r="F136" s="565" t="s">
        <v>98</v>
      </c>
      <c r="G136" s="565">
        <v>2016</v>
      </c>
      <c r="H136" s="565" t="s">
        <v>159</v>
      </c>
      <c r="I136" s="565" t="s">
        <v>502</v>
      </c>
      <c r="J136" s="565" t="s">
        <v>121</v>
      </c>
      <c r="K136" s="565">
        <v>5</v>
      </c>
      <c r="L136" s="565"/>
      <c r="M136" s="565"/>
      <c r="N136" s="565" t="s">
        <v>523</v>
      </c>
      <c r="O136" s="565">
        <v>4</v>
      </c>
      <c r="P136" s="565" t="s">
        <v>562</v>
      </c>
      <c r="Q136" s="565" t="s">
        <v>506</v>
      </c>
      <c r="R136" s="565">
        <v>112.5</v>
      </c>
      <c r="S136" s="565">
        <v>18.8</v>
      </c>
      <c r="T136" s="566">
        <v>4960</v>
      </c>
      <c r="U136" s="565">
        <v>26</v>
      </c>
      <c r="V136" s="565" t="s">
        <v>125</v>
      </c>
      <c r="W136" s="565" t="s">
        <v>122</v>
      </c>
      <c r="X136" s="567">
        <v>26105</v>
      </c>
      <c r="Y136" s="567">
        <v>20346</v>
      </c>
      <c r="Z136" s="579">
        <v>0.03</v>
      </c>
    </row>
    <row r="137" spans="1:26" x14ac:dyDescent="0.25">
      <c r="A137" s="564" t="s">
        <v>1975</v>
      </c>
      <c r="B137" s="574" t="s">
        <v>563</v>
      </c>
      <c r="C137" s="574">
        <v>3</v>
      </c>
      <c r="D137" s="574" t="s">
        <v>454</v>
      </c>
      <c r="E137" s="574"/>
      <c r="F137" s="574" t="s">
        <v>98</v>
      </c>
      <c r="G137" s="574">
        <v>2016</v>
      </c>
      <c r="H137" s="574" t="s">
        <v>159</v>
      </c>
      <c r="I137" s="574" t="s">
        <v>502</v>
      </c>
      <c r="J137" s="574" t="s">
        <v>509</v>
      </c>
      <c r="K137" s="574">
        <v>5</v>
      </c>
      <c r="L137" s="574"/>
      <c r="M137" s="574"/>
      <c r="N137" s="574" t="s">
        <v>523</v>
      </c>
      <c r="O137" s="574">
        <v>4</v>
      </c>
      <c r="P137" s="574" t="s">
        <v>564</v>
      </c>
      <c r="Q137" s="574" t="s">
        <v>506</v>
      </c>
      <c r="R137" s="574">
        <v>112.5</v>
      </c>
      <c r="S137" s="574">
        <v>18.8</v>
      </c>
      <c r="T137" s="575">
        <v>5070</v>
      </c>
      <c r="U137" s="574">
        <v>23</v>
      </c>
      <c r="V137" s="574" t="s">
        <v>125</v>
      </c>
      <c r="W137" s="574" t="s">
        <v>122</v>
      </c>
      <c r="X137" s="576">
        <v>27855</v>
      </c>
      <c r="Y137" s="576">
        <v>21560</v>
      </c>
      <c r="Z137" s="577">
        <v>0.03</v>
      </c>
    </row>
    <row r="138" spans="1:26" x14ac:dyDescent="0.25">
      <c r="A138" s="564" t="s">
        <v>1976</v>
      </c>
      <c r="B138" s="565" t="s">
        <v>602</v>
      </c>
      <c r="C138" s="565">
        <v>2</v>
      </c>
      <c r="D138" s="565" t="s">
        <v>438</v>
      </c>
      <c r="E138" s="565"/>
      <c r="F138" s="565" t="s">
        <v>90</v>
      </c>
      <c r="G138" s="565">
        <v>2016</v>
      </c>
      <c r="H138" s="565" t="s">
        <v>158</v>
      </c>
      <c r="I138" s="565" t="s">
        <v>460</v>
      </c>
      <c r="J138" s="565" t="s">
        <v>559</v>
      </c>
      <c r="K138" s="565">
        <v>7</v>
      </c>
      <c r="L138" s="565"/>
      <c r="M138" s="565"/>
      <c r="N138" s="565" t="s">
        <v>541</v>
      </c>
      <c r="O138" s="565">
        <v>6</v>
      </c>
      <c r="P138" s="565">
        <v>21015</v>
      </c>
      <c r="Q138" s="565" t="s">
        <v>551</v>
      </c>
      <c r="R138" s="565">
        <v>114.2</v>
      </c>
      <c r="S138" s="565">
        <v>19.5</v>
      </c>
      <c r="T138" s="566">
        <v>5986</v>
      </c>
      <c r="U138" s="565">
        <v>22</v>
      </c>
      <c r="V138" s="565" t="s">
        <v>122</v>
      </c>
      <c r="W138" s="565" t="s">
        <v>122</v>
      </c>
      <c r="X138" s="567">
        <v>32085</v>
      </c>
      <c r="Y138" s="567" t="s">
        <v>1719</v>
      </c>
      <c r="Z138" s="568">
        <v>0.1</v>
      </c>
    </row>
    <row r="139" spans="1:26" x14ac:dyDescent="0.25">
      <c r="A139" s="564" t="s">
        <v>1977</v>
      </c>
      <c r="B139" s="574" t="s">
        <v>1670</v>
      </c>
      <c r="C139" s="574">
        <v>1</v>
      </c>
      <c r="D139" s="574" t="s">
        <v>431</v>
      </c>
      <c r="E139" s="574" t="s">
        <v>256</v>
      </c>
      <c r="F139" s="574" t="s">
        <v>98</v>
      </c>
      <c r="G139" s="574">
        <v>2017</v>
      </c>
      <c r="H139" s="574" t="s">
        <v>1671</v>
      </c>
      <c r="I139" s="574">
        <v>2500</v>
      </c>
      <c r="J139" s="574" t="s">
        <v>590</v>
      </c>
      <c r="K139" s="574">
        <v>2</v>
      </c>
      <c r="L139" s="574">
        <v>31</v>
      </c>
      <c r="M139" s="574"/>
      <c r="N139" s="574" t="s">
        <v>685</v>
      </c>
      <c r="O139" s="574">
        <v>8</v>
      </c>
      <c r="P139" s="574" t="s">
        <v>1672</v>
      </c>
      <c r="Q139" s="574" t="s">
        <v>843</v>
      </c>
      <c r="R139" s="574">
        <v>135</v>
      </c>
      <c r="S139" s="574">
        <v>31</v>
      </c>
      <c r="T139" s="575">
        <v>8600</v>
      </c>
      <c r="U139" s="574">
        <v>13</v>
      </c>
      <c r="V139" s="574" t="s">
        <v>122</v>
      </c>
      <c r="W139" s="574" t="s">
        <v>123</v>
      </c>
      <c r="X139" s="576">
        <v>31590</v>
      </c>
      <c r="Y139" s="576">
        <v>21934.572</v>
      </c>
      <c r="Z139" s="577">
        <v>7.1999999999999995E-2</v>
      </c>
    </row>
    <row r="140" spans="1:26" ht="30" x14ac:dyDescent="0.25">
      <c r="A140" s="564" t="s">
        <v>1978</v>
      </c>
      <c r="B140" s="565" t="s">
        <v>1670</v>
      </c>
      <c r="C140" s="565">
        <v>2</v>
      </c>
      <c r="D140" s="565" t="s">
        <v>436</v>
      </c>
      <c r="E140" s="565" t="s">
        <v>256</v>
      </c>
      <c r="F140" s="565" t="s">
        <v>98</v>
      </c>
      <c r="G140" s="565">
        <v>2017</v>
      </c>
      <c r="H140" s="565" t="s">
        <v>1671</v>
      </c>
      <c r="I140" s="565">
        <v>2500</v>
      </c>
      <c r="J140" s="565" t="s">
        <v>590</v>
      </c>
      <c r="K140" s="565">
        <v>2</v>
      </c>
      <c r="L140" s="565">
        <v>84.6</v>
      </c>
      <c r="M140" s="565"/>
      <c r="N140" s="565" t="s">
        <v>685</v>
      </c>
      <c r="O140" s="565">
        <v>8</v>
      </c>
      <c r="P140" s="565" t="s">
        <v>1672</v>
      </c>
      <c r="Q140" s="565" t="s">
        <v>843</v>
      </c>
      <c r="R140" s="565">
        <v>135</v>
      </c>
      <c r="S140" s="565">
        <v>31</v>
      </c>
      <c r="T140" s="566">
        <v>8600</v>
      </c>
      <c r="U140" s="565">
        <v>13</v>
      </c>
      <c r="V140" s="565" t="s">
        <v>122</v>
      </c>
      <c r="W140" s="565" t="s">
        <v>123</v>
      </c>
      <c r="X140" s="567">
        <v>31940</v>
      </c>
      <c r="Y140" s="567">
        <v>22244</v>
      </c>
      <c r="Z140" s="579">
        <v>0.05</v>
      </c>
    </row>
    <row r="141" spans="1:26" x14ac:dyDescent="0.25">
      <c r="A141" s="564" t="s">
        <v>1979</v>
      </c>
      <c r="B141" s="574" t="s">
        <v>1670</v>
      </c>
      <c r="C141" s="574">
        <v>3</v>
      </c>
      <c r="D141" s="574" t="s">
        <v>454</v>
      </c>
      <c r="E141" s="574" t="s">
        <v>256</v>
      </c>
      <c r="F141" s="574" t="s">
        <v>98</v>
      </c>
      <c r="G141" s="574">
        <v>2017</v>
      </c>
      <c r="H141" s="574" t="s">
        <v>1671</v>
      </c>
      <c r="I141" s="574">
        <v>2500</v>
      </c>
      <c r="J141" s="574" t="s">
        <v>590</v>
      </c>
      <c r="K141" s="574">
        <v>2</v>
      </c>
      <c r="L141" s="574">
        <v>84.6</v>
      </c>
      <c r="M141" s="574"/>
      <c r="N141" s="574" t="s">
        <v>685</v>
      </c>
      <c r="O141" s="574">
        <v>8</v>
      </c>
      <c r="P141" s="574" t="s">
        <v>1672</v>
      </c>
      <c r="Q141" s="574" t="s">
        <v>843</v>
      </c>
      <c r="R141" s="574">
        <v>135</v>
      </c>
      <c r="S141" s="574">
        <v>31</v>
      </c>
      <c r="T141" s="575">
        <v>8600</v>
      </c>
      <c r="U141" s="574">
        <v>13</v>
      </c>
      <c r="V141" s="574" t="s">
        <v>122</v>
      </c>
      <c r="W141" s="574" t="s">
        <v>123</v>
      </c>
      <c r="X141" s="576">
        <v>31590</v>
      </c>
      <c r="Y141" s="576">
        <v>21774.59</v>
      </c>
      <c r="Z141" s="577">
        <v>0.03</v>
      </c>
    </row>
    <row r="142" spans="1:26" x14ac:dyDescent="0.25">
      <c r="A142" s="564" t="s">
        <v>1980</v>
      </c>
      <c r="B142" s="565" t="s">
        <v>1673</v>
      </c>
      <c r="C142" s="565">
        <v>1</v>
      </c>
      <c r="D142" s="565" t="s">
        <v>431</v>
      </c>
      <c r="E142" s="565" t="s">
        <v>256</v>
      </c>
      <c r="F142" s="565" t="s">
        <v>98</v>
      </c>
      <c r="G142" s="565">
        <v>2017</v>
      </c>
      <c r="H142" s="565" t="s">
        <v>1671</v>
      </c>
      <c r="I142" s="565">
        <v>2500</v>
      </c>
      <c r="J142" s="565" t="s">
        <v>590</v>
      </c>
      <c r="K142" s="565">
        <v>2</v>
      </c>
      <c r="L142" s="565">
        <v>31</v>
      </c>
      <c r="M142" s="565"/>
      <c r="N142" s="565" t="s">
        <v>1118</v>
      </c>
      <c r="O142" s="565">
        <v>8</v>
      </c>
      <c r="P142" s="565" t="s">
        <v>1672</v>
      </c>
      <c r="Q142" s="565" t="s">
        <v>843</v>
      </c>
      <c r="R142" s="565">
        <v>135</v>
      </c>
      <c r="S142" s="565">
        <v>31</v>
      </c>
      <c r="T142" s="566">
        <v>8600</v>
      </c>
      <c r="U142" s="565">
        <v>13</v>
      </c>
      <c r="V142" s="565" t="s">
        <v>122</v>
      </c>
      <c r="W142" s="565" t="s">
        <v>125</v>
      </c>
      <c r="X142" s="567">
        <v>32585</v>
      </c>
      <c r="Y142" s="567">
        <v>22820.072</v>
      </c>
      <c r="Z142" s="579">
        <v>7.1999999999999995E-2</v>
      </c>
    </row>
    <row r="143" spans="1:26" ht="30" x14ac:dyDescent="0.25">
      <c r="A143" s="564" t="s">
        <v>1981</v>
      </c>
      <c r="B143" s="574" t="s">
        <v>1673</v>
      </c>
      <c r="C143" s="574">
        <v>2</v>
      </c>
      <c r="D143" s="574" t="s">
        <v>436</v>
      </c>
      <c r="E143" s="574" t="s">
        <v>256</v>
      </c>
      <c r="F143" s="574" t="s">
        <v>98</v>
      </c>
      <c r="G143" s="574">
        <v>2017</v>
      </c>
      <c r="H143" s="574" t="s">
        <v>1671</v>
      </c>
      <c r="I143" s="574">
        <v>2500</v>
      </c>
      <c r="J143" s="574" t="s">
        <v>590</v>
      </c>
      <c r="K143" s="574">
        <v>2</v>
      </c>
      <c r="L143" s="574">
        <v>84.6</v>
      </c>
      <c r="M143" s="574"/>
      <c r="N143" s="574" t="s">
        <v>1118</v>
      </c>
      <c r="O143" s="574">
        <v>8</v>
      </c>
      <c r="P143" s="574" t="s">
        <v>1672</v>
      </c>
      <c r="Q143" s="574" t="s">
        <v>843</v>
      </c>
      <c r="R143" s="574">
        <v>135</v>
      </c>
      <c r="S143" s="574">
        <v>31</v>
      </c>
      <c r="T143" s="575">
        <v>8600</v>
      </c>
      <c r="U143" s="574">
        <v>13</v>
      </c>
      <c r="V143" s="574" t="s">
        <v>125</v>
      </c>
      <c r="W143" s="574" t="s">
        <v>122</v>
      </c>
      <c r="X143" s="576">
        <v>32935</v>
      </c>
      <c r="Y143" s="576">
        <v>23156</v>
      </c>
      <c r="Z143" s="577">
        <v>0.05</v>
      </c>
    </row>
    <row r="144" spans="1:26" x14ac:dyDescent="0.25">
      <c r="A144" s="564" t="s">
        <v>1982</v>
      </c>
      <c r="B144" s="565" t="s">
        <v>1673</v>
      </c>
      <c r="C144" s="565">
        <v>3</v>
      </c>
      <c r="D144" s="565" t="s">
        <v>454</v>
      </c>
      <c r="E144" s="565" t="s">
        <v>256</v>
      </c>
      <c r="F144" s="565" t="s">
        <v>98</v>
      </c>
      <c r="G144" s="565">
        <v>2017</v>
      </c>
      <c r="H144" s="565" t="s">
        <v>1671</v>
      </c>
      <c r="I144" s="565">
        <v>2500</v>
      </c>
      <c r="J144" s="565" t="s">
        <v>590</v>
      </c>
      <c r="K144" s="565">
        <v>2</v>
      </c>
      <c r="L144" s="565">
        <v>84.6</v>
      </c>
      <c r="M144" s="565"/>
      <c r="N144" s="565" t="s">
        <v>1118</v>
      </c>
      <c r="O144" s="565">
        <v>8</v>
      </c>
      <c r="P144" s="565" t="s">
        <v>1672</v>
      </c>
      <c r="Q144" s="565" t="s">
        <v>843</v>
      </c>
      <c r="R144" s="565">
        <v>135</v>
      </c>
      <c r="S144" s="565">
        <v>31</v>
      </c>
      <c r="T144" s="566">
        <v>8600</v>
      </c>
      <c r="U144" s="565">
        <v>13</v>
      </c>
      <c r="V144" s="565" t="s">
        <v>125</v>
      </c>
      <c r="W144" s="565" t="s">
        <v>122</v>
      </c>
      <c r="X144" s="567">
        <v>32585</v>
      </c>
      <c r="Y144" s="567">
        <v>22659.35</v>
      </c>
      <c r="Z144" s="579">
        <v>0.03</v>
      </c>
    </row>
    <row r="145" spans="1:26" x14ac:dyDescent="0.25">
      <c r="A145" s="564" t="s">
        <v>1983</v>
      </c>
      <c r="B145" s="574" t="s">
        <v>1674</v>
      </c>
      <c r="C145" s="574">
        <v>3</v>
      </c>
      <c r="D145" s="574" t="s">
        <v>454</v>
      </c>
      <c r="E145" s="574" t="s">
        <v>256</v>
      </c>
      <c r="F145" s="574" t="s">
        <v>98</v>
      </c>
      <c r="G145" s="574">
        <v>2017</v>
      </c>
      <c r="H145" s="574" t="s">
        <v>1671</v>
      </c>
      <c r="I145" s="574">
        <v>2500</v>
      </c>
      <c r="J145" s="574" t="s">
        <v>590</v>
      </c>
      <c r="K145" s="574">
        <v>2</v>
      </c>
      <c r="L145" s="574">
        <v>84.6</v>
      </c>
      <c r="M145" s="574"/>
      <c r="N145" s="574" t="s">
        <v>1118</v>
      </c>
      <c r="O145" s="574">
        <v>8</v>
      </c>
      <c r="P145" s="574" t="s">
        <v>1672</v>
      </c>
      <c r="Q145" s="574" t="s">
        <v>843</v>
      </c>
      <c r="R145" s="574">
        <v>135</v>
      </c>
      <c r="S145" s="574">
        <v>31</v>
      </c>
      <c r="T145" s="575">
        <v>8600</v>
      </c>
      <c r="U145" s="574">
        <v>13</v>
      </c>
      <c r="V145" s="574" t="s">
        <v>254</v>
      </c>
      <c r="W145" s="574" t="s">
        <v>123</v>
      </c>
      <c r="X145" s="576">
        <v>43875</v>
      </c>
      <c r="Y145" s="576">
        <v>33701.68</v>
      </c>
      <c r="Z145" s="577">
        <v>0.03</v>
      </c>
    </row>
    <row r="146" spans="1:26" x14ac:dyDescent="0.25">
      <c r="A146" s="564" t="s">
        <v>1984</v>
      </c>
      <c r="B146" s="565" t="s">
        <v>1675</v>
      </c>
      <c r="C146" s="565">
        <v>3</v>
      </c>
      <c r="D146" s="565" t="s">
        <v>454</v>
      </c>
      <c r="E146" s="565" t="s">
        <v>256</v>
      </c>
      <c r="F146" s="565" t="s">
        <v>98</v>
      </c>
      <c r="G146" s="565">
        <v>2017</v>
      </c>
      <c r="H146" s="565" t="s">
        <v>1671</v>
      </c>
      <c r="I146" s="565">
        <v>2500</v>
      </c>
      <c r="J146" s="565" t="s">
        <v>590</v>
      </c>
      <c r="K146" s="565">
        <v>2</v>
      </c>
      <c r="L146" s="565">
        <v>84.6</v>
      </c>
      <c r="M146" s="565"/>
      <c r="N146" s="565" t="s">
        <v>687</v>
      </c>
      <c r="O146" s="565">
        <v>8</v>
      </c>
      <c r="P146" s="565" t="s">
        <v>1672</v>
      </c>
      <c r="Q146" s="565" t="s">
        <v>435</v>
      </c>
      <c r="R146" s="565">
        <v>135</v>
      </c>
      <c r="S146" s="565">
        <v>31</v>
      </c>
      <c r="T146" s="566">
        <v>9900</v>
      </c>
      <c r="U146" s="565">
        <v>13</v>
      </c>
      <c r="V146" s="565" t="s">
        <v>255</v>
      </c>
      <c r="W146" s="565" t="s">
        <v>123</v>
      </c>
      <c r="X146" s="567">
        <v>43535</v>
      </c>
      <c r="Y146" s="567">
        <v>33662.29</v>
      </c>
      <c r="Z146" s="579">
        <v>0.03</v>
      </c>
    </row>
    <row r="147" spans="1:26" x14ac:dyDescent="0.25">
      <c r="A147" s="564" t="s">
        <v>1985</v>
      </c>
      <c r="B147" s="574" t="s">
        <v>1676</v>
      </c>
      <c r="C147" s="574">
        <v>1</v>
      </c>
      <c r="D147" s="574" t="s">
        <v>431</v>
      </c>
      <c r="E147" s="574" t="s">
        <v>256</v>
      </c>
      <c r="F147" s="574" t="s">
        <v>98</v>
      </c>
      <c r="G147" s="574">
        <v>2017</v>
      </c>
      <c r="H147" s="574" t="s">
        <v>1671</v>
      </c>
      <c r="I147" s="574">
        <v>2500</v>
      </c>
      <c r="J147" s="574" t="s">
        <v>590</v>
      </c>
      <c r="K147" s="574">
        <v>2</v>
      </c>
      <c r="L147" s="574">
        <v>31</v>
      </c>
      <c r="M147" s="574"/>
      <c r="N147" s="574" t="s">
        <v>685</v>
      </c>
      <c r="O147" s="574">
        <v>8</v>
      </c>
      <c r="P147" s="574" t="s">
        <v>1677</v>
      </c>
      <c r="Q147" s="574" t="s">
        <v>843</v>
      </c>
      <c r="R147" s="574">
        <v>155</v>
      </c>
      <c r="S147" s="574">
        <v>31</v>
      </c>
      <c r="T147" s="575">
        <v>8600</v>
      </c>
      <c r="U147" s="574">
        <v>13</v>
      </c>
      <c r="V147" s="574" t="s">
        <v>122</v>
      </c>
      <c r="W147" s="574" t="s">
        <v>123</v>
      </c>
      <c r="X147" s="576">
        <v>33450</v>
      </c>
      <c r="Y147" s="576">
        <v>23627.648000000001</v>
      </c>
      <c r="Z147" s="577">
        <v>7.1999999999999995E-2</v>
      </c>
    </row>
    <row r="148" spans="1:26" ht="30" x14ac:dyDescent="0.25">
      <c r="A148" s="564" t="s">
        <v>1986</v>
      </c>
      <c r="B148" s="565" t="s">
        <v>1676</v>
      </c>
      <c r="C148" s="565">
        <v>2</v>
      </c>
      <c r="D148" s="565" t="s">
        <v>436</v>
      </c>
      <c r="E148" s="565" t="s">
        <v>256</v>
      </c>
      <c r="F148" s="565" t="s">
        <v>98</v>
      </c>
      <c r="G148" s="565">
        <v>2017</v>
      </c>
      <c r="H148" s="565" t="s">
        <v>1671</v>
      </c>
      <c r="I148" s="565">
        <v>2500</v>
      </c>
      <c r="J148" s="565" t="s">
        <v>590</v>
      </c>
      <c r="K148" s="565">
        <v>2</v>
      </c>
      <c r="L148" s="565">
        <v>84.3</v>
      </c>
      <c r="M148" s="565"/>
      <c r="N148" s="565" t="s">
        <v>685</v>
      </c>
      <c r="O148" s="565">
        <v>8</v>
      </c>
      <c r="P148" s="565" t="s">
        <v>1677</v>
      </c>
      <c r="Q148" s="565" t="s">
        <v>843</v>
      </c>
      <c r="R148" s="565">
        <v>155</v>
      </c>
      <c r="S148" s="565">
        <v>31</v>
      </c>
      <c r="T148" s="566">
        <v>8600</v>
      </c>
      <c r="U148" s="565">
        <v>13</v>
      </c>
      <c r="V148" s="565" t="s">
        <v>122</v>
      </c>
      <c r="W148" s="565" t="s">
        <v>123</v>
      </c>
      <c r="X148" s="567">
        <v>33800</v>
      </c>
      <c r="Y148" s="567">
        <v>23988</v>
      </c>
      <c r="Z148" s="579">
        <v>0.05</v>
      </c>
    </row>
    <row r="149" spans="1:26" x14ac:dyDescent="0.25">
      <c r="A149" s="564" t="s">
        <v>1987</v>
      </c>
      <c r="B149" s="574" t="s">
        <v>1676</v>
      </c>
      <c r="C149" s="574">
        <v>3</v>
      </c>
      <c r="D149" s="574" t="s">
        <v>454</v>
      </c>
      <c r="E149" s="574" t="s">
        <v>256</v>
      </c>
      <c r="F149" s="574" t="s">
        <v>98</v>
      </c>
      <c r="G149" s="574">
        <v>2017</v>
      </c>
      <c r="H149" s="574" t="s">
        <v>1671</v>
      </c>
      <c r="I149" s="574">
        <v>2500</v>
      </c>
      <c r="J149" s="574" t="s">
        <v>590</v>
      </c>
      <c r="K149" s="574">
        <v>2</v>
      </c>
      <c r="L149" s="574">
        <v>84.3</v>
      </c>
      <c r="M149" s="574"/>
      <c r="N149" s="574" t="s">
        <v>685</v>
      </c>
      <c r="O149" s="574">
        <v>8</v>
      </c>
      <c r="P149" s="574" t="s">
        <v>1677</v>
      </c>
      <c r="Q149" s="574" t="s">
        <v>843</v>
      </c>
      <c r="R149" s="574">
        <v>155</v>
      </c>
      <c r="S149" s="574">
        <v>31</v>
      </c>
      <c r="T149" s="575">
        <v>8600</v>
      </c>
      <c r="U149" s="574">
        <v>13</v>
      </c>
      <c r="V149" s="574" t="s">
        <v>122</v>
      </c>
      <c r="W149" s="574" t="s">
        <v>123</v>
      </c>
      <c r="X149" s="576">
        <v>33450</v>
      </c>
      <c r="Y149" s="576">
        <v>23566.33</v>
      </c>
      <c r="Z149" s="577">
        <v>0.03</v>
      </c>
    </row>
    <row r="150" spans="1:26" x14ac:dyDescent="0.25">
      <c r="A150" s="564" t="s">
        <v>1988</v>
      </c>
      <c r="B150" s="565" t="s">
        <v>1678</v>
      </c>
      <c r="C150" s="565">
        <v>1</v>
      </c>
      <c r="D150" s="565" t="s">
        <v>431</v>
      </c>
      <c r="E150" s="565" t="s">
        <v>256</v>
      </c>
      <c r="F150" s="565" t="s">
        <v>98</v>
      </c>
      <c r="G150" s="565">
        <v>2017</v>
      </c>
      <c r="H150" s="565" t="s">
        <v>1671</v>
      </c>
      <c r="I150" s="565">
        <v>2500</v>
      </c>
      <c r="J150" s="565" t="s">
        <v>590</v>
      </c>
      <c r="K150" s="565">
        <v>2</v>
      </c>
      <c r="L150" s="565">
        <v>31</v>
      </c>
      <c r="M150" s="565"/>
      <c r="N150" s="565" t="s">
        <v>1118</v>
      </c>
      <c r="O150" s="565">
        <v>8</v>
      </c>
      <c r="P150" s="565" t="s">
        <v>1677</v>
      </c>
      <c r="Q150" s="565" t="s">
        <v>843</v>
      </c>
      <c r="R150" s="565">
        <v>155</v>
      </c>
      <c r="S150" s="565">
        <v>31</v>
      </c>
      <c r="T150" s="566">
        <v>8600</v>
      </c>
      <c r="U150" s="565">
        <v>13</v>
      </c>
      <c r="V150" s="565" t="s">
        <v>122</v>
      </c>
      <c r="W150" s="565" t="s">
        <v>125</v>
      </c>
      <c r="X150" s="567">
        <v>34445</v>
      </c>
      <c r="Y150" s="567">
        <v>24514.16</v>
      </c>
      <c r="Z150" s="579">
        <v>7.1999999999999995E-2</v>
      </c>
    </row>
    <row r="151" spans="1:26" ht="30" x14ac:dyDescent="0.25">
      <c r="A151" s="564" t="s">
        <v>1989</v>
      </c>
      <c r="B151" s="574" t="s">
        <v>1678</v>
      </c>
      <c r="C151" s="574">
        <v>2</v>
      </c>
      <c r="D151" s="574" t="s">
        <v>436</v>
      </c>
      <c r="E151" s="574" t="s">
        <v>256</v>
      </c>
      <c r="F151" s="574" t="s">
        <v>98</v>
      </c>
      <c r="G151" s="574">
        <v>2017</v>
      </c>
      <c r="H151" s="574" t="s">
        <v>1671</v>
      </c>
      <c r="I151" s="574">
        <v>2500</v>
      </c>
      <c r="J151" s="574" t="s">
        <v>590</v>
      </c>
      <c r="K151" s="574">
        <v>2</v>
      </c>
      <c r="L151" s="574">
        <v>84.3</v>
      </c>
      <c r="M151" s="574"/>
      <c r="N151" s="574" t="s">
        <v>1118</v>
      </c>
      <c r="O151" s="574">
        <v>8</v>
      </c>
      <c r="P151" s="574" t="s">
        <v>1677</v>
      </c>
      <c r="Q151" s="574" t="s">
        <v>843</v>
      </c>
      <c r="R151" s="574">
        <v>155</v>
      </c>
      <c r="S151" s="574">
        <v>31</v>
      </c>
      <c r="T151" s="575">
        <v>8600</v>
      </c>
      <c r="U151" s="574">
        <v>13</v>
      </c>
      <c r="V151" s="574" t="s">
        <v>125</v>
      </c>
      <c r="W151" s="574" t="s">
        <v>122</v>
      </c>
      <c r="X151" s="576">
        <v>34795</v>
      </c>
      <c r="Y151" s="576">
        <v>24900</v>
      </c>
      <c r="Z151" s="577">
        <v>0.05</v>
      </c>
    </row>
    <row r="152" spans="1:26" x14ac:dyDescent="0.25">
      <c r="A152" s="564" t="s">
        <v>1990</v>
      </c>
      <c r="B152" s="565" t="s">
        <v>1678</v>
      </c>
      <c r="C152" s="565">
        <v>3</v>
      </c>
      <c r="D152" s="565" t="s">
        <v>454</v>
      </c>
      <c r="E152" s="565" t="s">
        <v>256</v>
      </c>
      <c r="F152" s="565" t="s">
        <v>98</v>
      </c>
      <c r="G152" s="565">
        <v>2017</v>
      </c>
      <c r="H152" s="565" t="s">
        <v>1671</v>
      </c>
      <c r="I152" s="565">
        <v>2500</v>
      </c>
      <c r="J152" s="565" t="s">
        <v>590</v>
      </c>
      <c r="K152" s="565">
        <v>2</v>
      </c>
      <c r="L152" s="565">
        <v>84.3</v>
      </c>
      <c r="M152" s="565"/>
      <c r="N152" s="565" t="s">
        <v>1118</v>
      </c>
      <c r="O152" s="565">
        <v>8</v>
      </c>
      <c r="P152" s="565" t="s">
        <v>1677</v>
      </c>
      <c r="Q152" s="565" t="s">
        <v>843</v>
      </c>
      <c r="R152" s="565">
        <v>155</v>
      </c>
      <c r="S152" s="565">
        <v>31</v>
      </c>
      <c r="T152" s="566">
        <v>8600</v>
      </c>
      <c r="U152" s="565">
        <v>13</v>
      </c>
      <c r="V152" s="565" t="s">
        <v>125</v>
      </c>
      <c r="W152" s="565" t="s">
        <v>122</v>
      </c>
      <c r="X152" s="567">
        <v>34445</v>
      </c>
      <c r="Y152" s="567">
        <v>24349.08</v>
      </c>
      <c r="Z152" s="579">
        <v>0.03</v>
      </c>
    </row>
    <row r="153" spans="1:26" x14ac:dyDescent="0.25">
      <c r="A153" s="564" t="s">
        <v>1991</v>
      </c>
      <c r="B153" s="574" t="s">
        <v>1679</v>
      </c>
      <c r="C153" s="574">
        <v>3</v>
      </c>
      <c r="D153" s="574" t="s">
        <v>454</v>
      </c>
      <c r="E153" s="574" t="s">
        <v>256</v>
      </c>
      <c r="F153" s="574" t="s">
        <v>98</v>
      </c>
      <c r="G153" s="574">
        <v>2017</v>
      </c>
      <c r="H153" s="574" t="s">
        <v>1671</v>
      </c>
      <c r="I153" s="574">
        <v>2500</v>
      </c>
      <c r="J153" s="574" t="s">
        <v>590</v>
      </c>
      <c r="K153" s="574">
        <v>2</v>
      </c>
      <c r="L153" s="574">
        <v>84.3</v>
      </c>
      <c r="M153" s="574"/>
      <c r="N153" s="574" t="s">
        <v>1118</v>
      </c>
      <c r="O153" s="574">
        <v>8</v>
      </c>
      <c r="P153" s="574" t="s">
        <v>1677</v>
      </c>
      <c r="Q153" s="574" t="s">
        <v>843</v>
      </c>
      <c r="R153" s="574">
        <v>155</v>
      </c>
      <c r="S153" s="574">
        <v>31</v>
      </c>
      <c r="T153" s="575">
        <v>8600</v>
      </c>
      <c r="U153" s="574">
        <v>13</v>
      </c>
      <c r="V153" s="574" t="s">
        <v>254</v>
      </c>
      <c r="W153" s="574" t="s">
        <v>123</v>
      </c>
      <c r="X153" s="576">
        <v>46185</v>
      </c>
      <c r="Y153" s="576">
        <v>35308.589999999997</v>
      </c>
      <c r="Z153" s="577">
        <v>0.03</v>
      </c>
    </row>
    <row r="154" spans="1:26" x14ac:dyDescent="0.25">
      <c r="A154" s="564" t="s">
        <v>1992</v>
      </c>
      <c r="B154" s="565" t="s">
        <v>1680</v>
      </c>
      <c r="C154" s="565">
        <v>3</v>
      </c>
      <c r="D154" s="565" t="s">
        <v>454</v>
      </c>
      <c r="E154" s="565" t="s">
        <v>256</v>
      </c>
      <c r="F154" s="565" t="s">
        <v>98</v>
      </c>
      <c r="G154" s="565">
        <v>2017</v>
      </c>
      <c r="H154" s="565" t="s">
        <v>1671</v>
      </c>
      <c r="I154" s="565">
        <v>2500</v>
      </c>
      <c r="J154" s="565" t="s">
        <v>590</v>
      </c>
      <c r="K154" s="565">
        <v>2</v>
      </c>
      <c r="L154" s="565">
        <v>84.3</v>
      </c>
      <c r="M154" s="565"/>
      <c r="N154" s="565" t="s">
        <v>687</v>
      </c>
      <c r="O154" s="565">
        <v>8</v>
      </c>
      <c r="P154" s="565" t="s">
        <v>1677</v>
      </c>
      <c r="Q154" s="565" t="s">
        <v>435</v>
      </c>
      <c r="R154" s="565">
        <v>155</v>
      </c>
      <c r="S154" s="565">
        <v>31</v>
      </c>
      <c r="T154" s="566">
        <v>9900</v>
      </c>
      <c r="U154" s="565">
        <v>13</v>
      </c>
      <c r="V154" s="565" t="s">
        <v>255</v>
      </c>
      <c r="W154" s="565" t="s">
        <v>123</v>
      </c>
      <c r="X154" s="567">
        <v>45395</v>
      </c>
      <c r="Y154" s="567">
        <v>33817.83</v>
      </c>
      <c r="Z154" s="579">
        <v>0.03</v>
      </c>
    </row>
    <row r="155" spans="1:26" x14ac:dyDescent="0.25">
      <c r="A155" s="564" t="s">
        <v>1993</v>
      </c>
      <c r="B155" s="574" t="s">
        <v>1681</v>
      </c>
      <c r="C155" s="574">
        <v>1</v>
      </c>
      <c r="D155" s="574" t="s">
        <v>431</v>
      </c>
      <c r="E155" s="574" t="s">
        <v>256</v>
      </c>
      <c r="F155" s="574" t="s">
        <v>98</v>
      </c>
      <c r="G155" s="574">
        <v>2017</v>
      </c>
      <c r="H155" s="574" t="s">
        <v>1671</v>
      </c>
      <c r="I155" s="574">
        <v>3500</v>
      </c>
      <c r="J155" s="574" t="s">
        <v>590</v>
      </c>
      <c r="K155" s="574">
        <v>2</v>
      </c>
      <c r="L155" s="574">
        <v>31</v>
      </c>
      <c r="M155" s="574"/>
      <c r="N155" s="574" t="s">
        <v>685</v>
      </c>
      <c r="O155" s="574">
        <v>8</v>
      </c>
      <c r="P155" s="574" t="s">
        <v>1682</v>
      </c>
      <c r="Q155" s="574" t="s">
        <v>843</v>
      </c>
      <c r="R155" s="574">
        <v>135</v>
      </c>
      <c r="S155" s="574">
        <v>31</v>
      </c>
      <c r="T155" s="575">
        <v>9600</v>
      </c>
      <c r="U155" s="574">
        <v>12</v>
      </c>
      <c r="V155" s="574" t="s">
        <v>122</v>
      </c>
      <c r="W155" s="574" t="s">
        <v>123</v>
      </c>
      <c r="X155" s="576">
        <v>34910</v>
      </c>
      <c r="Y155" s="576">
        <v>24552.616000000002</v>
      </c>
      <c r="Z155" s="577">
        <v>7.1999999999999995E-2</v>
      </c>
    </row>
    <row r="156" spans="1:26" ht="30" x14ac:dyDescent="0.25">
      <c r="A156" s="564" t="s">
        <v>1994</v>
      </c>
      <c r="B156" s="565" t="s">
        <v>1681</v>
      </c>
      <c r="C156" s="565">
        <v>2</v>
      </c>
      <c r="D156" s="565" t="s">
        <v>436</v>
      </c>
      <c r="E156" s="565" t="s">
        <v>256</v>
      </c>
      <c r="F156" s="565" t="s">
        <v>98</v>
      </c>
      <c r="G156" s="565">
        <v>2017</v>
      </c>
      <c r="H156" s="565" t="s">
        <v>1671</v>
      </c>
      <c r="I156" s="565">
        <v>3500</v>
      </c>
      <c r="J156" s="565" t="s">
        <v>590</v>
      </c>
      <c r="K156" s="565">
        <v>2</v>
      </c>
      <c r="L156" s="565">
        <v>84.5</v>
      </c>
      <c r="M156" s="565"/>
      <c r="N156" s="565" t="s">
        <v>685</v>
      </c>
      <c r="O156" s="565">
        <v>8</v>
      </c>
      <c r="P156" s="565" t="s">
        <v>1682</v>
      </c>
      <c r="Q156" s="565" t="s">
        <v>843</v>
      </c>
      <c r="R156" s="565">
        <v>135</v>
      </c>
      <c r="S156" s="565">
        <v>31</v>
      </c>
      <c r="T156" s="566">
        <v>9600</v>
      </c>
      <c r="U156" s="565">
        <v>12</v>
      </c>
      <c r="V156" s="565" t="s">
        <v>122</v>
      </c>
      <c r="W156" s="565" t="s">
        <v>123</v>
      </c>
      <c r="X156" s="567">
        <v>35260</v>
      </c>
      <c r="Y156" s="567">
        <v>24940</v>
      </c>
      <c r="Z156" s="579">
        <v>0.05</v>
      </c>
    </row>
    <row r="157" spans="1:26" x14ac:dyDescent="0.25">
      <c r="A157" s="564" t="s">
        <v>1995</v>
      </c>
      <c r="B157" s="574" t="s">
        <v>1681</v>
      </c>
      <c r="C157" s="574">
        <v>3</v>
      </c>
      <c r="D157" s="574" t="s">
        <v>454</v>
      </c>
      <c r="E157" s="574" t="s">
        <v>256</v>
      </c>
      <c r="F157" s="574" t="s">
        <v>98</v>
      </c>
      <c r="G157" s="574">
        <v>2017</v>
      </c>
      <c r="H157" s="574" t="s">
        <v>1671</v>
      </c>
      <c r="I157" s="574">
        <v>3500</v>
      </c>
      <c r="J157" s="574" t="s">
        <v>590</v>
      </c>
      <c r="K157" s="574">
        <v>2</v>
      </c>
      <c r="L157" s="574">
        <v>84.5</v>
      </c>
      <c r="M157" s="574"/>
      <c r="N157" s="574" t="s">
        <v>685</v>
      </c>
      <c r="O157" s="574">
        <v>8</v>
      </c>
      <c r="P157" s="574" t="s">
        <v>1682</v>
      </c>
      <c r="Q157" s="574" t="s">
        <v>843</v>
      </c>
      <c r="R157" s="574">
        <v>135</v>
      </c>
      <c r="S157" s="574">
        <v>31</v>
      </c>
      <c r="T157" s="575">
        <v>9600</v>
      </c>
      <c r="U157" s="574">
        <v>12</v>
      </c>
      <c r="V157" s="574" t="s">
        <v>122</v>
      </c>
      <c r="W157" s="574" t="s">
        <v>123</v>
      </c>
      <c r="X157" s="576">
        <v>34910</v>
      </c>
      <c r="Y157" s="576">
        <v>24388.47</v>
      </c>
      <c r="Z157" s="577">
        <v>0.03</v>
      </c>
    </row>
    <row r="158" spans="1:26" x14ac:dyDescent="0.25">
      <c r="A158" s="564" t="s">
        <v>1996</v>
      </c>
      <c r="B158" s="565" t="s">
        <v>1683</v>
      </c>
      <c r="C158" s="565">
        <v>1</v>
      </c>
      <c r="D158" s="565" t="s">
        <v>431</v>
      </c>
      <c r="E158" s="565" t="s">
        <v>256</v>
      </c>
      <c r="F158" s="565" t="s">
        <v>98</v>
      </c>
      <c r="G158" s="565">
        <v>2017</v>
      </c>
      <c r="H158" s="565" t="s">
        <v>1671</v>
      </c>
      <c r="I158" s="565">
        <v>3500</v>
      </c>
      <c r="J158" s="565" t="s">
        <v>590</v>
      </c>
      <c r="K158" s="565">
        <v>2</v>
      </c>
      <c r="L158" s="565">
        <v>31</v>
      </c>
      <c r="M158" s="565"/>
      <c r="N158" s="565" t="s">
        <v>1118</v>
      </c>
      <c r="O158" s="565">
        <v>8</v>
      </c>
      <c r="P158" s="565" t="s">
        <v>1682</v>
      </c>
      <c r="Q158" s="565" t="s">
        <v>843</v>
      </c>
      <c r="R158" s="565">
        <v>135</v>
      </c>
      <c r="S158" s="565">
        <v>31</v>
      </c>
      <c r="T158" s="566">
        <v>9600</v>
      </c>
      <c r="U158" s="565">
        <v>11</v>
      </c>
      <c r="V158" s="565" t="s">
        <v>122</v>
      </c>
      <c r="W158" s="565" t="s">
        <v>125</v>
      </c>
      <c r="X158" s="567">
        <v>35909</v>
      </c>
      <c r="Y158" s="567">
        <v>25439.128000000001</v>
      </c>
      <c r="Z158" s="579">
        <v>7.1999999999999995E-2</v>
      </c>
    </row>
    <row r="159" spans="1:26" ht="30" x14ac:dyDescent="0.25">
      <c r="A159" s="564" t="s">
        <v>1997</v>
      </c>
      <c r="B159" s="574" t="s">
        <v>1683</v>
      </c>
      <c r="C159" s="574">
        <v>2</v>
      </c>
      <c r="D159" s="574" t="s">
        <v>436</v>
      </c>
      <c r="E159" s="574" t="s">
        <v>256</v>
      </c>
      <c r="F159" s="574" t="s">
        <v>98</v>
      </c>
      <c r="G159" s="574">
        <v>2017</v>
      </c>
      <c r="H159" s="574" t="s">
        <v>1671</v>
      </c>
      <c r="I159" s="574">
        <v>3500</v>
      </c>
      <c r="J159" s="574" t="s">
        <v>590</v>
      </c>
      <c r="K159" s="574">
        <v>2</v>
      </c>
      <c r="L159" s="574">
        <v>84.5</v>
      </c>
      <c r="M159" s="574"/>
      <c r="N159" s="574" t="s">
        <v>1118</v>
      </c>
      <c r="O159" s="574">
        <v>8</v>
      </c>
      <c r="P159" s="574" t="s">
        <v>1682</v>
      </c>
      <c r="Q159" s="574" t="s">
        <v>843</v>
      </c>
      <c r="R159" s="574">
        <v>135</v>
      </c>
      <c r="S159" s="574">
        <v>31</v>
      </c>
      <c r="T159" s="575">
        <v>9600</v>
      </c>
      <c r="U159" s="574">
        <v>11</v>
      </c>
      <c r="V159" s="574" t="s">
        <v>125</v>
      </c>
      <c r="W159" s="574" t="s">
        <v>122</v>
      </c>
      <c r="X159" s="576">
        <v>36255</v>
      </c>
      <c r="Y159" s="576">
        <v>25852</v>
      </c>
      <c r="Z159" s="577">
        <v>0.05</v>
      </c>
    </row>
    <row r="160" spans="1:26" x14ac:dyDescent="0.25">
      <c r="A160" s="564" t="s">
        <v>1998</v>
      </c>
      <c r="B160" s="565" t="s">
        <v>1683</v>
      </c>
      <c r="C160" s="565">
        <v>3</v>
      </c>
      <c r="D160" s="565" t="s">
        <v>454</v>
      </c>
      <c r="E160" s="565" t="s">
        <v>256</v>
      </c>
      <c r="F160" s="565" t="s">
        <v>98</v>
      </c>
      <c r="G160" s="565">
        <v>2017</v>
      </c>
      <c r="H160" s="565" t="s">
        <v>1671</v>
      </c>
      <c r="I160" s="565">
        <v>3500</v>
      </c>
      <c r="J160" s="565" t="s">
        <v>590</v>
      </c>
      <c r="K160" s="565">
        <v>2</v>
      </c>
      <c r="L160" s="565">
        <v>84.5</v>
      </c>
      <c r="M160" s="565"/>
      <c r="N160" s="565" t="s">
        <v>1118</v>
      </c>
      <c r="O160" s="565">
        <v>8</v>
      </c>
      <c r="P160" s="565" t="s">
        <v>1682</v>
      </c>
      <c r="Q160" s="565" t="s">
        <v>843</v>
      </c>
      <c r="R160" s="565">
        <v>135</v>
      </c>
      <c r="S160" s="565">
        <v>31</v>
      </c>
      <c r="T160" s="566">
        <v>9600</v>
      </c>
      <c r="U160" s="565">
        <v>11</v>
      </c>
      <c r="V160" s="565" t="s">
        <v>125</v>
      </c>
      <c r="W160" s="565" t="s">
        <v>122</v>
      </c>
      <c r="X160" s="567">
        <v>35905</v>
      </c>
      <c r="Y160" s="567">
        <v>25272.22</v>
      </c>
      <c r="Z160" s="579">
        <v>0.03</v>
      </c>
    </row>
    <row r="161" spans="1:26" x14ac:dyDescent="0.25">
      <c r="A161" s="564" t="s">
        <v>1999</v>
      </c>
      <c r="B161" s="574" t="s">
        <v>1684</v>
      </c>
      <c r="C161" s="574">
        <v>3</v>
      </c>
      <c r="D161" s="574" t="s">
        <v>454</v>
      </c>
      <c r="E161" s="574" t="s">
        <v>256</v>
      </c>
      <c r="F161" s="574" t="s">
        <v>98</v>
      </c>
      <c r="G161" s="574">
        <v>2017</v>
      </c>
      <c r="H161" s="574" t="s">
        <v>1671</v>
      </c>
      <c r="I161" s="574">
        <v>3500</v>
      </c>
      <c r="J161" s="574" t="s">
        <v>590</v>
      </c>
      <c r="K161" s="574">
        <v>2</v>
      </c>
      <c r="L161" s="574">
        <v>84.5</v>
      </c>
      <c r="M161" s="574"/>
      <c r="N161" s="574" t="s">
        <v>1118</v>
      </c>
      <c r="O161" s="574">
        <v>8</v>
      </c>
      <c r="P161" s="574" t="s">
        <v>1682</v>
      </c>
      <c r="Q161" s="574" t="s">
        <v>843</v>
      </c>
      <c r="R161" s="574">
        <v>135</v>
      </c>
      <c r="S161" s="574">
        <v>31</v>
      </c>
      <c r="T161" s="575">
        <v>9600</v>
      </c>
      <c r="U161" s="574">
        <v>11</v>
      </c>
      <c r="V161" s="574" t="s">
        <v>254</v>
      </c>
      <c r="W161" s="574" t="s">
        <v>123</v>
      </c>
      <c r="X161" s="576">
        <v>47195</v>
      </c>
      <c r="Y161" s="576">
        <v>35306.57</v>
      </c>
      <c r="Z161" s="577">
        <v>0.03</v>
      </c>
    </row>
    <row r="162" spans="1:26" x14ac:dyDescent="0.25">
      <c r="A162" s="564" t="s">
        <v>2000</v>
      </c>
      <c r="B162" s="565" t="s">
        <v>1685</v>
      </c>
      <c r="C162" s="565">
        <v>3</v>
      </c>
      <c r="D162" s="565" t="s">
        <v>454</v>
      </c>
      <c r="E162" s="565" t="s">
        <v>256</v>
      </c>
      <c r="F162" s="565" t="s">
        <v>98</v>
      </c>
      <c r="G162" s="565">
        <v>2017</v>
      </c>
      <c r="H162" s="565" t="s">
        <v>1671</v>
      </c>
      <c r="I162" s="565">
        <v>3500</v>
      </c>
      <c r="J162" s="565" t="s">
        <v>590</v>
      </c>
      <c r="K162" s="565">
        <v>2</v>
      </c>
      <c r="L162" s="565">
        <v>84.5</v>
      </c>
      <c r="M162" s="565"/>
      <c r="N162" s="565" t="s">
        <v>687</v>
      </c>
      <c r="O162" s="565">
        <v>8</v>
      </c>
      <c r="P162" s="565" t="s">
        <v>1682</v>
      </c>
      <c r="Q162" s="565" t="s">
        <v>435</v>
      </c>
      <c r="R162" s="565">
        <v>135</v>
      </c>
      <c r="S162" s="565">
        <v>31</v>
      </c>
      <c r="T162" s="566">
        <v>9900</v>
      </c>
      <c r="U162" s="565">
        <v>11</v>
      </c>
      <c r="V162" s="565" t="s">
        <v>255</v>
      </c>
      <c r="W162" s="565" t="s">
        <v>123</v>
      </c>
      <c r="X162" s="567">
        <v>46855</v>
      </c>
      <c r="Y162" s="567">
        <v>35245.97</v>
      </c>
      <c r="Z162" s="579">
        <v>0.03</v>
      </c>
    </row>
    <row r="163" spans="1:26" x14ac:dyDescent="0.25">
      <c r="A163" s="564" t="s">
        <v>2001</v>
      </c>
      <c r="B163" s="574" t="s">
        <v>1686</v>
      </c>
      <c r="C163" s="574">
        <v>1</v>
      </c>
      <c r="D163" s="574" t="s">
        <v>431</v>
      </c>
      <c r="E163" s="574" t="s">
        <v>256</v>
      </c>
      <c r="F163" s="574" t="s">
        <v>98</v>
      </c>
      <c r="G163" s="574">
        <v>2017</v>
      </c>
      <c r="H163" s="574" t="s">
        <v>1671</v>
      </c>
      <c r="I163" s="574">
        <v>3500</v>
      </c>
      <c r="J163" s="574" t="s">
        <v>590</v>
      </c>
      <c r="K163" s="574">
        <v>2</v>
      </c>
      <c r="L163" s="574">
        <v>31</v>
      </c>
      <c r="M163" s="574"/>
      <c r="N163" s="574" t="s">
        <v>685</v>
      </c>
      <c r="O163" s="574">
        <v>8</v>
      </c>
      <c r="P163" s="574" t="s">
        <v>1687</v>
      </c>
      <c r="Q163" s="574" t="s">
        <v>843</v>
      </c>
      <c r="R163" s="574">
        <v>155</v>
      </c>
      <c r="S163" s="574">
        <v>31</v>
      </c>
      <c r="T163" s="575">
        <v>9600</v>
      </c>
      <c r="U163" s="574">
        <v>12</v>
      </c>
      <c r="V163" s="574" t="s">
        <v>122</v>
      </c>
      <c r="W163" s="574" t="s">
        <v>123</v>
      </c>
      <c r="X163" s="576">
        <v>35795</v>
      </c>
      <c r="Y163" s="576">
        <v>25359.18</v>
      </c>
      <c r="Z163" s="577">
        <v>7.1999999999999995E-2</v>
      </c>
    </row>
    <row r="164" spans="1:26" ht="30" x14ac:dyDescent="0.25">
      <c r="A164" s="564" t="s">
        <v>2002</v>
      </c>
      <c r="B164" s="565" t="s">
        <v>1686</v>
      </c>
      <c r="C164" s="565">
        <v>2</v>
      </c>
      <c r="D164" s="565" t="s">
        <v>436</v>
      </c>
      <c r="E164" s="565" t="s">
        <v>256</v>
      </c>
      <c r="F164" s="565" t="s">
        <v>98</v>
      </c>
      <c r="G164" s="565">
        <v>2017</v>
      </c>
      <c r="H164" s="565" t="s">
        <v>1671</v>
      </c>
      <c r="I164" s="565">
        <v>3500</v>
      </c>
      <c r="J164" s="565" t="s">
        <v>590</v>
      </c>
      <c r="K164" s="565">
        <v>2</v>
      </c>
      <c r="L164" s="565">
        <v>84.1</v>
      </c>
      <c r="M164" s="565"/>
      <c r="N164" s="565" t="s">
        <v>685</v>
      </c>
      <c r="O164" s="565">
        <v>8</v>
      </c>
      <c r="P164" s="565" t="s">
        <v>1687</v>
      </c>
      <c r="Q164" s="565" t="s">
        <v>843</v>
      </c>
      <c r="R164" s="565">
        <v>155</v>
      </c>
      <c r="S164" s="565">
        <v>31</v>
      </c>
      <c r="T164" s="566">
        <v>9600</v>
      </c>
      <c r="U164" s="565">
        <v>12</v>
      </c>
      <c r="V164" s="565" t="s">
        <v>122</v>
      </c>
      <c r="W164" s="565" t="s">
        <v>123</v>
      </c>
      <c r="X164" s="567">
        <v>36145</v>
      </c>
      <c r="Y164" s="567">
        <v>25770</v>
      </c>
      <c r="Z164" s="579">
        <v>0.05</v>
      </c>
    </row>
    <row r="165" spans="1:26" x14ac:dyDescent="0.25">
      <c r="A165" s="564" t="s">
        <v>2003</v>
      </c>
      <c r="B165" s="574" t="s">
        <v>1686</v>
      </c>
      <c r="C165" s="574">
        <v>3</v>
      </c>
      <c r="D165" s="574" t="s">
        <v>454</v>
      </c>
      <c r="E165" s="574" t="s">
        <v>256</v>
      </c>
      <c r="F165" s="574" t="s">
        <v>98</v>
      </c>
      <c r="G165" s="574">
        <v>2017</v>
      </c>
      <c r="H165" s="574" t="s">
        <v>1671</v>
      </c>
      <c r="I165" s="574">
        <v>3500</v>
      </c>
      <c r="J165" s="574" t="s">
        <v>590</v>
      </c>
      <c r="K165" s="574">
        <v>2</v>
      </c>
      <c r="L165" s="574">
        <v>84.1</v>
      </c>
      <c r="M165" s="574"/>
      <c r="N165" s="574" t="s">
        <v>685</v>
      </c>
      <c r="O165" s="574">
        <v>8</v>
      </c>
      <c r="P165" s="574" t="s">
        <v>1687</v>
      </c>
      <c r="Q165" s="574" t="s">
        <v>843</v>
      </c>
      <c r="R165" s="574">
        <v>155</v>
      </c>
      <c r="S165" s="574">
        <v>31</v>
      </c>
      <c r="T165" s="575">
        <v>9600</v>
      </c>
      <c r="U165" s="574">
        <v>12</v>
      </c>
      <c r="V165" s="574" t="s">
        <v>122</v>
      </c>
      <c r="W165" s="574" t="s">
        <v>123</v>
      </c>
      <c r="X165" s="576">
        <v>35795</v>
      </c>
      <c r="Y165" s="576">
        <v>24737.93</v>
      </c>
      <c r="Z165" s="577">
        <v>0.03</v>
      </c>
    </row>
    <row r="166" spans="1:26" x14ac:dyDescent="0.25">
      <c r="A166" s="564" t="s">
        <v>2004</v>
      </c>
      <c r="B166" s="565" t="s">
        <v>1688</v>
      </c>
      <c r="C166" s="565">
        <v>1</v>
      </c>
      <c r="D166" s="565" t="s">
        <v>431</v>
      </c>
      <c r="E166" s="565" t="s">
        <v>256</v>
      </c>
      <c r="F166" s="565" t="s">
        <v>98</v>
      </c>
      <c r="G166" s="565">
        <v>2017</v>
      </c>
      <c r="H166" s="565" t="s">
        <v>1671</v>
      </c>
      <c r="I166" s="565">
        <v>3500</v>
      </c>
      <c r="J166" s="565" t="s">
        <v>590</v>
      </c>
      <c r="K166" s="565">
        <v>2</v>
      </c>
      <c r="L166" s="565">
        <v>31</v>
      </c>
      <c r="M166" s="565"/>
      <c r="N166" s="565" t="s">
        <v>1118</v>
      </c>
      <c r="O166" s="565">
        <v>8</v>
      </c>
      <c r="P166" s="565" t="s">
        <v>1687</v>
      </c>
      <c r="Q166" s="565" t="s">
        <v>843</v>
      </c>
      <c r="R166" s="565">
        <v>155</v>
      </c>
      <c r="S166" s="565">
        <v>31</v>
      </c>
      <c r="T166" s="566">
        <v>9600</v>
      </c>
      <c r="U166" s="565">
        <v>11</v>
      </c>
      <c r="V166" s="565" t="s">
        <v>122</v>
      </c>
      <c r="W166" s="565" t="s">
        <v>125</v>
      </c>
      <c r="X166" s="567">
        <v>36790</v>
      </c>
      <c r="Y166" s="567">
        <v>26245.691999999999</v>
      </c>
      <c r="Z166" s="579">
        <v>7.1999999999999995E-2</v>
      </c>
    </row>
    <row r="167" spans="1:26" ht="30" x14ac:dyDescent="0.25">
      <c r="A167" s="564" t="s">
        <v>2005</v>
      </c>
      <c r="B167" s="574" t="s">
        <v>1688</v>
      </c>
      <c r="C167" s="574">
        <v>2</v>
      </c>
      <c r="D167" s="574" t="s">
        <v>436</v>
      </c>
      <c r="E167" s="574" t="s">
        <v>256</v>
      </c>
      <c r="F167" s="574" t="s">
        <v>98</v>
      </c>
      <c r="G167" s="574">
        <v>2017</v>
      </c>
      <c r="H167" s="574" t="s">
        <v>1671</v>
      </c>
      <c r="I167" s="574">
        <v>3500</v>
      </c>
      <c r="J167" s="574" t="s">
        <v>590</v>
      </c>
      <c r="K167" s="574">
        <v>2</v>
      </c>
      <c r="L167" s="574">
        <v>84.1</v>
      </c>
      <c r="M167" s="574"/>
      <c r="N167" s="574" t="s">
        <v>1118</v>
      </c>
      <c r="O167" s="574">
        <v>8</v>
      </c>
      <c r="P167" s="574" t="s">
        <v>1687</v>
      </c>
      <c r="Q167" s="574" t="s">
        <v>843</v>
      </c>
      <c r="R167" s="574">
        <v>155</v>
      </c>
      <c r="S167" s="574">
        <v>31</v>
      </c>
      <c r="T167" s="575">
        <v>9600</v>
      </c>
      <c r="U167" s="574">
        <v>11</v>
      </c>
      <c r="V167" s="574" t="s">
        <v>125</v>
      </c>
      <c r="W167" s="574" t="s">
        <v>122</v>
      </c>
      <c r="X167" s="576">
        <v>37140</v>
      </c>
      <c r="Y167" s="576">
        <v>26682</v>
      </c>
      <c r="Z167" s="577">
        <v>0.05</v>
      </c>
    </row>
    <row r="168" spans="1:26" x14ac:dyDescent="0.25">
      <c r="A168" s="564" t="s">
        <v>2006</v>
      </c>
      <c r="B168" s="565" t="s">
        <v>1688</v>
      </c>
      <c r="C168" s="565">
        <v>3</v>
      </c>
      <c r="D168" s="565" t="s">
        <v>454</v>
      </c>
      <c r="E168" s="565" t="s">
        <v>256</v>
      </c>
      <c r="F168" s="565" t="s">
        <v>98</v>
      </c>
      <c r="G168" s="565">
        <v>2017</v>
      </c>
      <c r="H168" s="565" t="s">
        <v>1671</v>
      </c>
      <c r="I168" s="565">
        <v>3500</v>
      </c>
      <c r="J168" s="565" t="s">
        <v>590</v>
      </c>
      <c r="K168" s="565">
        <v>2</v>
      </c>
      <c r="L168" s="565">
        <v>84.1</v>
      </c>
      <c r="M168" s="565"/>
      <c r="N168" s="565" t="s">
        <v>1118</v>
      </c>
      <c r="O168" s="565">
        <v>8</v>
      </c>
      <c r="P168" s="565" t="s">
        <v>1687</v>
      </c>
      <c r="Q168" s="565" t="s">
        <v>843</v>
      </c>
      <c r="R168" s="565">
        <v>155</v>
      </c>
      <c r="S168" s="565">
        <v>31</v>
      </c>
      <c r="T168" s="566">
        <v>9600</v>
      </c>
      <c r="U168" s="565">
        <v>11</v>
      </c>
      <c r="V168" s="565" t="s">
        <v>125</v>
      </c>
      <c r="W168" s="565" t="s">
        <v>122</v>
      </c>
      <c r="X168" s="567">
        <v>36790</v>
      </c>
      <c r="Y168" s="567">
        <v>26077.19</v>
      </c>
      <c r="Z168" s="579">
        <v>0.03</v>
      </c>
    </row>
    <row r="169" spans="1:26" x14ac:dyDescent="0.25">
      <c r="A169" s="564" t="s">
        <v>2007</v>
      </c>
      <c r="B169" s="574" t="s">
        <v>1689</v>
      </c>
      <c r="C169" s="574">
        <v>3</v>
      </c>
      <c r="D169" s="574" t="s">
        <v>454</v>
      </c>
      <c r="E169" s="574" t="s">
        <v>256</v>
      </c>
      <c r="F169" s="574" t="s">
        <v>98</v>
      </c>
      <c r="G169" s="574">
        <v>2017</v>
      </c>
      <c r="H169" s="574" t="s">
        <v>1671</v>
      </c>
      <c r="I169" s="574">
        <v>3500</v>
      </c>
      <c r="J169" s="574" t="s">
        <v>590</v>
      </c>
      <c r="K169" s="574">
        <v>2</v>
      </c>
      <c r="L169" s="574">
        <v>84.1</v>
      </c>
      <c r="M169" s="574"/>
      <c r="N169" s="574" t="s">
        <v>1118</v>
      </c>
      <c r="O169" s="574">
        <v>8</v>
      </c>
      <c r="P169" s="574" t="s">
        <v>1687</v>
      </c>
      <c r="Q169" s="574" t="s">
        <v>843</v>
      </c>
      <c r="R169" s="574">
        <v>155</v>
      </c>
      <c r="S169" s="574">
        <v>31</v>
      </c>
      <c r="T169" s="575">
        <v>9600</v>
      </c>
      <c r="U169" s="574">
        <v>11</v>
      </c>
      <c r="V169" s="574" t="s">
        <v>254</v>
      </c>
      <c r="W169" s="574" t="s">
        <v>123</v>
      </c>
      <c r="X169" s="576">
        <v>48530</v>
      </c>
      <c r="Y169" s="576">
        <v>36511.5</v>
      </c>
      <c r="Z169" s="577">
        <v>0.03</v>
      </c>
    </row>
    <row r="170" spans="1:26" x14ac:dyDescent="0.25">
      <c r="A170" s="564" t="s">
        <v>2008</v>
      </c>
      <c r="B170" s="565" t="s">
        <v>1690</v>
      </c>
      <c r="C170" s="565">
        <v>3</v>
      </c>
      <c r="D170" s="565" t="s">
        <v>454</v>
      </c>
      <c r="E170" s="565" t="s">
        <v>256</v>
      </c>
      <c r="F170" s="565" t="s">
        <v>98</v>
      </c>
      <c r="G170" s="565">
        <v>2017</v>
      </c>
      <c r="H170" s="565" t="s">
        <v>1671</v>
      </c>
      <c r="I170" s="565">
        <v>3500</v>
      </c>
      <c r="J170" s="565" t="s">
        <v>590</v>
      </c>
      <c r="K170" s="565">
        <v>2</v>
      </c>
      <c r="L170" s="565">
        <v>84.1</v>
      </c>
      <c r="M170" s="565"/>
      <c r="N170" s="565" t="s">
        <v>687</v>
      </c>
      <c r="O170" s="565">
        <v>8</v>
      </c>
      <c r="P170" s="565" t="s">
        <v>1687</v>
      </c>
      <c r="Q170" s="565" t="s">
        <v>435</v>
      </c>
      <c r="R170" s="565">
        <v>155</v>
      </c>
      <c r="S170" s="565">
        <v>31</v>
      </c>
      <c r="T170" s="566">
        <v>9900</v>
      </c>
      <c r="U170" s="565">
        <v>11</v>
      </c>
      <c r="V170" s="565" t="s">
        <v>255</v>
      </c>
      <c r="W170" s="565" t="s">
        <v>123</v>
      </c>
      <c r="X170" s="567">
        <v>47740</v>
      </c>
      <c r="Y170" s="567">
        <v>36071.14</v>
      </c>
      <c r="Z170" s="579">
        <v>0.03</v>
      </c>
    </row>
    <row r="171" spans="1:26" ht="30" x14ac:dyDescent="0.25">
      <c r="A171" s="564" t="s">
        <v>2009</v>
      </c>
      <c r="B171" s="574" t="s">
        <v>1371</v>
      </c>
      <c r="C171" s="574">
        <v>1</v>
      </c>
      <c r="D171" s="574" t="s">
        <v>458</v>
      </c>
      <c r="E171" s="574" t="s">
        <v>1372</v>
      </c>
      <c r="F171" s="574" t="s">
        <v>68</v>
      </c>
      <c r="G171" s="574">
        <v>2017</v>
      </c>
      <c r="H171" s="574" t="s">
        <v>689</v>
      </c>
      <c r="I171" s="574" t="s">
        <v>1373</v>
      </c>
      <c r="J171" s="574" t="s">
        <v>590</v>
      </c>
      <c r="K171" s="574">
        <v>2</v>
      </c>
      <c r="L171" s="574">
        <v>25</v>
      </c>
      <c r="M171" s="574"/>
      <c r="N171" s="574" t="s">
        <v>691</v>
      </c>
      <c r="O171" s="574">
        <v>6</v>
      </c>
      <c r="P171" s="574" t="s">
        <v>1374</v>
      </c>
      <c r="Q171" s="574" t="s">
        <v>1375</v>
      </c>
      <c r="R171" s="574">
        <v>129.9</v>
      </c>
      <c r="S171" s="574">
        <v>25</v>
      </c>
      <c r="T171" s="575">
        <v>8600</v>
      </c>
      <c r="U171" s="574">
        <v>16</v>
      </c>
      <c r="V171" s="574" t="s">
        <v>125</v>
      </c>
      <c r="W171" s="574" t="s">
        <v>122</v>
      </c>
      <c r="X171" s="576">
        <v>32955</v>
      </c>
      <c r="Y171" s="576">
        <v>23413</v>
      </c>
      <c r="Z171" s="577">
        <v>0.05</v>
      </c>
    </row>
    <row r="172" spans="1:26" ht="30" x14ac:dyDescent="0.25">
      <c r="A172" s="564" t="s">
        <v>2010</v>
      </c>
      <c r="B172" s="565" t="s">
        <v>1371</v>
      </c>
      <c r="C172" s="565">
        <v>2</v>
      </c>
      <c r="D172" s="565" t="s">
        <v>1370</v>
      </c>
      <c r="E172" s="565" t="s">
        <v>631</v>
      </c>
      <c r="F172" s="565" t="s">
        <v>68</v>
      </c>
      <c r="G172" s="565">
        <v>2017</v>
      </c>
      <c r="H172" s="565" t="s">
        <v>689</v>
      </c>
      <c r="I172" s="565" t="s">
        <v>1373</v>
      </c>
      <c r="J172" s="565" t="s">
        <v>590</v>
      </c>
      <c r="K172" s="565">
        <v>2</v>
      </c>
      <c r="L172" s="565" t="s">
        <v>1807</v>
      </c>
      <c r="M172" s="565"/>
      <c r="N172" s="565" t="s">
        <v>691</v>
      </c>
      <c r="O172" s="565">
        <v>6</v>
      </c>
      <c r="P172" s="565" t="s">
        <v>1374</v>
      </c>
      <c r="Q172" s="565" t="s">
        <v>1375</v>
      </c>
      <c r="R172" s="565">
        <v>129.9</v>
      </c>
      <c r="S172" s="565" t="s">
        <v>1807</v>
      </c>
      <c r="T172" s="566">
        <v>8600</v>
      </c>
      <c r="U172" s="565">
        <v>16</v>
      </c>
      <c r="V172" s="565" t="s">
        <v>125</v>
      </c>
      <c r="W172" s="565" t="s">
        <v>123</v>
      </c>
      <c r="X172" s="567">
        <v>32805</v>
      </c>
      <c r="Y172" s="567">
        <v>22888</v>
      </c>
      <c r="Z172" s="579">
        <v>0.01</v>
      </c>
    </row>
    <row r="173" spans="1:26" ht="30" x14ac:dyDescent="0.25">
      <c r="A173" s="564" t="s">
        <v>2011</v>
      </c>
      <c r="B173" s="574" t="s">
        <v>1376</v>
      </c>
      <c r="C173" s="574">
        <v>1</v>
      </c>
      <c r="D173" s="574" t="s">
        <v>458</v>
      </c>
      <c r="E173" s="574" t="s">
        <v>1372</v>
      </c>
      <c r="F173" s="574" t="s">
        <v>68</v>
      </c>
      <c r="G173" s="574">
        <v>2017</v>
      </c>
      <c r="H173" s="574" t="s">
        <v>689</v>
      </c>
      <c r="I173" s="574" t="s">
        <v>1373</v>
      </c>
      <c r="J173" s="574" t="s">
        <v>590</v>
      </c>
      <c r="K173" s="574">
        <v>2</v>
      </c>
      <c r="L173" s="574">
        <v>25</v>
      </c>
      <c r="M173" s="574"/>
      <c r="N173" s="574" t="s">
        <v>696</v>
      </c>
      <c r="O173" s="574">
        <v>6</v>
      </c>
      <c r="P173" s="574" t="s">
        <v>1374</v>
      </c>
      <c r="Q173" s="574" t="s">
        <v>1375</v>
      </c>
      <c r="R173" s="574">
        <v>129.9</v>
      </c>
      <c r="S173" s="574">
        <v>25</v>
      </c>
      <c r="T173" s="575">
        <v>8600</v>
      </c>
      <c r="U173" s="574">
        <v>16</v>
      </c>
      <c r="V173" s="574" t="s">
        <v>122</v>
      </c>
      <c r="W173" s="574" t="s">
        <v>123</v>
      </c>
      <c r="X173" s="576">
        <v>34670</v>
      </c>
      <c r="Y173" s="576">
        <v>24936</v>
      </c>
      <c r="Z173" s="577">
        <v>0.05</v>
      </c>
    </row>
    <row r="174" spans="1:26" ht="30" x14ac:dyDescent="0.25">
      <c r="A174" s="564" t="s">
        <v>2012</v>
      </c>
      <c r="B174" s="565" t="s">
        <v>1376</v>
      </c>
      <c r="C174" s="565">
        <v>2</v>
      </c>
      <c r="D174" s="565" t="s">
        <v>1370</v>
      </c>
      <c r="E174" s="565" t="s">
        <v>631</v>
      </c>
      <c r="F174" s="565" t="s">
        <v>68</v>
      </c>
      <c r="G174" s="565">
        <v>2017</v>
      </c>
      <c r="H174" s="565" t="s">
        <v>689</v>
      </c>
      <c r="I174" s="565" t="s">
        <v>1373</v>
      </c>
      <c r="J174" s="565" t="s">
        <v>590</v>
      </c>
      <c r="K174" s="565">
        <v>2</v>
      </c>
      <c r="L174" s="565" t="s">
        <v>1807</v>
      </c>
      <c r="M174" s="565"/>
      <c r="N174" s="565" t="s">
        <v>696</v>
      </c>
      <c r="O174" s="565">
        <v>6</v>
      </c>
      <c r="P174" s="565" t="s">
        <v>1374</v>
      </c>
      <c r="Q174" s="565" t="s">
        <v>1375</v>
      </c>
      <c r="R174" s="565">
        <v>129.9</v>
      </c>
      <c r="S174" s="565" t="s">
        <v>1807</v>
      </c>
      <c r="T174" s="566">
        <v>8600</v>
      </c>
      <c r="U174" s="565">
        <v>16</v>
      </c>
      <c r="V174" s="565" t="s">
        <v>122</v>
      </c>
      <c r="W174" s="565" t="s">
        <v>123</v>
      </c>
      <c r="X174" s="567">
        <v>34670</v>
      </c>
      <c r="Y174" s="567">
        <v>24494</v>
      </c>
      <c r="Z174" s="579">
        <v>0.01</v>
      </c>
    </row>
    <row r="175" spans="1:26" ht="30" x14ac:dyDescent="0.25">
      <c r="A175" s="564" t="s">
        <v>2013</v>
      </c>
      <c r="B175" s="574" t="s">
        <v>1377</v>
      </c>
      <c r="C175" s="574">
        <v>1</v>
      </c>
      <c r="D175" s="574" t="s">
        <v>458</v>
      </c>
      <c r="E175" s="574" t="s">
        <v>1372</v>
      </c>
      <c r="F175" s="574" t="s">
        <v>68</v>
      </c>
      <c r="G175" s="574">
        <v>2017</v>
      </c>
      <c r="H175" s="574" t="s">
        <v>689</v>
      </c>
      <c r="I175" s="574" t="s">
        <v>1373</v>
      </c>
      <c r="J175" s="574" t="s">
        <v>590</v>
      </c>
      <c r="K175" s="574">
        <v>2</v>
      </c>
      <c r="L175" s="574">
        <v>25</v>
      </c>
      <c r="M175" s="574"/>
      <c r="N175" s="574" t="s">
        <v>710</v>
      </c>
      <c r="O175" s="574">
        <v>5</v>
      </c>
      <c r="P175" s="574" t="s">
        <v>1374</v>
      </c>
      <c r="Q175" s="574" t="s">
        <v>1375</v>
      </c>
      <c r="R175" s="574">
        <v>129.9</v>
      </c>
      <c r="S175" s="574">
        <v>25</v>
      </c>
      <c r="T175" s="575">
        <v>8600</v>
      </c>
      <c r="U175" s="574">
        <v>16</v>
      </c>
      <c r="V175" s="574" t="s">
        <v>255</v>
      </c>
      <c r="W175" s="574" t="s">
        <v>123</v>
      </c>
      <c r="X175" s="576">
        <v>38450</v>
      </c>
      <c r="Y175" s="576">
        <v>28294</v>
      </c>
      <c r="Z175" s="577">
        <v>0.05</v>
      </c>
    </row>
    <row r="176" spans="1:26" x14ac:dyDescent="0.25">
      <c r="A176" s="564" t="s">
        <v>2014</v>
      </c>
      <c r="B176" s="565" t="s">
        <v>1377</v>
      </c>
      <c r="C176" s="565">
        <v>2</v>
      </c>
      <c r="D176" s="565" t="s">
        <v>1370</v>
      </c>
      <c r="E176" s="565" t="s">
        <v>631</v>
      </c>
      <c r="F176" s="565" t="s">
        <v>68</v>
      </c>
      <c r="G176" s="565">
        <v>2017</v>
      </c>
      <c r="H176" s="565" t="s">
        <v>689</v>
      </c>
      <c r="I176" s="565" t="s">
        <v>1373</v>
      </c>
      <c r="J176" s="565" t="s">
        <v>590</v>
      </c>
      <c r="K176" s="565">
        <v>2</v>
      </c>
      <c r="L176" s="565" t="s">
        <v>1807</v>
      </c>
      <c r="M176" s="565"/>
      <c r="N176" s="565" t="s">
        <v>710</v>
      </c>
      <c r="O176" s="565">
        <v>5</v>
      </c>
      <c r="P176" s="565" t="s">
        <v>1374</v>
      </c>
      <c r="Q176" s="565" t="s">
        <v>1375</v>
      </c>
      <c r="R176" s="565">
        <v>129.9</v>
      </c>
      <c r="S176" s="565" t="s">
        <v>1807</v>
      </c>
      <c r="T176" s="566">
        <v>8600</v>
      </c>
      <c r="U176" s="565">
        <v>16</v>
      </c>
      <c r="V176" s="565" t="s">
        <v>255</v>
      </c>
      <c r="W176" s="565" t="s">
        <v>123</v>
      </c>
      <c r="X176" s="567">
        <v>38450</v>
      </c>
      <c r="Y176" s="567">
        <v>27750</v>
      </c>
      <c r="Z176" s="579">
        <v>0.01</v>
      </c>
    </row>
    <row r="177" spans="1:26" ht="30" x14ac:dyDescent="0.25">
      <c r="A177" s="564" t="s">
        <v>2015</v>
      </c>
      <c r="B177" s="574" t="s">
        <v>1378</v>
      </c>
      <c r="C177" s="574">
        <v>1</v>
      </c>
      <c r="D177" s="574" t="s">
        <v>458</v>
      </c>
      <c r="E177" s="574" t="s">
        <v>1372</v>
      </c>
      <c r="F177" s="574" t="s">
        <v>68</v>
      </c>
      <c r="G177" s="574">
        <v>2017</v>
      </c>
      <c r="H177" s="574" t="s">
        <v>689</v>
      </c>
      <c r="I177" s="574" t="s">
        <v>1373</v>
      </c>
      <c r="J177" s="574" t="s">
        <v>590</v>
      </c>
      <c r="K177" s="574">
        <v>2</v>
      </c>
      <c r="L177" s="574">
        <v>25</v>
      </c>
      <c r="M177" s="574"/>
      <c r="N177" s="574" t="s">
        <v>691</v>
      </c>
      <c r="O177" s="574">
        <v>6</v>
      </c>
      <c r="P177" s="574" t="s">
        <v>1379</v>
      </c>
      <c r="Q177" s="574" t="s">
        <v>1375</v>
      </c>
      <c r="R177" s="574">
        <v>129.9</v>
      </c>
      <c r="S177" s="574">
        <v>25</v>
      </c>
      <c r="T177" s="575">
        <v>8600</v>
      </c>
      <c r="U177" s="574">
        <v>16</v>
      </c>
      <c r="V177" s="574" t="s">
        <v>125</v>
      </c>
      <c r="W177" s="574" t="s">
        <v>122</v>
      </c>
      <c r="X177" s="576">
        <v>33285</v>
      </c>
      <c r="Y177" s="576">
        <v>23715</v>
      </c>
      <c r="Z177" s="577">
        <v>0.05</v>
      </c>
    </row>
    <row r="178" spans="1:26" ht="30" x14ac:dyDescent="0.25">
      <c r="A178" s="564" t="s">
        <v>2016</v>
      </c>
      <c r="B178" s="565" t="s">
        <v>1378</v>
      </c>
      <c r="C178" s="565">
        <v>2</v>
      </c>
      <c r="D178" s="565" t="s">
        <v>1370</v>
      </c>
      <c r="E178" s="565" t="s">
        <v>631</v>
      </c>
      <c r="F178" s="565" t="s">
        <v>68</v>
      </c>
      <c r="G178" s="565">
        <v>2017</v>
      </c>
      <c r="H178" s="565" t="s">
        <v>689</v>
      </c>
      <c r="I178" s="565" t="s">
        <v>1373</v>
      </c>
      <c r="J178" s="565" t="s">
        <v>590</v>
      </c>
      <c r="K178" s="565">
        <v>2</v>
      </c>
      <c r="L178" s="565" t="s">
        <v>1807</v>
      </c>
      <c r="M178" s="565"/>
      <c r="N178" s="565" t="s">
        <v>691</v>
      </c>
      <c r="O178" s="565">
        <v>6</v>
      </c>
      <c r="P178" s="565" t="s">
        <v>1379</v>
      </c>
      <c r="Q178" s="565" t="s">
        <v>1375</v>
      </c>
      <c r="R178" s="565">
        <v>129.9</v>
      </c>
      <c r="S178" s="565" t="s">
        <v>1807</v>
      </c>
      <c r="T178" s="566">
        <v>8600</v>
      </c>
      <c r="U178" s="565">
        <v>16</v>
      </c>
      <c r="V178" s="565" t="s">
        <v>125</v>
      </c>
      <c r="W178" s="565" t="s">
        <v>123</v>
      </c>
      <c r="X178" s="567">
        <v>33135</v>
      </c>
      <c r="Y178" s="567">
        <v>23181</v>
      </c>
      <c r="Z178" s="579">
        <v>0.01</v>
      </c>
    </row>
    <row r="179" spans="1:26" ht="30" x14ac:dyDescent="0.25">
      <c r="A179" s="564" t="s">
        <v>2017</v>
      </c>
      <c r="B179" s="574" t="s">
        <v>1380</v>
      </c>
      <c r="C179" s="574">
        <v>1</v>
      </c>
      <c r="D179" s="574" t="s">
        <v>458</v>
      </c>
      <c r="E179" s="574" t="s">
        <v>1372</v>
      </c>
      <c r="F179" s="574" t="s">
        <v>68</v>
      </c>
      <c r="G179" s="574">
        <v>2017</v>
      </c>
      <c r="H179" s="574" t="s">
        <v>689</v>
      </c>
      <c r="I179" s="574" t="s">
        <v>1373</v>
      </c>
      <c r="J179" s="574" t="s">
        <v>590</v>
      </c>
      <c r="K179" s="574">
        <v>2</v>
      </c>
      <c r="L179" s="574">
        <v>25</v>
      </c>
      <c r="M179" s="574"/>
      <c r="N179" s="574" t="s">
        <v>696</v>
      </c>
      <c r="O179" s="574">
        <v>6</v>
      </c>
      <c r="P179" s="574" t="s">
        <v>1379</v>
      </c>
      <c r="Q179" s="574" t="s">
        <v>1375</v>
      </c>
      <c r="R179" s="574">
        <v>129.9</v>
      </c>
      <c r="S179" s="574">
        <v>25</v>
      </c>
      <c r="T179" s="575">
        <v>8600</v>
      </c>
      <c r="U179" s="574">
        <v>16</v>
      </c>
      <c r="V179" s="574" t="s">
        <v>122</v>
      </c>
      <c r="W179" s="574" t="s">
        <v>123</v>
      </c>
      <c r="X179" s="576">
        <v>35000</v>
      </c>
      <c r="Y179" s="576">
        <v>25238</v>
      </c>
      <c r="Z179" s="577">
        <v>0.05</v>
      </c>
    </row>
    <row r="180" spans="1:26" ht="30" x14ac:dyDescent="0.25">
      <c r="A180" s="564" t="s">
        <v>2018</v>
      </c>
      <c r="B180" s="565" t="s">
        <v>1380</v>
      </c>
      <c r="C180" s="565">
        <v>2</v>
      </c>
      <c r="D180" s="565" t="s">
        <v>1370</v>
      </c>
      <c r="E180" s="565" t="s">
        <v>631</v>
      </c>
      <c r="F180" s="565" t="s">
        <v>68</v>
      </c>
      <c r="G180" s="565">
        <v>2017</v>
      </c>
      <c r="H180" s="565" t="s">
        <v>689</v>
      </c>
      <c r="I180" s="565" t="s">
        <v>1373</v>
      </c>
      <c r="J180" s="565" t="s">
        <v>590</v>
      </c>
      <c r="K180" s="565">
        <v>2</v>
      </c>
      <c r="L180" s="565" t="s">
        <v>1807</v>
      </c>
      <c r="M180" s="565"/>
      <c r="N180" s="565" t="s">
        <v>696</v>
      </c>
      <c r="O180" s="565">
        <v>6</v>
      </c>
      <c r="P180" s="565" t="s">
        <v>1379</v>
      </c>
      <c r="Q180" s="565" t="s">
        <v>1375</v>
      </c>
      <c r="R180" s="565">
        <v>129.9</v>
      </c>
      <c r="S180" s="565" t="s">
        <v>1807</v>
      </c>
      <c r="T180" s="566">
        <v>8600</v>
      </c>
      <c r="U180" s="565">
        <v>16</v>
      </c>
      <c r="V180" s="565" t="s">
        <v>122</v>
      </c>
      <c r="W180" s="565" t="s">
        <v>123</v>
      </c>
      <c r="X180" s="567">
        <v>35000</v>
      </c>
      <c r="Y180" s="567">
        <v>24787</v>
      </c>
      <c r="Z180" s="579">
        <v>0.01</v>
      </c>
    </row>
    <row r="181" spans="1:26" ht="30" x14ac:dyDescent="0.25">
      <c r="A181" s="564" t="s">
        <v>2019</v>
      </c>
      <c r="B181" s="574" t="s">
        <v>1381</v>
      </c>
      <c r="C181" s="574">
        <v>1</v>
      </c>
      <c r="D181" s="574" t="s">
        <v>458</v>
      </c>
      <c r="E181" s="574" t="s">
        <v>1372</v>
      </c>
      <c r="F181" s="574" t="s">
        <v>68</v>
      </c>
      <c r="G181" s="574">
        <v>2017</v>
      </c>
      <c r="H181" s="574" t="s">
        <v>689</v>
      </c>
      <c r="I181" s="574" t="s">
        <v>1373</v>
      </c>
      <c r="J181" s="574" t="s">
        <v>590</v>
      </c>
      <c r="K181" s="574">
        <v>2</v>
      </c>
      <c r="L181" s="574">
        <v>25</v>
      </c>
      <c r="M181" s="574"/>
      <c r="N181" s="574" t="s">
        <v>710</v>
      </c>
      <c r="O181" s="574">
        <v>5</v>
      </c>
      <c r="P181" s="574" t="s">
        <v>1379</v>
      </c>
      <c r="Q181" s="574" t="s">
        <v>1375</v>
      </c>
      <c r="R181" s="574">
        <v>129.9</v>
      </c>
      <c r="S181" s="574">
        <v>25</v>
      </c>
      <c r="T181" s="575">
        <v>8600</v>
      </c>
      <c r="U181" s="574">
        <v>16</v>
      </c>
      <c r="V181" s="574" t="s">
        <v>255</v>
      </c>
      <c r="W181" s="574" t="s">
        <v>123</v>
      </c>
      <c r="X181" s="576">
        <v>38780</v>
      </c>
      <c r="Y181" s="576">
        <v>28596</v>
      </c>
      <c r="Z181" s="577">
        <v>0.05</v>
      </c>
    </row>
    <row r="182" spans="1:26" x14ac:dyDescent="0.25">
      <c r="A182" s="564" t="s">
        <v>2020</v>
      </c>
      <c r="B182" s="565" t="s">
        <v>1381</v>
      </c>
      <c r="C182" s="565">
        <v>2</v>
      </c>
      <c r="D182" s="565" t="s">
        <v>1370</v>
      </c>
      <c r="E182" s="565" t="s">
        <v>631</v>
      </c>
      <c r="F182" s="565" t="s">
        <v>68</v>
      </c>
      <c r="G182" s="565">
        <v>2017</v>
      </c>
      <c r="H182" s="565" t="s">
        <v>689</v>
      </c>
      <c r="I182" s="565" t="s">
        <v>1373</v>
      </c>
      <c r="J182" s="565" t="s">
        <v>590</v>
      </c>
      <c r="K182" s="565">
        <v>2</v>
      </c>
      <c r="L182" s="565" t="s">
        <v>1807</v>
      </c>
      <c r="M182" s="565"/>
      <c r="N182" s="565" t="s">
        <v>710</v>
      </c>
      <c r="O182" s="565">
        <v>5</v>
      </c>
      <c r="P182" s="565" t="s">
        <v>1379</v>
      </c>
      <c r="Q182" s="565" t="s">
        <v>1375</v>
      </c>
      <c r="R182" s="565">
        <v>129.9</v>
      </c>
      <c r="S182" s="565" t="s">
        <v>1807</v>
      </c>
      <c r="T182" s="566">
        <v>8600</v>
      </c>
      <c r="U182" s="565">
        <v>16</v>
      </c>
      <c r="V182" s="565" t="s">
        <v>255</v>
      </c>
      <c r="W182" s="565" t="s">
        <v>123</v>
      </c>
      <c r="X182" s="567">
        <v>38780</v>
      </c>
      <c r="Y182" s="567">
        <v>28043</v>
      </c>
      <c r="Z182" s="579">
        <v>0.01</v>
      </c>
    </row>
    <row r="183" spans="1:26" ht="30" x14ac:dyDescent="0.25">
      <c r="A183" s="564" t="s">
        <v>2021</v>
      </c>
      <c r="B183" s="574" t="s">
        <v>1382</v>
      </c>
      <c r="C183" s="574">
        <v>1</v>
      </c>
      <c r="D183" s="574" t="s">
        <v>458</v>
      </c>
      <c r="E183" s="574" t="s">
        <v>1372</v>
      </c>
      <c r="F183" s="574" t="s">
        <v>68</v>
      </c>
      <c r="G183" s="574">
        <v>2017</v>
      </c>
      <c r="H183" s="574" t="s">
        <v>689</v>
      </c>
      <c r="I183" s="574" t="s">
        <v>1373</v>
      </c>
      <c r="J183" s="574" t="s">
        <v>590</v>
      </c>
      <c r="K183" s="574">
        <v>2</v>
      </c>
      <c r="L183" s="574">
        <v>25</v>
      </c>
      <c r="M183" s="574"/>
      <c r="N183" s="574" t="s">
        <v>691</v>
      </c>
      <c r="O183" s="574">
        <v>6</v>
      </c>
      <c r="P183" s="574" t="s">
        <v>1383</v>
      </c>
      <c r="Q183" s="574" t="s">
        <v>1375</v>
      </c>
      <c r="R183" s="574">
        <v>147.6</v>
      </c>
      <c r="S183" s="574">
        <v>25</v>
      </c>
      <c r="T183" s="575">
        <v>8600</v>
      </c>
      <c r="U183" s="574">
        <v>16</v>
      </c>
      <c r="V183" s="574" t="s">
        <v>125</v>
      </c>
      <c r="W183" s="574" t="s">
        <v>122</v>
      </c>
      <c r="X183" s="576">
        <v>33805</v>
      </c>
      <c r="Y183" s="576">
        <v>24189</v>
      </c>
      <c r="Z183" s="577">
        <v>0.05</v>
      </c>
    </row>
    <row r="184" spans="1:26" ht="30" x14ac:dyDescent="0.25">
      <c r="A184" s="564" t="s">
        <v>2022</v>
      </c>
      <c r="B184" s="565" t="s">
        <v>1382</v>
      </c>
      <c r="C184" s="565">
        <v>2</v>
      </c>
      <c r="D184" s="565" t="s">
        <v>1370</v>
      </c>
      <c r="E184" s="565" t="s">
        <v>631</v>
      </c>
      <c r="F184" s="565" t="s">
        <v>68</v>
      </c>
      <c r="G184" s="565">
        <v>2017</v>
      </c>
      <c r="H184" s="565" t="s">
        <v>689</v>
      </c>
      <c r="I184" s="565" t="s">
        <v>1373</v>
      </c>
      <c r="J184" s="565" t="s">
        <v>590</v>
      </c>
      <c r="K184" s="565">
        <v>2</v>
      </c>
      <c r="L184" s="565" t="s">
        <v>1807</v>
      </c>
      <c r="M184" s="565"/>
      <c r="N184" s="565" t="s">
        <v>691</v>
      </c>
      <c r="O184" s="565">
        <v>6</v>
      </c>
      <c r="P184" s="565" t="s">
        <v>1383</v>
      </c>
      <c r="Q184" s="565" t="s">
        <v>1375</v>
      </c>
      <c r="R184" s="565">
        <v>147.6</v>
      </c>
      <c r="S184" s="565" t="s">
        <v>1807</v>
      </c>
      <c r="T184" s="566">
        <v>8600</v>
      </c>
      <c r="U184" s="565">
        <v>16</v>
      </c>
      <c r="V184" s="565" t="s">
        <v>125</v>
      </c>
      <c r="W184" s="565" t="s">
        <v>123</v>
      </c>
      <c r="X184" s="567">
        <v>33655</v>
      </c>
      <c r="Y184" s="567">
        <v>23641</v>
      </c>
      <c r="Z184" s="579">
        <v>0.01</v>
      </c>
    </row>
    <row r="185" spans="1:26" ht="30" x14ac:dyDescent="0.25">
      <c r="A185" s="564" t="s">
        <v>2023</v>
      </c>
      <c r="B185" s="574" t="s">
        <v>1384</v>
      </c>
      <c r="C185" s="574">
        <v>1</v>
      </c>
      <c r="D185" s="574" t="s">
        <v>458</v>
      </c>
      <c r="E185" s="574" t="s">
        <v>1372</v>
      </c>
      <c r="F185" s="574" t="s">
        <v>68</v>
      </c>
      <c r="G185" s="574">
        <v>2017</v>
      </c>
      <c r="H185" s="574" t="s">
        <v>689</v>
      </c>
      <c r="I185" s="574" t="s">
        <v>1373</v>
      </c>
      <c r="J185" s="574" t="s">
        <v>590</v>
      </c>
      <c r="K185" s="574">
        <v>2</v>
      </c>
      <c r="L185" s="574">
        <v>25</v>
      </c>
      <c r="M185" s="574"/>
      <c r="N185" s="574" t="s">
        <v>696</v>
      </c>
      <c r="O185" s="574">
        <v>6</v>
      </c>
      <c r="P185" s="574" t="s">
        <v>1383</v>
      </c>
      <c r="Q185" s="574" t="s">
        <v>1375</v>
      </c>
      <c r="R185" s="574">
        <v>147.6</v>
      </c>
      <c r="S185" s="574">
        <v>25</v>
      </c>
      <c r="T185" s="575">
        <v>8600</v>
      </c>
      <c r="U185" s="574">
        <v>16</v>
      </c>
      <c r="V185" s="574" t="s">
        <v>122</v>
      </c>
      <c r="W185" s="574" t="s">
        <v>123</v>
      </c>
      <c r="X185" s="576">
        <v>35520</v>
      </c>
      <c r="Y185" s="576">
        <v>25712</v>
      </c>
      <c r="Z185" s="577">
        <v>0.05</v>
      </c>
    </row>
    <row r="186" spans="1:26" ht="30" x14ac:dyDescent="0.25">
      <c r="A186" s="564" t="s">
        <v>2024</v>
      </c>
      <c r="B186" s="565" t="s">
        <v>1384</v>
      </c>
      <c r="C186" s="565">
        <v>2</v>
      </c>
      <c r="D186" s="565" t="s">
        <v>1370</v>
      </c>
      <c r="E186" s="565" t="s">
        <v>631</v>
      </c>
      <c r="F186" s="565" t="s">
        <v>68</v>
      </c>
      <c r="G186" s="565">
        <v>2017</v>
      </c>
      <c r="H186" s="565" t="s">
        <v>689</v>
      </c>
      <c r="I186" s="565" t="s">
        <v>1373</v>
      </c>
      <c r="J186" s="565" t="s">
        <v>590</v>
      </c>
      <c r="K186" s="565">
        <v>2</v>
      </c>
      <c r="L186" s="565" t="s">
        <v>1807</v>
      </c>
      <c r="M186" s="565"/>
      <c r="N186" s="565" t="s">
        <v>696</v>
      </c>
      <c r="O186" s="565">
        <v>6</v>
      </c>
      <c r="P186" s="565" t="s">
        <v>1383</v>
      </c>
      <c r="Q186" s="565" t="s">
        <v>1375</v>
      </c>
      <c r="R186" s="565">
        <v>147.6</v>
      </c>
      <c r="S186" s="565" t="s">
        <v>1807</v>
      </c>
      <c r="T186" s="566">
        <v>8600</v>
      </c>
      <c r="U186" s="565">
        <v>16</v>
      </c>
      <c r="V186" s="565" t="s">
        <v>122</v>
      </c>
      <c r="W186" s="565" t="s">
        <v>123</v>
      </c>
      <c r="X186" s="567">
        <v>35520</v>
      </c>
      <c r="Y186" s="567">
        <v>25247</v>
      </c>
      <c r="Z186" s="579">
        <v>0.01</v>
      </c>
    </row>
    <row r="187" spans="1:26" ht="30" x14ac:dyDescent="0.25">
      <c r="A187" s="564" t="s">
        <v>2025</v>
      </c>
      <c r="B187" s="574" t="s">
        <v>1385</v>
      </c>
      <c r="C187" s="574">
        <v>1</v>
      </c>
      <c r="D187" s="574" t="s">
        <v>458</v>
      </c>
      <c r="E187" s="574" t="s">
        <v>1372</v>
      </c>
      <c r="F187" s="574" t="s">
        <v>68</v>
      </c>
      <c r="G187" s="574">
        <v>2017</v>
      </c>
      <c r="H187" s="574" t="s">
        <v>689</v>
      </c>
      <c r="I187" s="574" t="s">
        <v>1373</v>
      </c>
      <c r="J187" s="574" t="s">
        <v>590</v>
      </c>
      <c r="K187" s="574">
        <v>2</v>
      </c>
      <c r="L187" s="574">
        <v>25</v>
      </c>
      <c r="M187" s="574"/>
      <c r="N187" s="574" t="s">
        <v>710</v>
      </c>
      <c r="O187" s="574">
        <v>5</v>
      </c>
      <c r="P187" s="574" t="s">
        <v>1383</v>
      </c>
      <c r="Q187" s="574" t="s">
        <v>1375</v>
      </c>
      <c r="R187" s="574">
        <v>147.6</v>
      </c>
      <c r="S187" s="574">
        <v>25</v>
      </c>
      <c r="T187" s="575">
        <v>8600</v>
      </c>
      <c r="U187" s="574">
        <v>16</v>
      </c>
      <c r="V187" s="574" t="s">
        <v>255</v>
      </c>
      <c r="W187" s="574" t="s">
        <v>123</v>
      </c>
      <c r="X187" s="576">
        <v>39300</v>
      </c>
      <c r="Y187" s="576">
        <v>29070</v>
      </c>
      <c r="Z187" s="577">
        <v>0.05</v>
      </c>
    </row>
    <row r="188" spans="1:26" x14ac:dyDescent="0.25">
      <c r="A188" s="564" t="s">
        <v>2026</v>
      </c>
      <c r="B188" s="565" t="s">
        <v>1385</v>
      </c>
      <c r="C188" s="565">
        <v>2</v>
      </c>
      <c r="D188" s="565" t="s">
        <v>1370</v>
      </c>
      <c r="E188" s="565" t="s">
        <v>631</v>
      </c>
      <c r="F188" s="565" t="s">
        <v>68</v>
      </c>
      <c r="G188" s="565">
        <v>2017</v>
      </c>
      <c r="H188" s="565" t="s">
        <v>689</v>
      </c>
      <c r="I188" s="565" t="s">
        <v>1373</v>
      </c>
      <c r="J188" s="565" t="s">
        <v>590</v>
      </c>
      <c r="K188" s="565">
        <v>2</v>
      </c>
      <c r="L188" s="565" t="s">
        <v>1807</v>
      </c>
      <c r="M188" s="565"/>
      <c r="N188" s="565" t="s">
        <v>710</v>
      </c>
      <c r="O188" s="565">
        <v>5</v>
      </c>
      <c r="P188" s="565" t="s">
        <v>1383</v>
      </c>
      <c r="Q188" s="565" t="s">
        <v>1375</v>
      </c>
      <c r="R188" s="565">
        <v>147.6</v>
      </c>
      <c r="S188" s="565" t="s">
        <v>1807</v>
      </c>
      <c r="T188" s="566">
        <v>8600</v>
      </c>
      <c r="U188" s="565">
        <v>16</v>
      </c>
      <c r="V188" s="565" t="s">
        <v>255</v>
      </c>
      <c r="W188" s="565" t="s">
        <v>123</v>
      </c>
      <c r="X188" s="567">
        <v>39300</v>
      </c>
      <c r="Y188" s="567">
        <v>28503</v>
      </c>
      <c r="Z188" s="579">
        <v>0.01</v>
      </c>
    </row>
    <row r="189" spans="1:26" ht="30" x14ac:dyDescent="0.25">
      <c r="A189" s="564" t="s">
        <v>2027</v>
      </c>
      <c r="B189" s="574" t="s">
        <v>1386</v>
      </c>
      <c r="C189" s="574">
        <v>1</v>
      </c>
      <c r="D189" s="574" t="s">
        <v>458</v>
      </c>
      <c r="E189" s="574" t="s">
        <v>1372</v>
      </c>
      <c r="F189" s="574" t="s">
        <v>68</v>
      </c>
      <c r="G189" s="574">
        <v>2017</v>
      </c>
      <c r="H189" s="574" t="s">
        <v>689</v>
      </c>
      <c r="I189" s="574" t="s">
        <v>1373</v>
      </c>
      <c r="J189" s="574" t="s">
        <v>590</v>
      </c>
      <c r="K189" s="574">
        <v>2</v>
      </c>
      <c r="L189" s="574">
        <v>25</v>
      </c>
      <c r="M189" s="574"/>
      <c r="N189" s="574" t="s">
        <v>691</v>
      </c>
      <c r="O189" s="574">
        <v>6</v>
      </c>
      <c r="P189" s="574" t="s">
        <v>1387</v>
      </c>
      <c r="Q189" s="574" t="s">
        <v>1375</v>
      </c>
      <c r="R189" s="574">
        <v>147.6</v>
      </c>
      <c r="S189" s="574">
        <v>25</v>
      </c>
      <c r="T189" s="575">
        <v>8600</v>
      </c>
      <c r="U189" s="574">
        <v>16</v>
      </c>
      <c r="V189" s="574" t="s">
        <v>125</v>
      </c>
      <c r="W189" s="574" t="s">
        <v>122</v>
      </c>
      <c r="X189" s="576">
        <v>34985</v>
      </c>
      <c r="Y189" s="576">
        <v>25268</v>
      </c>
      <c r="Z189" s="577">
        <v>0.05</v>
      </c>
    </row>
    <row r="190" spans="1:26" ht="30" x14ac:dyDescent="0.25">
      <c r="A190" s="564" t="s">
        <v>2028</v>
      </c>
      <c r="B190" s="565" t="s">
        <v>1386</v>
      </c>
      <c r="C190" s="565">
        <v>2</v>
      </c>
      <c r="D190" s="565" t="s">
        <v>1370</v>
      </c>
      <c r="E190" s="565" t="s">
        <v>631</v>
      </c>
      <c r="F190" s="565" t="s">
        <v>68</v>
      </c>
      <c r="G190" s="565">
        <v>2017</v>
      </c>
      <c r="H190" s="565" t="s">
        <v>689</v>
      </c>
      <c r="I190" s="565" t="s">
        <v>1373</v>
      </c>
      <c r="J190" s="565" t="s">
        <v>590</v>
      </c>
      <c r="K190" s="565">
        <v>2</v>
      </c>
      <c r="L190" s="565" t="s">
        <v>1807</v>
      </c>
      <c r="M190" s="565"/>
      <c r="N190" s="565" t="s">
        <v>691</v>
      </c>
      <c r="O190" s="565">
        <v>6</v>
      </c>
      <c r="P190" s="565" t="s">
        <v>1387</v>
      </c>
      <c r="Q190" s="565" t="s">
        <v>1375</v>
      </c>
      <c r="R190" s="565">
        <v>147.6</v>
      </c>
      <c r="S190" s="565" t="s">
        <v>1807</v>
      </c>
      <c r="T190" s="566">
        <v>8600</v>
      </c>
      <c r="U190" s="565">
        <v>16</v>
      </c>
      <c r="V190" s="565" t="s">
        <v>125</v>
      </c>
      <c r="W190" s="565" t="s">
        <v>123</v>
      </c>
      <c r="X190" s="567">
        <v>34835</v>
      </c>
      <c r="Y190" s="567">
        <v>24687</v>
      </c>
      <c r="Z190" s="579">
        <v>0.01</v>
      </c>
    </row>
    <row r="191" spans="1:26" ht="30" x14ac:dyDescent="0.25">
      <c r="A191" s="564" t="s">
        <v>2029</v>
      </c>
      <c r="B191" s="574" t="s">
        <v>1388</v>
      </c>
      <c r="C191" s="574">
        <v>1</v>
      </c>
      <c r="D191" s="574" t="s">
        <v>458</v>
      </c>
      <c r="E191" s="574" t="s">
        <v>1372</v>
      </c>
      <c r="F191" s="574" t="s">
        <v>68</v>
      </c>
      <c r="G191" s="574">
        <v>2017</v>
      </c>
      <c r="H191" s="574" t="s">
        <v>689</v>
      </c>
      <c r="I191" s="574" t="s">
        <v>1373</v>
      </c>
      <c r="J191" s="574" t="s">
        <v>590</v>
      </c>
      <c r="K191" s="574">
        <v>2</v>
      </c>
      <c r="L191" s="574">
        <v>25</v>
      </c>
      <c r="M191" s="574"/>
      <c r="N191" s="574" t="s">
        <v>696</v>
      </c>
      <c r="O191" s="574">
        <v>6</v>
      </c>
      <c r="P191" s="574" t="s">
        <v>1387</v>
      </c>
      <c r="Q191" s="574" t="s">
        <v>1375</v>
      </c>
      <c r="R191" s="574">
        <v>147.6</v>
      </c>
      <c r="S191" s="574">
        <v>25</v>
      </c>
      <c r="T191" s="575">
        <v>8600</v>
      </c>
      <c r="U191" s="574">
        <v>16</v>
      </c>
      <c r="V191" s="574" t="s">
        <v>122</v>
      </c>
      <c r="W191" s="574" t="s">
        <v>123</v>
      </c>
      <c r="X191" s="576">
        <v>36700</v>
      </c>
      <c r="Y191" s="576">
        <v>26791</v>
      </c>
      <c r="Z191" s="577">
        <v>0.05</v>
      </c>
    </row>
    <row r="192" spans="1:26" ht="30" x14ac:dyDescent="0.25">
      <c r="A192" s="564" t="s">
        <v>2030</v>
      </c>
      <c r="B192" s="565" t="s">
        <v>1388</v>
      </c>
      <c r="C192" s="565">
        <v>2</v>
      </c>
      <c r="D192" s="565" t="s">
        <v>1370</v>
      </c>
      <c r="E192" s="565" t="s">
        <v>631</v>
      </c>
      <c r="F192" s="565" t="s">
        <v>68</v>
      </c>
      <c r="G192" s="565">
        <v>2017</v>
      </c>
      <c r="H192" s="565" t="s">
        <v>689</v>
      </c>
      <c r="I192" s="565" t="s">
        <v>1373</v>
      </c>
      <c r="J192" s="565" t="s">
        <v>590</v>
      </c>
      <c r="K192" s="565">
        <v>2</v>
      </c>
      <c r="L192" s="565" t="s">
        <v>1807</v>
      </c>
      <c r="M192" s="565"/>
      <c r="N192" s="565" t="s">
        <v>696</v>
      </c>
      <c r="O192" s="565">
        <v>6</v>
      </c>
      <c r="P192" s="565" t="s">
        <v>1387</v>
      </c>
      <c r="Q192" s="565" t="s">
        <v>1375</v>
      </c>
      <c r="R192" s="565">
        <v>147.6</v>
      </c>
      <c r="S192" s="565" t="s">
        <v>1807</v>
      </c>
      <c r="T192" s="566">
        <v>8600</v>
      </c>
      <c r="U192" s="565">
        <v>16</v>
      </c>
      <c r="V192" s="565" t="s">
        <v>122</v>
      </c>
      <c r="W192" s="565" t="s">
        <v>123</v>
      </c>
      <c r="X192" s="567">
        <v>36700</v>
      </c>
      <c r="Y192" s="567">
        <v>26293</v>
      </c>
      <c r="Z192" s="579">
        <v>0.01</v>
      </c>
    </row>
    <row r="193" spans="1:26" ht="30" x14ac:dyDescent="0.25">
      <c r="A193" s="564" t="s">
        <v>2031</v>
      </c>
      <c r="B193" s="574" t="s">
        <v>1389</v>
      </c>
      <c r="C193" s="574">
        <v>1</v>
      </c>
      <c r="D193" s="574" t="s">
        <v>458</v>
      </c>
      <c r="E193" s="574" t="s">
        <v>1372</v>
      </c>
      <c r="F193" s="574" t="s">
        <v>68</v>
      </c>
      <c r="G193" s="574">
        <v>2017</v>
      </c>
      <c r="H193" s="574" t="s">
        <v>689</v>
      </c>
      <c r="I193" s="574" t="s">
        <v>1373</v>
      </c>
      <c r="J193" s="574" t="s">
        <v>590</v>
      </c>
      <c r="K193" s="574">
        <v>2</v>
      </c>
      <c r="L193" s="574">
        <v>25</v>
      </c>
      <c r="M193" s="574"/>
      <c r="N193" s="574" t="s">
        <v>710</v>
      </c>
      <c r="O193" s="574">
        <v>5</v>
      </c>
      <c r="P193" s="574" t="s">
        <v>1387</v>
      </c>
      <c r="Q193" s="574" t="s">
        <v>1375</v>
      </c>
      <c r="R193" s="574">
        <v>147.6</v>
      </c>
      <c r="S193" s="574">
        <v>25</v>
      </c>
      <c r="T193" s="575">
        <v>8600</v>
      </c>
      <c r="U193" s="574">
        <v>16</v>
      </c>
      <c r="V193" s="574" t="s">
        <v>255</v>
      </c>
      <c r="W193" s="574" t="s">
        <v>123</v>
      </c>
      <c r="X193" s="576">
        <v>40480</v>
      </c>
      <c r="Y193" s="576">
        <v>30149</v>
      </c>
      <c r="Z193" s="577">
        <v>0.05</v>
      </c>
    </row>
    <row r="194" spans="1:26" x14ac:dyDescent="0.25">
      <c r="A194" s="564" t="s">
        <v>2032</v>
      </c>
      <c r="B194" s="565" t="s">
        <v>1389</v>
      </c>
      <c r="C194" s="565">
        <v>2</v>
      </c>
      <c r="D194" s="565" t="s">
        <v>1370</v>
      </c>
      <c r="E194" s="565" t="s">
        <v>631</v>
      </c>
      <c r="F194" s="565" t="s">
        <v>68</v>
      </c>
      <c r="G194" s="565">
        <v>2017</v>
      </c>
      <c r="H194" s="565" t="s">
        <v>689</v>
      </c>
      <c r="I194" s="565" t="s">
        <v>1373</v>
      </c>
      <c r="J194" s="565" t="s">
        <v>590</v>
      </c>
      <c r="K194" s="565">
        <v>2</v>
      </c>
      <c r="L194" s="565" t="s">
        <v>1807</v>
      </c>
      <c r="M194" s="565"/>
      <c r="N194" s="565" t="s">
        <v>710</v>
      </c>
      <c r="O194" s="565">
        <v>5</v>
      </c>
      <c r="P194" s="565" t="s">
        <v>1387</v>
      </c>
      <c r="Q194" s="565" t="s">
        <v>1375</v>
      </c>
      <c r="R194" s="565">
        <v>147.6</v>
      </c>
      <c r="S194" s="565" t="s">
        <v>1807</v>
      </c>
      <c r="T194" s="566">
        <v>8600</v>
      </c>
      <c r="U194" s="565">
        <v>16</v>
      </c>
      <c r="V194" s="565" t="s">
        <v>255</v>
      </c>
      <c r="W194" s="565" t="s">
        <v>123</v>
      </c>
      <c r="X194" s="567">
        <v>40480</v>
      </c>
      <c r="Y194" s="567">
        <v>29550</v>
      </c>
      <c r="Z194" s="579">
        <v>0.01</v>
      </c>
    </row>
    <row r="195" spans="1:26" ht="30" x14ac:dyDescent="0.25">
      <c r="A195" s="564" t="s">
        <v>2033</v>
      </c>
      <c r="B195" s="574" t="s">
        <v>1390</v>
      </c>
      <c r="C195" s="574">
        <v>1</v>
      </c>
      <c r="D195" s="574" t="s">
        <v>458</v>
      </c>
      <c r="E195" s="574" t="s">
        <v>1372</v>
      </c>
      <c r="F195" s="574" t="s">
        <v>68</v>
      </c>
      <c r="G195" s="574">
        <v>2017</v>
      </c>
      <c r="H195" s="574" t="s">
        <v>689</v>
      </c>
      <c r="I195" s="574" t="s">
        <v>1391</v>
      </c>
      <c r="J195" s="574" t="s">
        <v>590</v>
      </c>
      <c r="K195" s="574">
        <v>2</v>
      </c>
      <c r="L195" s="574">
        <v>25</v>
      </c>
      <c r="M195" s="574"/>
      <c r="N195" s="574" t="s">
        <v>691</v>
      </c>
      <c r="O195" s="574">
        <v>6</v>
      </c>
      <c r="P195" s="574" t="s">
        <v>1392</v>
      </c>
      <c r="Q195" s="574" t="s">
        <v>1375</v>
      </c>
      <c r="R195" s="574">
        <v>129.9</v>
      </c>
      <c r="S195" s="574">
        <v>25</v>
      </c>
      <c r="T195" s="575">
        <v>9000</v>
      </c>
      <c r="U195" s="574">
        <v>13</v>
      </c>
      <c r="V195" s="574" t="s">
        <v>125</v>
      </c>
      <c r="W195" s="574" t="s">
        <v>122</v>
      </c>
      <c r="X195" s="576">
        <v>33905</v>
      </c>
      <c r="Y195" s="576">
        <v>24282</v>
      </c>
      <c r="Z195" s="577">
        <v>0.05</v>
      </c>
    </row>
    <row r="196" spans="1:26" ht="30" x14ac:dyDescent="0.25">
      <c r="A196" s="564" t="s">
        <v>2034</v>
      </c>
      <c r="B196" s="565" t="s">
        <v>1390</v>
      </c>
      <c r="C196" s="565">
        <v>2</v>
      </c>
      <c r="D196" s="565" t="s">
        <v>1370</v>
      </c>
      <c r="E196" s="565" t="s">
        <v>631</v>
      </c>
      <c r="F196" s="565" t="s">
        <v>68</v>
      </c>
      <c r="G196" s="565">
        <v>2017</v>
      </c>
      <c r="H196" s="565" t="s">
        <v>689</v>
      </c>
      <c r="I196" s="565" t="s">
        <v>1391</v>
      </c>
      <c r="J196" s="565" t="s">
        <v>590</v>
      </c>
      <c r="K196" s="565">
        <v>2</v>
      </c>
      <c r="L196" s="565" t="s">
        <v>1807</v>
      </c>
      <c r="M196" s="565"/>
      <c r="N196" s="565" t="s">
        <v>691</v>
      </c>
      <c r="O196" s="565">
        <v>6</v>
      </c>
      <c r="P196" s="565" t="s">
        <v>1392</v>
      </c>
      <c r="Q196" s="565" t="s">
        <v>1375</v>
      </c>
      <c r="R196" s="565">
        <v>129.9</v>
      </c>
      <c r="S196" s="565" t="s">
        <v>1807</v>
      </c>
      <c r="T196" s="566">
        <v>9000</v>
      </c>
      <c r="U196" s="565">
        <v>13</v>
      </c>
      <c r="V196" s="565" t="s">
        <v>125</v>
      </c>
      <c r="W196" s="565" t="s">
        <v>122</v>
      </c>
      <c r="X196" s="567">
        <v>33755</v>
      </c>
      <c r="Y196" s="567">
        <v>23730</v>
      </c>
      <c r="Z196" s="579">
        <v>0.01</v>
      </c>
    </row>
    <row r="197" spans="1:26" ht="30" x14ac:dyDescent="0.25">
      <c r="A197" s="564" t="s">
        <v>2035</v>
      </c>
      <c r="B197" s="574" t="s">
        <v>1393</v>
      </c>
      <c r="C197" s="574">
        <v>1</v>
      </c>
      <c r="D197" s="574" t="s">
        <v>458</v>
      </c>
      <c r="E197" s="574" t="s">
        <v>1372</v>
      </c>
      <c r="F197" s="574" t="s">
        <v>68</v>
      </c>
      <c r="G197" s="574">
        <v>2017</v>
      </c>
      <c r="H197" s="574" t="s">
        <v>689</v>
      </c>
      <c r="I197" s="574" t="s">
        <v>1391</v>
      </c>
      <c r="J197" s="574" t="s">
        <v>590</v>
      </c>
      <c r="K197" s="574">
        <v>2</v>
      </c>
      <c r="L197" s="574">
        <v>25</v>
      </c>
      <c r="M197" s="574"/>
      <c r="N197" s="574" t="s">
        <v>696</v>
      </c>
      <c r="O197" s="574">
        <v>6</v>
      </c>
      <c r="P197" s="574" t="s">
        <v>1392</v>
      </c>
      <c r="Q197" s="574" t="s">
        <v>1375</v>
      </c>
      <c r="R197" s="574">
        <v>129.9</v>
      </c>
      <c r="S197" s="574">
        <v>25</v>
      </c>
      <c r="T197" s="575">
        <v>9000</v>
      </c>
      <c r="U197" s="574">
        <v>13</v>
      </c>
      <c r="V197" s="574" t="s">
        <v>122</v>
      </c>
      <c r="W197" s="574" t="s">
        <v>123</v>
      </c>
      <c r="X197" s="576">
        <v>35620</v>
      </c>
      <c r="Y197" s="576">
        <v>25804</v>
      </c>
      <c r="Z197" s="577">
        <v>0.05</v>
      </c>
    </row>
    <row r="198" spans="1:26" ht="30" x14ac:dyDescent="0.25">
      <c r="A198" s="564" t="s">
        <v>2036</v>
      </c>
      <c r="B198" s="565" t="s">
        <v>1393</v>
      </c>
      <c r="C198" s="565">
        <v>2</v>
      </c>
      <c r="D198" s="565" t="s">
        <v>1370</v>
      </c>
      <c r="E198" s="565" t="s">
        <v>631</v>
      </c>
      <c r="F198" s="565" t="s">
        <v>68</v>
      </c>
      <c r="G198" s="565">
        <v>2017</v>
      </c>
      <c r="H198" s="565" t="s">
        <v>689</v>
      </c>
      <c r="I198" s="565" t="s">
        <v>1391</v>
      </c>
      <c r="J198" s="565" t="s">
        <v>590</v>
      </c>
      <c r="K198" s="565">
        <v>2</v>
      </c>
      <c r="L198" s="565" t="s">
        <v>1807</v>
      </c>
      <c r="M198" s="565"/>
      <c r="N198" s="565" t="s">
        <v>696</v>
      </c>
      <c r="O198" s="565">
        <v>6</v>
      </c>
      <c r="P198" s="565" t="s">
        <v>1392</v>
      </c>
      <c r="Q198" s="565" t="s">
        <v>1375</v>
      </c>
      <c r="R198" s="565">
        <v>129.9</v>
      </c>
      <c r="S198" s="565" t="s">
        <v>1807</v>
      </c>
      <c r="T198" s="566">
        <v>9000</v>
      </c>
      <c r="U198" s="565">
        <v>13</v>
      </c>
      <c r="V198" s="565" t="s">
        <v>122</v>
      </c>
      <c r="W198" s="565" t="s">
        <v>123</v>
      </c>
      <c r="X198" s="567">
        <v>35620</v>
      </c>
      <c r="Y198" s="567">
        <v>25336</v>
      </c>
      <c r="Z198" s="579">
        <v>0.01</v>
      </c>
    </row>
    <row r="199" spans="1:26" ht="30" x14ac:dyDescent="0.25">
      <c r="A199" s="564" t="s">
        <v>2037</v>
      </c>
      <c r="B199" s="574" t="s">
        <v>1394</v>
      </c>
      <c r="C199" s="574">
        <v>1</v>
      </c>
      <c r="D199" s="574" t="s">
        <v>458</v>
      </c>
      <c r="E199" s="574" t="s">
        <v>1372</v>
      </c>
      <c r="F199" s="574" t="s">
        <v>68</v>
      </c>
      <c r="G199" s="574">
        <v>2017</v>
      </c>
      <c r="H199" s="574" t="s">
        <v>689</v>
      </c>
      <c r="I199" s="574" t="s">
        <v>1391</v>
      </c>
      <c r="J199" s="574" t="s">
        <v>590</v>
      </c>
      <c r="K199" s="574">
        <v>2</v>
      </c>
      <c r="L199" s="574">
        <v>25</v>
      </c>
      <c r="M199" s="574"/>
      <c r="N199" s="574" t="s">
        <v>710</v>
      </c>
      <c r="O199" s="574">
        <v>5</v>
      </c>
      <c r="P199" s="574" t="s">
        <v>1392</v>
      </c>
      <c r="Q199" s="574" t="s">
        <v>1375</v>
      </c>
      <c r="R199" s="574">
        <v>129.9</v>
      </c>
      <c r="S199" s="574">
        <v>25</v>
      </c>
      <c r="T199" s="575">
        <v>9000</v>
      </c>
      <c r="U199" s="574">
        <v>13</v>
      </c>
      <c r="V199" s="574" t="s">
        <v>255</v>
      </c>
      <c r="W199" s="574" t="s">
        <v>123</v>
      </c>
      <c r="X199" s="576">
        <v>39400</v>
      </c>
      <c r="Y199" s="576">
        <v>29163</v>
      </c>
      <c r="Z199" s="577">
        <v>0.05</v>
      </c>
    </row>
    <row r="200" spans="1:26" x14ac:dyDescent="0.25">
      <c r="A200" s="564" t="s">
        <v>2038</v>
      </c>
      <c r="B200" s="565" t="s">
        <v>1394</v>
      </c>
      <c r="C200" s="565">
        <v>2</v>
      </c>
      <c r="D200" s="565" t="s">
        <v>1370</v>
      </c>
      <c r="E200" s="565" t="s">
        <v>631</v>
      </c>
      <c r="F200" s="565" t="s">
        <v>68</v>
      </c>
      <c r="G200" s="565">
        <v>2017</v>
      </c>
      <c r="H200" s="565" t="s">
        <v>689</v>
      </c>
      <c r="I200" s="565" t="s">
        <v>1391</v>
      </c>
      <c r="J200" s="565" t="s">
        <v>590</v>
      </c>
      <c r="K200" s="565">
        <v>2</v>
      </c>
      <c r="L200" s="565" t="s">
        <v>1807</v>
      </c>
      <c r="M200" s="565"/>
      <c r="N200" s="565" t="s">
        <v>710</v>
      </c>
      <c r="O200" s="565">
        <v>5</v>
      </c>
      <c r="P200" s="565" t="s">
        <v>1392</v>
      </c>
      <c r="Q200" s="565" t="s">
        <v>1375</v>
      </c>
      <c r="R200" s="565">
        <v>129.9</v>
      </c>
      <c r="S200" s="565" t="s">
        <v>1807</v>
      </c>
      <c r="T200" s="566">
        <v>9000</v>
      </c>
      <c r="U200" s="565">
        <v>13</v>
      </c>
      <c r="V200" s="565" t="s">
        <v>255</v>
      </c>
      <c r="W200" s="565" t="s">
        <v>123</v>
      </c>
      <c r="X200" s="567">
        <v>39400</v>
      </c>
      <c r="Y200" s="567">
        <v>28593</v>
      </c>
      <c r="Z200" s="579">
        <v>0.01</v>
      </c>
    </row>
    <row r="201" spans="1:26" ht="30" x14ac:dyDescent="0.25">
      <c r="A201" s="564" t="s">
        <v>2039</v>
      </c>
      <c r="B201" s="574" t="s">
        <v>1395</v>
      </c>
      <c r="C201" s="574">
        <v>1</v>
      </c>
      <c r="D201" s="574" t="s">
        <v>458</v>
      </c>
      <c r="E201" s="574" t="s">
        <v>1372</v>
      </c>
      <c r="F201" s="574" t="s">
        <v>68</v>
      </c>
      <c r="G201" s="574">
        <v>2017</v>
      </c>
      <c r="H201" s="574" t="s">
        <v>689</v>
      </c>
      <c r="I201" s="574" t="s">
        <v>1391</v>
      </c>
      <c r="J201" s="574" t="s">
        <v>590</v>
      </c>
      <c r="K201" s="574">
        <v>2</v>
      </c>
      <c r="L201" s="574">
        <v>25</v>
      </c>
      <c r="M201" s="574"/>
      <c r="N201" s="574" t="s">
        <v>691</v>
      </c>
      <c r="O201" s="574">
        <v>6</v>
      </c>
      <c r="P201" s="574" t="s">
        <v>1396</v>
      </c>
      <c r="Q201" s="574" t="s">
        <v>1375</v>
      </c>
      <c r="R201" s="574">
        <v>129.9</v>
      </c>
      <c r="S201" s="574">
        <v>25</v>
      </c>
      <c r="T201" s="575">
        <v>9000</v>
      </c>
      <c r="U201" s="574">
        <v>13</v>
      </c>
      <c r="V201" s="574" t="s">
        <v>125</v>
      </c>
      <c r="W201" s="574" t="s">
        <v>122</v>
      </c>
      <c r="X201" s="576">
        <v>34235</v>
      </c>
      <c r="Y201" s="576">
        <v>24583</v>
      </c>
      <c r="Z201" s="577">
        <v>0.05</v>
      </c>
    </row>
    <row r="202" spans="1:26" ht="30" x14ac:dyDescent="0.25">
      <c r="A202" s="564" t="s">
        <v>2040</v>
      </c>
      <c r="B202" s="565" t="s">
        <v>1395</v>
      </c>
      <c r="C202" s="565">
        <v>2</v>
      </c>
      <c r="D202" s="565" t="s">
        <v>1370</v>
      </c>
      <c r="E202" s="565" t="s">
        <v>631</v>
      </c>
      <c r="F202" s="565" t="s">
        <v>68</v>
      </c>
      <c r="G202" s="565">
        <v>2017</v>
      </c>
      <c r="H202" s="565" t="s">
        <v>689</v>
      </c>
      <c r="I202" s="565" t="s">
        <v>1391</v>
      </c>
      <c r="J202" s="565" t="s">
        <v>590</v>
      </c>
      <c r="K202" s="565">
        <v>2</v>
      </c>
      <c r="L202" s="565" t="s">
        <v>1807</v>
      </c>
      <c r="M202" s="565"/>
      <c r="N202" s="565" t="s">
        <v>691</v>
      </c>
      <c r="O202" s="565">
        <v>6</v>
      </c>
      <c r="P202" s="565" t="s">
        <v>1396</v>
      </c>
      <c r="Q202" s="565" t="s">
        <v>1375</v>
      </c>
      <c r="R202" s="565">
        <v>129.9</v>
      </c>
      <c r="S202" s="565" t="s">
        <v>1807</v>
      </c>
      <c r="T202" s="566">
        <v>9000</v>
      </c>
      <c r="U202" s="565">
        <v>13</v>
      </c>
      <c r="V202" s="565" t="s">
        <v>125</v>
      </c>
      <c r="W202" s="565" t="s">
        <v>122</v>
      </c>
      <c r="X202" s="567">
        <v>34085</v>
      </c>
      <c r="Y202" s="567">
        <v>24022</v>
      </c>
      <c r="Z202" s="579">
        <v>0.01</v>
      </c>
    </row>
    <row r="203" spans="1:26" ht="30" x14ac:dyDescent="0.25">
      <c r="A203" s="564" t="s">
        <v>2041</v>
      </c>
      <c r="B203" s="574" t="s">
        <v>1397</v>
      </c>
      <c r="C203" s="574">
        <v>1</v>
      </c>
      <c r="D203" s="574" t="s">
        <v>458</v>
      </c>
      <c r="E203" s="574" t="s">
        <v>1372</v>
      </c>
      <c r="F203" s="574" t="s">
        <v>68</v>
      </c>
      <c r="G203" s="574">
        <v>2017</v>
      </c>
      <c r="H203" s="574" t="s">
        <v>689</v>
      </c>
      <c r="I203" s="574" t="s">
        <v>1391</v>
      </c>
      <c r="J203" s="574" t="s">
        <v>590</v>
      </c>
      <c r="K203" s="574">
        <v>2</v>
      </c>
      <c r="L203" s="574">
        <v>25</v>
      </c>
      <c r="M203" s="574"/>
      <c r="N203" s="574" t="s">
        <v>696</v>
      </c>
      <c r="O203" s="574">
        <v>6</v>
      </c>
      <c r="P203" s="574" t="s">
        <v>1396</v>
      </c>
      <c r="Q203" s="574" t="s">
        <v>1375</v>
      </c>
      <c r="R203" s="574">
        <v>129.9</v>
      </c>
      <c r="S203" s="574">
        <v>25</v>
      </c>
      <c r="T203" s="575">
        <v>9000</v>
      </c>
      <c r="U203" s="574">
        <v>13</v>
      </c>
      <c r="V203" s="574" t="s">
        <v>122</v>
      </c>
      <c r="W203" s="574" t="s">
        <v>123</v>
      </c>
      <c r="X203" s="576">
        <v>35950</v>
      </c>
      <c r="Y203" s="576">
        <v>26106</v>
      </c>
      <c r="Z203" s="577">
        <v>0.05</v>
      </c>
    </row>
    <row r="204" spans="1:26" ht="30" x14ac:dyDescent="0.25">
      <c r="A204" s="564" t="s">
        <v>2042</v>
      </c>
      <c r="B204" s="565" t="s">
        <v>1397</v>
      </c>
      <c r="C204" s="565">
        <v>2</v>
      </c>
      <c r="D204" s="565" t="s">
        <v>1370</v>
      </c>
      <c r="E204" s="565" t="s">
        <v>631</v>
      </c>
      <c r="F204" s="565" t="s">
        <v>68</v>
      </c>
      <c r="G204" s="565">
        <v>2017</v>
      </c>
      <c r="H204" s="565" t="s">
        <v>689</v>
      </c>
      <c r="I204" s="565" t="s">
        <v>1391</v>
      </c>
      <c r="J204" s="565" t="s">
        <v>590</v>
      </c>
      <c r="K204" s="565">
        <v>2</v>
      </c>
      <c r="L204" s="565" t="s">
        <v>1807</v>
      </c>
      <c r="M204" s="565"/>
      <c r="N204" s="565" t="s">
        <v>696</v>
      </c>
      <c r="O204" s="565">
        <v>6</v>
      </c>
      <c r="P204" s="565" t="s">
        <v>1396</v>
      </c>
      <c r="Q204" s="565" t="s">
        <v>1375</v>
      </c>
      <c r="R204" s="565">
        <v>129.9</v>
      </c>
      <c r="S204" s="565" t="s">
        <v>1807</v>
      </c>
      <c r="T204" s="566">
        <v>9000</v>
      </c>
      <c r="U204" s="565">
        <v>13</v>
      </c>
      <c r="V204" s="565" t="s">
        <v>122</v>
      </c>
      <c r="W204" s="565" t="s">
        <v>123</v>
      </c>
      <c r="X204" s="567">
        <v>35950</v>
      </c>
      <c r="Y204" s="567">
        <v>25628</v>
      </c>
      <c r="Z204" s="579">
        <v>0.01</v>
      </c>
    </row>
    <row r="205" spans="1:26" ht="30" x14ac:dyDescent="0.25">
      <c r="A205" s="564" t="s">
        <v>2043</v>
      </c>
      <c r="B205" s="574" t="s">
        <v>1398</v>
      </c>
      <c r="C205" s="574">
        <v>1</v>
      </c>
      <c r="D205" s="574" t="s">
        <v>458</v>
      </c>
      <c r="E205" s="574" t="s">
        <v>1372</v>
      </c>
      <c r="F205" s="574" t="s">
        <v>68</v>
      </c>
      <c r="G205" s="574">
        <v>2017</v>
      </c>
      <c r="H205" s="574" t="s">
        <v>689</v>
      </c>
      <c r="I205" s="574" t="s">
        <v>1391</v>
      </c>
      <c r="J205" s="574" t="s">
        <v>590</v>
      </c>
      <c r="K205" s="574">
        <v>2</v>
      </c>
      <c r="L205" s="574">
        <v>25</v>
      </c>
      <c r="M205" s="574"/>
      <c r="N205" s="574" t="s">
        <v>710</v>
      </c>
      <c r="O205" s="574">
        <v>5</v>
      </c>
      <c r="P205" s="574" t="s">
        <v>1396</v>
      </c>
      <c r="Q205" s="574" t="s">
        <v>1375</v>
      </c>
      <c r="R205" s="574">
        <v>129.9</v>
      </c>
      <c r="S205" s="574">
        <v>25</v>
      </c>
      <c r="T205" s="575">
        <v>9000</v>
      </c>
      <c r="U205" s="574">
        <v>13</v>
      </c>
      <c r="V205" s="574" t="s">
        <v>255</v>
      </c>
      <c r="W205" s="574" t="s">
        <v>123</v>
      </c>
      <c r="X205" s="576">
        <v>39730</v>
      </c>
      <c r="Y205" s="576">
        <v>29464</v>
      </c>
      <c r="Z205" s="577">
        <v>0.05</v>
      </c>
    </row>
    <row r="206" spans="1:26" x14ac:dyDescent="0.25">
      <c r="A206" s="564" t="s">
        <v>2044</v>
      </c>
      <c r="B206" s="565" t="s">
        <v>1398</v>
      </c>
      <c r="C206" s="565">
        <v>2</v>
      </c>
      <c r="D206" s="565" t="s">
        <v>1370</v>
      </c>
      <c r="E206" s="565" t="s">
        <v>631</v>
      </c>
      <c r="F206" s="565" t="s">
        <v>68</v>
      </c>
      <c r="G206" s="565">
        <v>2017</v>
      </c>
      <c r="H206" s="565" t="s">
        <v>689</v>
      </c>
      <c r="I206" s="565" t="s">
        <v>1391</v>
      </c>
      <c r="J206" s="565" t="s">
        <v>590</v>
      </c>
      <c r="K206" s="565">
        <v>2</v>
      </c>
      <c r="L206" s="565" t="s">
        <v>1807</v>
      </c>
      <c r="M206" s="565"/>
      <c r="N206" s="565" t="s">
        <v>710</v>
      </c>
      <c r="O206" s="565">
        <v>5</v>
      </c>
      <c r="P206" s="565" t="s">
        <v>1396</v>
      </c>
      <c r="Q206" s="565" t="s">
        <v>1375</v>
      </c>
      <c r="R206" s="565">
        <v>129.9</v>
      </c>
      <c r="S206" s="565" t="s">
        <v>1807</v>
      </c>
      <c r="T206" s="566">
        <v>9000</v>
      </c>
      <c r="U206" s="565">
        <v>13</v>
      </c>
      <c r="V206" s="565" t="s">
        <v>255</v>
      </c>
      <c r="W206" s="565" t="s">
        <v>123</v>
      </c>
      <c r="X206" s="567">
        <v>39730</v>
      </c>
      <c r="Y206" s="567">
        <v>28885</v>
      </c>
      <c r="Z206" s="579">
        <v>0.01</v>
      </c>
    </row>
    <row r="207" spans="1:26" ht="30" x14ac:dyDescent="0.25">
      <c r="A207" s="564" t="s">
        <v>2045</v>
      </c>
      <c r="B207" s="574" t="s">
        <v>1399</v>
      </c>
      <c r="C207" s="574">
        <v>1</v>
      </c>
      <c r="D207" s="574" t="s">
        <v>458</v>
      </c>
      <c r="E207" s="574" t="s">
        <v>1372</v>
      </c>
      <c r="F207" s="574" t="s">
        <v>68</v>
      </c>
      <c r="G207" s="574">
        <v>2017</v>
      </c>
      <c r="H207" s="574" t="s">
        <v>689</v>
      </c>
      <c r="I207" s="574" t="s">
        <v>1391</v>
      </c>
      <c r="J207" s="574" t="s">
        <v>590</v>
      </c>
      <c r="K207" s="574">
        <v>2</v>
      </c>
      <c r="L207" s="574">
        <v>25</v>
      </c>
      <c r="M207" s="574"/>
      <c r="N207" s="574" t="s">
        <v>691</v>
      </c>
      <c r="O207" s="574">
        <v>6</v>
      </c>
      <c r="P207" s="574" t="s">
        <v>1400</v>
      </c>
      <c r="Q207" s="574" t="s">
        <v>1375</v>
      </c>
      <c r="R207" s="574">
        <v>147.6</v>
      </c>
      <c r="S207" s="574">
        <v>25</v>
      </c>
      <c r="T207" s="575">
        <v>9000</v>
      </c>
      <c r="U207" s="574">
        <v>13</v>
      </c>
      <c r="V207" s="574" t="s">
        <v>125</v>
      </c>
      <c r="W207" s="574" t="s">
        <v>122</v>
      </c>
      <c r="X207" s="576">
        <v>34755</v>
      </c>
      <c r="Y207" s="576">
        <v>25058</v>
      </c>
      <c r="Z207" s="577">
        <v>0.05</v>
      </c>
    </row>
    <row r="208" spans="1:26" ht="30" x14ac:dyDescent="0.25">
      <c r="A208" s="564" t="s">
        <v>2046</v>
      </c>
      <c r="B208" s="565" t="s">
        <v>1399</v>
      </c>
      <c r="C208" s="565">
        <v>2</v>
      </c>
      <c r="D208" s="565" t="s">
        <v>1370</v>
      </c>
      <c r="E208" s="565" t="s">
        <v>631</v>
      </c>
      <c r="F208" s="565" t="s">
        <v>68</v>
      </c>
      <c r="G208" s="565">
        <v>2017</v>
      </c>
      <c r="H208" s="565" t="s">
        <v>689</v>
      </c>
      <c r="I208" s="565" t="s">
        <v>1391</v>
      </c>
      <c r="J208" s="565" t="s">
        <v>590</v>
      </c>
      <c r="K208" s="565">
        <v>2</v>
      </c>
      <c r="L208" s="565" t="s">
        <v>1807</v>
      </c>
      <c r="M208" s="565"/>
      <c r="N208" s="565" t="s">
        <v>691</v>
      </c>
      <c r="O208" s="565">
        <v>6</v>
      </c>
      <c r="P208" s="565" t="s">
        <v>1400</v>
      </c>
      <c r="Q208" s="565" t="s">
        <v>1375</v>
      </c>
      <c r="R208" s="565">
        <v>147.6</v>
      </c>
      <c r="S208" s="565" t="s">
        <v>1807</v>
      </c>
      <c r="T208" s="566">
        <v>9000</v>
      </c>
      <c r="U208" s="565">
        <v>13</v>
      </c>
      <c r="V208" s="565" t="s">
        <v>125</v>
      </c>
      <c r="W208" s="565" t="s">
        <v>122</v>
      </c>
      <c r="X208" s="567">
        <v>34605</v>
      </c>
      <c r="Y208" s="567">
        <v>24483</v>
      </c>
      <c r="Z208" s="579">
        <v>0.01</v>
      </c>
    </row>
    <row r="209" spans="1:26" ht="30" x14ac:dyDescent="0.25">
      <c r="A209" s="564" t="s">
        <v>2047</v>
      </c>
      <c r="B209" s="574" t="s">
        <v>1401</v>
      </c>
      <c r="C209" s="574">
        <v>1</v>
      </c>
      <c r="D209" s="574" t="s">
        <v>458</v>
      </c>
      <c r="E209" s="574" t="s">
        <v>1372</v>
      </c>
      <c r="F209" s="574" t="s">
        <v>68</v>
      </c>
      <c r="G209" s="574">
        <v>2017</v>
      </c>
      <c r="H209" s="574" t="s">
        <v>689</v>
      </c>
      <c r="I209" s="574" t="s">
        <v>1391</v>
      </c>
      <c r="J209" s="574" t="s">
        <v>590</v>
      </c>
      <c r="K209" s="574">
        <v>2</v>
      </c>
      <c r="L209" s="574">
        <v>25</v>
      </c>
      <c r="M209" s="574"/>
      <c r="N209" s="574" t="s">
        <v>696</v>
      </c>
      <c r="O209" s="574">
        <v>6</v>
      </c>
      <c r="P209" s="574" t="s">
        <v>1400</v>
      </c>
      <c r="Q209" s="574" t="s">
        <v>1375</v>
      </c>
      <c r="R209" s="574">
        <v>147.6</v>
      </c>
      <c r="S209" s="574">
        <v>25</v>
      </c>
      <c r="T209" s="575">
        <v>9000</v>
      </c>
      <c r="U209" s="574">
        <v>13</v>
      </c>
      <c r="V209" s="574" t="s">
        <v>122</v>
      </c>
      <c r="W209" s="574" t="s">
        <v>123</v>
      </c>
      <c r="X209" s="576">
        <v>36470</v>
      </c>
      <c r="Y209" s="576">
        <v>26581</v>
      </c>
      <c r="Z209" s="577">
        <v>0.05</v>
      </c>
    </row>
    <row r="210" spans="1:26" ht="30" x14ac:dyDescent="0.25">
      <c r="A210" s="564" t="s">
        <v>2048</v>
      </c>
      <c r="B210" s="565" t="s">
        <v>1401</v>
      </c>
      <c r="C210" s="565">
        <v>2</v>
      </c>
      <c r="D210" s="565" t="s">
        <v>1370</v>
      </c>
      <c r="E210" s="565" t="s">
        <v>631</v>
      </c>
      <c r="F210" s="565" t="s">
        <v>68</v>
      </c>
      <c r="G210" s="565">
        <v>2017</v>
      </c>
      <c r="H210" s="565" t="s">
        <v>689</v>
      </c>
      <c r="I210" s="565" t="s">
        <v>1391</v>
      </c>
      <c r="J210" s="565" t="s">
        <v>590</v>
      </c>
      <c r="K210" s="565">
        <v>2</v>
      </c>
      <c r="L210" s="565" t="s">
        <v>1807</v>
      </c>
      <c r="M210" s="565"/>
      <c r="N210" s="565" t="s">
        <v>696</v>
      </c>
      <c r="O210" s="565">
        <v>6</v>
      </c>
      <c r="P210" s="565" t="s">
        <v>1400</v>
      </c>
      <c r="Q210" s="565" t="s">
        <v>1375</v>
      </c>
      <c r="R210" s="565">
        <v>147.6</v>
      </c>
      <c r="S210" s="565" t="s">
        <v>1807</v>
      </c>
      <c r="T210" s="566">
        <v>9000</v>
      </c>
      <c r="U210" s="565">
        <v>13</v>
      </c>
      <c r="V210" s="565" t="s">
        <v>122</v>
      </c>
      <c r="W210" s="565" t="s">
        <v>123</v>
      </c>
      <c r="X210" s="567">
        <v>36470</v>
      </c>
      <c r="Y210" s="567">
        <v>26090</v>
      </c>
      <c r="Z210" s="579">
        <v>0.01</v>
      </c>
    </row>
    <row r="211" spans="1:26" ht="30" x14ac:dyDescent="0.25">
      <c r="A211" s="564" t="s">
        <v>2049</v>
      </c>
      <c r="B211" s="574" t="s">
        <v>1402</v>
      </c>
      <c r="C211" s="574">
        <v>1</v>
      </c>
      <c r="D211" s="574" t="s">
        <v>458</v>
      </c>
      <c r="E211" s="574" t="s">
        <v>1372</v>
      </c>
      <c r="F211" s="574" t="s">
        <v>68</v>
      </c>
      <c r="G211" s="574">
        <v>2017</v>
      </c>
      <c r="H211" s="574" t="s">
        <v>689</v>
      </c>
      <c r="I211" s="574" t="s">
        <v>1391</v>
      </c>
      <c r="J211" s="574" t="s">
        <v>590</v>
      </c>
      <c r="K211" s="574">
        <v>2</v>
      </c>
      <c r="L211" s="574">
        <v>25</v>
      </c>
      <c r="M211" s="574"/>
      <c r="N211" s="574" t="s">
        <v>710</v>
      </c>
      <c r="O211" s="574">
        <v>5</v>
      </c>
      <c r="P211" s="574" t="s">
        <v>1400</v>
      </c>
      <c r="Q211" s="574" t="s">
        <v>1375</v>
      </c>
      <c r="R211" s="574">
        <v>147.6</v>
      </c>
      <c r="S211" s="574">
        <v>25</v>
      </c>
      <c r="T211" s="575">
        <v>9000</v>
      </c>
      <c r="U211" s="574">
        <v>13</v>
      </c>
      <c r="V211" s="574" t="s">
        <v>255</v>
      </c>
      <c r="W211" s="574" t="s">
        <v>123</v>
      </c>
      <c r="X211" s="576">
        <v>40250</v>
      </c>
      <c r="Y211" s="576">
        <v>29939</v>
      </c>
      <c r="Z211" s="577">
        <v>0.05</v>
      </c>
    </row>
    <row r="212" spans="1:26" x14ac:dyDescent="0.25">
      <c r="A212" s="564" t="s">
        <v>2050</v>
      </c>
      <c r="B212" s="565" t="s">
        <v>1402</v>
      </c>
      <c r="C212" s="565">
        <v>2</v>
      </c>
      <c r="D212" s="565" t="s">
        <v>1370</v>
      </c>
      <c r="E212" s="565" t="s">
        <v>631</v>
      </c>
      <c r="F212" s="565" t="s">
        <v>68</v>
      </c>
      <c r="G212" s="565">
        <v>2017</v>
      </c>
      <c r="H212" s="565" t="s">
        <v>689</v>
      </c>
      <c r="I212" s="565" t="s">
        <v>1391</v>
      </c>
      <c r="J212" s="565" t="s">
        <v>590</v>
      </c>
      <c r="K212" s="565">
        <v>2</v>
      </c>
      <c r="L212" s="565" t="s">
        <v>1807</v>
      </c>
      <c r="M212" s="565"/>
      <c r="N212" s="565" t="s">
        <v>710</v>
      </c>
      <c r="O212" s="565">
        <v>5</v>
      </c>
      <c r="P212" s="565" t="s">
        <v>1400</v>
      </c>
      <c r="Q212" s="565" t="s">
        <v>1375</v>
      </c>
      <c r="R212" s="565">
        <v>147.6</v>
      </c>
      <c r="S212" s="565" t="s">
        <v>1807</v>
      </c>
      <c r="T212" s="566">
        <v>9000</v>
      </c>
      <c r="U212" s="565">
        <v>13</v>
      </c>
      <c r="V212" s="565" t="s">
        <v>255</v>
      </c>
      <c r="W212" s="565" t="s">
        <v>123</v>
      </c>
      <c r="X212" s="567">
        <v>40250</v>
      </c>
      <c r="Y212" s="567">
        <v>29345</v>
      </c>
      <c r="Z212" s="579">
        <v>0.01</v>
      </c>
    </row>
    <row r="213" spans="1:26" ht="30" x14ac:dyDescent="0.25">
      <c r="A213" s="564" t="s">
        <v>2051</v>
      </c>
      <c r="B213" s="574" t="s">
        <v>1403</v>
      </c>
      <c r="C213" s="574">
        <v>1</v>
      </c>
      <c r="D213" s="574" t="s">
        <v>458</v>
      </c>
      <c r="E213" s="574" t="s">
        <v>1372</v>
      </c>
      <c r="F213" s="574" t="s">
        <v>68</v>
      </c>
      <c r="G213" s="574">
        <v>2017</v>
      </c>
      <c r="H213" s="574" t="s">
        <v>689</v>
      </c>
      <c r="I213" s="574" t="s">
        <v>1391</v>
      </c>
      <c r="J213" s="574" t="s">
        <v>590</v>
      </c>
      <c r="K213" s="574">
        <v>2</v>
      </c>
      <c r="L213" s="574">
        <v>25</v>
      </c>
      <c r="M213" s="574"/>
      <c r="N213" s="574" t="s">
        <v>691</v>
      </c>
      <c r="O213" s="574">
        <v>6</v>
      </c>
      <c r="P213" s="574" t="s">
        <v>1404</v>
      </c>
      <c r="Q213" s="574" t="s">
        <v>1375</v>
      </c>
      <c r="R213" s="574">
        <v>147.6</v>
      </c>
      <c r="S213" s="574">
        <v>25</v>
      </c>
      <c r="T213" s="575">
        <v>9000</v>
      </c>
      <c r="U213" s="574">
        <v>13</v>
      </c>
      <c r="V213" s="574" t="s">
        <v>125</v>
      </c>
      <c r="W213" s="574" t="s">
        <v>122</v>
      </c>
      <c r="X213" s="576">
        <v>35935</v>
      </c>
      <c r="Y213" s="576">
        <v>26137</v>
      </c>
      <c r="Z213" s="577">
        <v>0.05</v>
      </c>
    </row>
    <row r="214" spans="1:26" ht="30" x14ac:dyDescent="0.25">
      <c r="A214" s="564" t="s">
        <v>2052</v>
      </c>
      <c r="B214" s="565" t="s">
        <v>1403</v>
      </c>
      <c r="C214" s="565">
        <v>2</v>
      </c>
      <c r="D214" s="565" t="s">
        <v>1370</v>
      </c>
      <c r="E214" s="565" t="s">
        <v>631</v>
      </c>
      <c r="F214" s="565" t="s">
        <v>68</v>
      </c>
      <c r="G214" s="565">
        <v>2017</v>
      </c>
      <c r="H214" s="565" t="s">
        <v>689</v>
      </c>
      <c r="I214" s="565" t="s">
        <v>1391</v>
      </c>
      <c r="J214" s="565" t="s">
        <v>590</v>
      </c>
      <c r="K214" s="565">
        <v>2</v>
      </c>
      <c r="L214" s="565" t="s">
        <v>1807</v>
      </c>
      <c r="M214" s="565"/>
      <c r="N214" s="565" t="s">
        <v>691</v>
      </c>
      <c r="O214" s="565">
        <v>6</v>
      </c>
      <c r="P214" s="565" t="s">
        <v>1404</v>
      </c>
      <c r="Q214" s="565" t="s">
        <v>1375</v>
      </c>
      <c r="R214" s="565">
        <v>147.6</v>
      </c>
      <c r="S214" s="565" t="s">
        <v>1807</v>
      </c>
      <c r="T214" s="566">
        <v>9000</v>
      </c>
      <c r="U214" s="565">
        <v>13</v>
      </c>
      <c r="V214" s="565" t="s">
        <v>125</v>
      </c>
      <c r="W214" s="565" t="s">
        <v>122</v>
      </c>
      <c r="X214" s="567">
        <v>35785</v>
      </c>
      <c r="Y214" s="567">
        <v>25529</v>
      </c>
      <c r="Z214" s="579">
        <v>0.01</v>
      </c>
    </row>
    <row r="215" spans="1:26" ht="30" x14ac:dyDescent="0.25">
      <c r="A215" s="564" t="s">
        <v>2053</v>
      </c>
      <c r="B215" s="574" t="s">
        <v>1405</v>
      </c>
      <c r="C215" s="574">
        <v>1</v>
      </c>
      <c r="D215" s="574" t="s">
        <v>458</v>
      </c>
      <c r="E215" s="574" t="s">
        <v>1372</v>
      </c>
      <c r="F215" s="574" t="s">
        <v>68</v>
      </c>
      <c r="G215" s="574">
        <v>2017</v>
      </c>
      <c r="H215" s="574" t="s">
        <v>689</v>
      </c>
      <c r="I215" s="574" t="s">
        <v>1391</v>
      </c>
      <c r="J215" s="574" t="s">
        <v>590</v>
      </c>
      <c r="K215" s="574">
        <v>2</v>
      </c>
      <c r="L215" s="574">
        <v>25</v>
      </c>
      <c r="M215" s="574"/>
      <c r="N215" s="574" t="s">
        <v>696</v>
      </c>
      <c r="O215" s="574">
        <v>6</v>
      </c>
      <c r="P215" s="574" t="s">
        <v>1404</v>
      </c>
      <c r="Q215" s="574" t="s">
        <v>1375</v>
      </c>
      <c r="R215" s="574">
        <v>147.6</v>
      </c>
      <c r="S215" s="574">
        <v>25</v>
      </c>
      <c r="T215" s="575">
        <v>9000</v>
      </c>
      <c r="U215" s="574">
        <v>13</v>
      </c>
      <c r="V215" s="574" t="s">
        <v>122</v>
      </c>
      <c r="W215" s="574" t="s">
        <v>123</v>
      </c>
      <c r="X215" s="576">
        <v>37650</v>
      </c>
      <c r="Y215" s="576">
        <v>27660</v>
      </c>
      <c r="Z215" s="577">
        <v>0.05</v>
      </c>
    </row>
    <row r="216" spans="1:26" ht="30" x14ac:dyDescent="0.25">
      <c r="A216" s="564" t="s">
        <v>2054</v>
      </c>
      <c r="B216" s="565" t="s">
        <v>1405</v>
      </c>
      <c r="C216" s="565">
        <v>2</v>
      </c>
      <c r="D216" s="565" t="s">
        <v>1370</v>
      </c>
      <c r="E216" s="565" t="s">
        <v>631</v>
      </c>
      <c r="F216" s="565" t="s">
        <v>68</v>
      </c>
      <c r="G216" s="565">
        <v>2017</v>
      </c>
      <c r="H216" s="565" t="s">
        <v>689</v>
      </c>
      <c r="I216" s="565" t="s">
        <v>1391</v>
      </c>
      <c r="J216" s="565" t="s">
        <v>590</v>
      </c>
      <c r="K216" s="565">
        <v>2</v>
      </c>
      <c r="L216" s="565" t="s">
        <v>1807</v>
      </c>
      <c r="M216" s="565"/>
      <c r="N216" s="565" t="s">
        <v>696</v>
      </c>
      <c r="O216" s="565">
        <v>6</v>
      </c>
      <c r="P216" s="565" t="s">
        <v>1404</v>
      </c>
      <c r="Q216" s="565" t="s">
        <v>1375</v>
      </c>
      <c r="R216" s="565">
        <v>147.6</v>
      </c>
      <c r="S216" s="565" t="s">
        <v>1807</v>
      </c>
      <c r="T216" s="566">
        <v>9000</v>
      </c>
      <c r="U216" s="565">
        <v>13</v>
      </c>
      <c r="V216" s="565" t="s">
        <v>122</v>
      </c>
      <c r="W216" s="565" t="s">
        <v>123</v>
      </c>
      <c r="X216" s="567">
        <v>37650</v>
      </c>
      <c r="Y216" s="567">
        <v>27136</v>
      </c>
      <c r="Z216" s="579">
        <v>0.01</v>
      </c>
    </row>
    <row r="217" spans="1:26" ht="30" x14ac:dyDescent="0.25">
      <c r="A217" s="564" t="s">
        <v>2055</v>
      </c>
      <c r="B217" s="574" t="s">
        <v>1406</v>
      </c>
      <c r="C217" s="574">
        <v>1</v>
      </c>
      <c r="D217" s="574" t="s">
        <v>458</v>
      </c>
      <c r="E217" s="574" t="s">
        <v>1372</v>
      </c>
      <c r="F217" s="574" t="s">
        <v>68</v>
      </c>
      <c r="G217" s="574">
        <v>2017</v>
      </c>
      <c r="H217" s="574" t="s">
        <v>689</v>
      </c>
      <c r="I217" s="574" t="s">
        <v>1391</v>
      </c>
      <c r="J217" s="574" t="s">
        <v>590</v>
      </c>
      <c r="K217" s="574">
        <v>2</v>
      </c>
      <c r="L217" s="574">
        <v>25</v>
      </c>
      <c r="M217" s="574"/>
      <c r="N217" s="574" t="s">
        <v>710</v>
      </c>
      <c r="O217" s="574">
        <v>5</v>
      </c>
      <c r="P217" s="574" t="s">
        <v>1404</v>
      </c>
      <c r="Q217" s="574" t="s">
        <v>1375</v>
      </c>
      <c r="R217" s="574">
        <v>147.6</v>
      </c>
      <c r="S217" s="574">
        <v>25</v>
      </c>
      <c r="T217" s="575">
        <v>9000</v>
      </c>
      <c r="U217" s="574">
        <v>13</v>
      </c>
      <c r="V217" s="574" t="s">
        <v>255</v>
      </c>
      <c r="W217" s="574" t="s">
        <v>123</v>
      </c>
      <c r="X217" s="576">
        <v>41430</v>
      </c>
      <c r="Y217" s="576">
        <v>31018</v>
      </c>
      <c r="Z217" s="577">
        <v>0.05</v>
      </c>
    </row>
    <row r="218" spans="1:26" x14ac:dyDescent="0.25">
      <c r="A218" s="564" t="s">
        <v>2056</v>
      </c>
      <c r="B218" s="565" t="s">
        <v>1406</v>
      </c>
      <c r="C218" s="565">
        <v>2</v>
      </c>
      <c r="D218" s="565" t="s">
        <v>1370</v>
      </c>
      <c r="E218" s="565" t="s">
        <v>631</v>
      </c>
      <c r="F218" s="565" t="s">
        <v>68</v>
      </c>
      <c r="G218" s="565">
        <v>2017</v>
      </c>
      <c r="H218" s="565" t="s">
        <v>689</v>
      </c>
      <c r="I218" s="565" t="s">
        <v>1391</v>
      </c>
      <c r="J218" s="565" t="s">
        <v>590</v>
      </c>
      <c r="K218" s="565">
        <v>2</v>
      </c>
      <c r="L218" s="565" t="s">
        <v>1807</v>
      </c>
      <c r="M218" s="565"/>
      <c r="N218" s="565" t="s">
        <v>710</v>
      </c>
      <c r="O218" s="565">
        <v>5</v>
      </c>
      <c r="P218" s="565" t="s">
        <v>1404</v>
      </c>
      <c r="Q218" s="565" t="s">
        <v>1375</v>
      </c>
      <c r="R218" s="565">
        <v>147.6</v>
      </c>
      <c r="S218" s="565" t="s">
        <v>1807</v>
      </c>
      <c r="T218" s="566">
        <v>9000</v>
      </c>
      <c r="U218" s="565">
        <v>13</v>
      </c>
      <c r="V218" s="565" t="s">
        <v>255</v>
      </c>
      <c r="W218" s="565" t="s">
        <v>123</v>
      </c>
      <c r="X218" s="567">
        <v>41430</v>
      </c>
      <c r="Y218" s="567">
        <v>30292</v>
      </c>
      <c r="Z218" s="579">
        <v>0.01</v>
      </c>
    </row>
    <row r="219" spans="1:26" ht="30" x14ac:dyDescent="0.25">
      <c r="A219" s="564" t="s">
        <v>2057</v>
      </c>
      <c r="B219" s="574" t="s">
        <v>1407</v>
      </c>
      <c r="C219" s="574">
        <v>1</v>
      </c>
      <c r="D219" s="574" t="s">
        <v>458</v>
      </c>
      <c r="E219" s="574" t="s">
        <v>1372</v>
      </c>
      <c r="F219" s="574" t="s">
        <v>68</v>
      </c>
      <c r="G219" s="574">
        <v>2017</v>
      </c>
      <c r="H219" s="574" t="s">
        <v>689</v>
      </c>
      <c r="I219" s="574" t="s">
        <v>1391</v>
      </c>
      <c r="J219" s="574" t="s">
        <v>590</v>
      </c>
      <c r="K219" s="574">
        <v>2</v>
      </c>
      <c r="L219" s="574">
        <v>25</v>
      </c>
      <c r="M219" s="574"/>
      <c r="N219" s="574" t="s">
        <v>691</v>
      </c>
      <c r="O219" s="574">
        <v>6</v>
      </c>
      <c r="P219" s="574" t="s">
        <v>1408</v>
      </c>
      <c r="Q219" s="574" t="s">
        <v>1375</v>
      </c>
      <c r="R219" s="574">
        <v>147.6</v>
      </c>
      <c r="S219" s="574">
        <v>25</v>
      </c>
      <c r="T219" s="575">
        <v>9000</v>
      </c>
      <c r="U219" s="574">
        <v>13</v>
      </c>
      <c r="V219" s="574" t="s">
        <v>125</v>
      </c>
      <c r="W219" s="574" t="s">
        <v>122</v>
      </c>
      <c r="X219" s="576">
        <v>39385</v>
      </c>
      <c r="Y219" s="576">
        <v>29290</v>
      </c>
      <c r="Z219" s="577">
        <v>0.05</v>
      </c>
    </row>
    <row r="220" spans="1:26" ht="30" x14ac:dyDescent="0.25">
      <c r="A220" s="564" t="s">
        <v>2058</v>
      </c>
      <c r="B220" s="565" t="s">
        <v>1407</v>
      </c>
      <c r="C220" s="565">
        <v>2</v>
      </c>
      <c r="D220" s="565" t="s">
        <v>1370</v>
      </c>
      <c r="E220" s="565" t="s">
        <v>631</v>
      </c>
      <c r="F220" s="565" t="s">
        <v>68</v>
      </c>
      <c r="G220" s="565">
        <v>2017</v>
      </c>
      <c r="H220" s="565" t="s">
        <v>689</v>
      </c>
      <c r="I220" s="565" t="s">
        <v>1391</v>
      </c>
      <c r="J220" s="565" t="s">
        <v>590</v>
      </c>
      <c r="K220" s="565">
        <v>2</v>
      </c>
      <c r="L220" s="565" t="s">
        <v>1807</v>
      </c>
      <c r="M220" s="565"/>
      <c r="N220" s="565" t="s">
        <v>691</v>
      </c>
      <c r="O220" s="565">
        <v>6</v>
      </c>
      <c r="P220" s="565" t="s">
        <v>1408</v>
      </c>
      <c r="Q220" s="565" t="s">
        <v>1375</v>
      </c>
      <c r="R220" s="565">
        <v>147.6</v>
      </c>
      <c r="S220" s="565" t="s">
        <v>1807</v>
      </c>
      <c r="T220" s="566">
        <v>9000</v>
      </c>
      <c r="U220" s="565">
        <v>13</v>
      </c>
      <c r="V220" s="565" t="s">
        <v>125</v>
      </c>
      <c r="W220" s="565" t="s">
        <v>122</v>
      </c>
      <c r="X220" s="567">
        <v>39235</v>
      </c>
      <c r="Y220" s="567">
        <v>28587</v>
      </c>
      <c r="Z220" s="579">
        <v>0.01</v>
      </c>
    </row>
    <row r="221" spans="1:26" ht="30" x14ac:dyDescent="0.25">
      <c r="A221" s="564" t="s">
        <v>2059</v>
      </c>
      <c r="B221" s="574" t="s">
        <v>1409</v>
      </c>
      <c r="C221" s="574">
        <v>1</v>
      </c>
      <c r="D221" s="574" t="s">
        <v>458</v>
      </c>
      <c r="E221" s="574" t="s">
        <v>1372</v>
      </c>
      <c r="F221" s="574" t="s">
        <v>68</v>
      </c>
      <c r="G221" s="574">
        <v>2017</v>
      </c>
      <c r="H221" s="574" t="s">
        <v>689</v>
      </c>
      <c r="I221" s="574" t="s">
        <v>1391</v>
      </c>
      <c r="J221" s="574" t="s">
        <v>590</v>
      </c>
      <c r="K221" s="574">
        <v>2</v>
      </c>
      <c r="L221" s="574">
        <v>25</v>
      </c>
      <c r="M221" s="574"/>
      <c r="N221" s="574" t="s">
        <v>696</v>
      </c>
      <c r="O221" s="574">
        <v>6</v>
      </c>
      <c r="P221" s="574" t="s">
        <v>1408</v>
      </c>
      <c r="Q221" s="574" t="s">
        <v>1375</v>
      </c>
      <c r="R221" s="574">
        <v>147.6</v>
      </c>
      <c r="S221" s="574">
        <v>25</v>
      </c>
      <c r="T221" s="575">
        <v>9000</v>
      </c>
      <c r="U221" s="574">
        <v>13</v>
      </c>
      <c r="V221" s="574" t="s">
        <v>122</v>
      </c>
      <c r="W221" s="574" t="s">
        <v>123</v>
      </c>
      <c r="X221" s="576">
        <v>41100</v>
      </c>
      <c r="Y221" s="576">
        <v>30813</v>
      </c>
      <c r="Z221" s="577">
        <v>0.05</v>
      </c>
    </row>
    <row r="222" spans="1:26" ht="30" x14ac:dyDescent="0.25">
      <c r="A222" s="564" t="s">
        <v>2060</v>
      </c>
      <c r="B222" s="565" t="s">
        <v>1409</v>
      </c>
      <c r="C222" s="565">
        <v>2</v>
      </c>
      <c r="D222" s="565" t="s">
        <v>1370</v>
      </c>
      <c r="E222" s="565" t="s">
        <v>631</v>
      </c>
      <c r="F222" s="565" t="s">
        <v>68</v>
      </c>
      <c r="G222" s="565">
        <v>2017</v>
      </c>
      <c r="H222" s="565" t="s">
        <v>689</v>
      </c>
      <c r="I222" s="565" t="s">
        <v>1391</v>
      </c>
      <c r="J222" s="565" t="s">
        <v>590</v>
      </c>
      <c r="K222" s="565">
        <v>2</v>
      </c>
      <c r="L222" s="565" t="s">
        <v>1807</v>
      </c>
      <c r="M222" s="565"/>
      <c r="N222" s="565" t="s">
        <v>696</v>
      </c>
      <c r="O222" s="565">
        <v>6</v>
      </c>
      <c r="P222" s="565" t="s">
        <v>1408</v>
      </c>
      <c r="Q222" s="565" t="s">
        <v>1375</v>
      </c>
      <c r="R222" s="565">
        <v>147.6</v>
      </c>
      <c r="S222" s="565" t="s">
        <v>1807</v>
      </c>
      <c r="T222" s="566">
        <v>9000</v>
      </c>
      <c r="U222" s="565">
        <v>13</v>
      </c>
      <c r="V222" s="565" t="s">
        <v>122</v>
      </c>
      <c r="W222" s="565" t="s">
        <v>123</v>
      </c>
      <c r="X222" s="567">
        <v>41100</v>
      </c>
      <c r="Y222" s="567">
        <v>30193</v>
      </c>
      <c r="Z222" s="579">
        <v>0.01</v>
      </c>
    </row>
    <row r="223" spans="1:26" ht="30" x14ac:dyDescent="0.25">
      <c r="A223" s="564" t="s">
        <v>2061</v>
      </c>
      <c r="B223" s="574" t="s">
        <v>1410</v>
      </c>
      <c r="C223" s="574">
        <v>1</v>
      </c>
      <c r="D223" s="574" t="s">
        <v>458</v>
      </c>
      <c r="E223" s="574" t="s">
        <v>1372</v>
      </c>
      <c r="F223" s="574" t="s">
        <v>68</v>
      </c>
      <c r="G223" s="574">
        <v>2017</v>
      </c>
      <c r="H223" s="574" t="s">
        <v>689</v>
      </c>
      <c r="I223" s="574" t="s">
        <v>1391</v>
      </c>
      <c r="J223" s="574" t="s">
        <v>590</v>
      </c>
      <c r="K223" s="574">
        <v>2</v>
      </c>
      <c r="L223" s="574">
        <v>25</v>
      </c>
      <c r="M223" s="574"/>
      <c r="N223" s="574" t="s">
        <v>710</v>
      </c>
      <c r="O223" s="574">
        <v>5</v>
      </c>
      <c r="P223" s="574" t="s">
        <v>1408</v>
      </c>
      <c r="Q223" s="574" t="s">
        <v>1375</v>
      </c>
      <c r="R223" s="574">
        <v>147.6</v>
      </c>
      <c r="S223" s="574">
        <v>25</v>
      </c>
      <c r="T223" s="575">
        <v>9000</v>
      </c>
      <c r="U223" s="574">
        <v>13</v>
      </c>
      <c r="V223" s="574" t="s">
        <v>255</v>
      </c>
      <c r="W223" s="574" t="s">
        <v>123</v>
      </c>
      <c r="X223" s="576">
        <v>44880</v>
      </c>
      <c r="Y223" s="576">
        <v>33877</v>
      </c>
      <c r="Z223" s="577">
        <v>0.05</v>
      </c>
    </row>
    <row r="224" spans="1:26" x14ac:dyDescent="0.25">
      <c r="A224" s="564" t="s">
        <v>2062</v>
      </c>
      <c r="B224" s="565" t="s">
        <v>1410</v>
      </c>
      <c r="C224" s="565">
        <v>2</v>
      </c>
      <c r="D224" s="565" t="s">
        <v>1370</v>
      </c>
      <c r="E224" s="565" t="s">
        <v>631</v>
      </c>
      <c r="F224" s="565" t="s">
        <v>68</v>
      </c>
      <c r="G224" s="565">
        <v>2017</v>
      </c>
      <c r="H224" s="565" t="s">
        <v>689</v>
      </c>
      <c r="I224" s="565" t="s">
        <v>1391</v>
      </c>
      <c r="J224" s="565" t="s">
        <v>590</v>
      </c>
      <c r="K224" s="565">
        <v>2</v>
      </c>
      <c r="L224" s="565" t="s">
        <v>1807</v>
      </c>
      <c r="M224" s="565"/>
      <c r="N224" s="565" t="s">
        <v>710</v>
      </c>
      <c r="O224" s="565">
        <v>5</v>
      </c>
      <c r="P224" s="565" t="s">
        <v>1408</v>
      </c>
      <c r="Q224" s="565" t="s">
        <v>1375</v>
      </c>
      <c r="R224" s="565">
        <v>147.6</v>
      </c>
      <c r="S224" s="565" t="s">
        <v>1807</v>
      </c>
      <c r="T224" s="566">
        <v>9000</v>
      </c>
      <c r="U224" s="565">
        <v>13</v>
      </c>
      <c r="V224" s="565" t="s">
        <v>255</v>
      </c>
      <c r="W224" s="565" t="s">
        <v>123</v>
      </c>
      <c r="X224" s="567">
        <v>44880</v>
      </c>
      <c r="Y224" s="567">
        <v>33449</v>
      </c>
      <c r="Z224" s="579">
        <v>0.01</v>
      </c>
    </row>
    <row r="225" spans="1:26" ht="30" x14ac:dyDescent="0.25">
      <c r="A225" s="564" t="s">
        <v>2063</v>
      </c>
      <c r="B225" s="574" t="s">
        <v>1411</v>
      </c>
      <c r="C225" s="574">
        <v>1</v>
      </c>
      <c r="D225" s="574" t="s">
        <v>458</v>
      </c>
      <c r="E225" s="574" t="s">
        <v>1372</v>
      </c>
      <c r="F225" s="574" t="s">
        <v>68</v>
      </c>
      <c r="G225" s="574">
        <v>2017</v>
      </c>
      <c r="H225" s="574" t="s">
        <v>689</v>
      </c>
      <c r="I225" s="574" t="s">
        <v>1391</v>
      </c>
      <c r="J225" s="574" t="s">
        <v>590</v>
      </c>
      <c r="K225" s="574">
        <v>2</v>
      </c>
      <c r="L225" s="574">
        <v>25</v>
      </c>
      <c r="M225" s="574"/>
      <c r="N225" s="574" t="s">
        <v>691</v>
      </c>
      <c r="O225" s="574">
        <v>6</v>
      </c>
      <c r="P225" s="574" t="s">
        <v>1412</v>
      </c>
      <c r="Q225" s="574" t="s">
        <v>1375</v>
      </c>
      <c r="R225" s="574">
        <v>147.6</v>
      </c>
      <c r="S225" s="574">
        <v>25</v>
      </c>
      <c r="T225" s="575">
        <v>9000</v>
      </c>
      <c r="U225" s="574">
        <v>13</v>
      </c>
      <c r="V225" s="574" t="s">
        <v>125</v>
      </c>
      <c r="W225" s="574" t="s">
        <v>122</v>
      </c>
      <c r="X225" s="576">
        <v>38085</v>
      </c>
      <c r="Y225" s="576">
        <v>28102</v>
      </c>
      <c r="Z225" s="577">
        <v>0.05</v>
      </c>
    </row>
    <row r="226" spans="1:26" ht="30" x14ac:dyDescent="0.25">
      <c r="A226" s="564" t="s">
        <v>2064</v>
      </c>
      <c r="B226" s="565" t="s">
        <v>1411</v>
      </c>
      <c r="C226" s="565">
        <v>2</v>
      </c>
      <c r="D226" s="565" t="s">
        <v>1370</v>
      </c>
      <c r="E226" s="565" t="s">
        <v>631</v>
      </c>
      <c r="F226" s="565" t="s">
        <v>68</v>
      </c>
      <c r="G226" s="565">
        <v>2017</v>
      </c>
      <c r="H226" s="565" t="s">
        <v>689</v>
      </c>
      <c r="I226" s="565" t="s">
        <v>1391</v>
      </c>
      <c r="J226" s="565" t="s">
        <v>590</v>
      </c>
      <c r="K226" s="565">
        <v>2</v>
      </c>
      <c r="L226" s="565" t="s">
        <v>1807</v>
      </c>
      <c r="M226" s="565"/>
      <c r="N226" s="565" t="s">
        <v>691</v>
      </c>
      <c r="O226" s="565">
        <v>6</v>
      </c>
      <c r="P226" s="565" t="s">
        <v>1412</v>
      </c>
      <c r="Q226" s="565" t="s">
        <v>1375</v>
      </c>
      <c r="R226" s="565">
        <v>147.6</v>
      </c>
      <c r="S226" s="565" t="s">
        <v>1807</v>
      </c>
      <c r="T226" s="566">
        <v>9000</v>
      </c>
      <c r="U226" s="565">
        <v>13</v>
      </c>
      <c r="V226" s="565" t="s">
        <v>125</v>
      </c>
      <c r="W226" s="565" t="s">
        <v>122</v>
      </c>
      <c r="X226" s="567">
        <v>37935</v>
      </c>
      <c r="Y226" s="567">
        <v>27435</v>
      </c>
      <c r="Z226" s="579">
        <v>0.01</v>
      </c>
    </row>
    <row r="227" spans="1:26" ht="30" x14ac:dyDescent="0.25">
      <c r="A227" s="564" t="s">
        <v>2065</v>
      </c>
      <c r="B227" s="574" t="s">
        <v>1413</v>
      </c>
      <c r="C227" s="574">
        <v>1</v>
      </c>
      <c r="D227" s="574" t="s">
        <v>458</v>
      </c>
      <c r="E227" s="574" t="s">
        <v>1372</v>
      </c>
      <c r="F227" s="574" t="s">
        <v>68</v>
      </c>
      <c r="G227" s="574">
        <v>2017</v>
      </c>
      <c r="H227" s="574" t="s">
        <v>689</v>
      </c>
      <c r="I227" s="574" t="s">
        <v>1391</v>
      </c>
      <c r="J227" s="574" t="s">
        <v>590</v>
      </c>
      <c r="K227" s="574">
        <v>2</v>
      </c>
      <c r="L227" s="574">
        <v>25</v>
      </c>
      <c r="M227" s="574"/>
      <c r="N227" s="574" t="s">
        <v>696</v>
      </c>
      <c r="O227" s="574">
        <v>6</v>
      </c>
      <c r="P227" s="574" t="s">
        <v>1412</v>
      </c>
      <c r="Q227" s="574" t="s">
        <v>1375</v>
      </c>
      <c r="R227" s="574">
        <v>147.6</v>
      </c>
      <c r="S227" s="574">
        <v>25</v>
      </c>
      <c r="T227" s="575">
        <v>9000</v>
      </c>
      <c r="U227" s="574">
        <v>13</v>
      </c>
      <c r="V227" s="574" t="s">
        <v>122</v>
      </c>
      <c r="W227" s="574" t="s">
        <v>123</v>
      </c>
      <c r="X227" s="576">
        <v>39800</v>
      </c>
      <c r="Y227" s="576">
        <v>29625</v>
      </c>
      <c r="Z227" s="577">
        <v>0.05</v>
      </c>
    </row>
    <row r="228" spans="1:26" ht="30" x14ac:dyDescent="0.25">
      <c r="A228" s="564" t="s">
        <v>2066</v>
      </c>
      <c r="B228" s="565" t="s">
        <v>1413</v>
      </c>
      <c r="C228" s="565">
        <v>2</v>
      </c>
      <c r="D228" s="565" t="s">
        <v>1370</v>
      </c>
      <c r="E228" s="565" t="s">
        <v>631</v>
      </c>
      <c r="F228" s="565" t="s">
        <v>68</v>
      </c>
      <c r="G228" s="565">
        <v>2017</v>
      </c>
      <c r="H228" s="565" t="s">
        <v>689</v>
      </c>
      <c r="I228" s="565" t="s">
        <v>1391</v>
      </c>
      <c r="J228" s="565" t="s">
        <v>590</v>
      </c>
      <c r="K228" s="565">
        <v>2</v>
      </c>
      <c r="L228" s="565" t="s">
        <v>1807</v>
      </c>
      <c r="M228" s="565"/>
      <c r="N228" s="565" t="s">
        <v>696</v>
      </c>
      <c r="O228" s="565">
        <v>6</v>
      </c>
      <c r="P228" s="565" t="s">
        <v>1412</v>
      </c>
      <c r="Q228" s="565" t="s">
        <v>1375</v>
      </c>
      <c r="R228" s="565">
        <v>147.6</v>
      </c>
      <c r="S228" s="565" t="s">
        <v>1807</v>
      </c>
      <c r="T228" s="566">
        <v>9000</v>
      </c>
      <c r="U228" s="565">
        <v>13</v>
      </c>
      <c r="V228" s="565" t="s">
        <v>122</v>
      </c>
      <c r="W228" s="565" t="s">
        <v>123</v>
      </c>
      <c r="X228" s="567">
        <v>39800</v>
      </c>
      <c r="Y228" s="567">
        <v>29042</v>
      </c>
      <c r="Z228" s="579">
        <v>0.01</v>
      </c>
    </row>
    <row r="229" spans="1:26" ht="30" x14ac:dyDescent="0.25">
      <c r="A229" s="564" t="s">
        <v>2067</v>
      </c>
      <c r="B229" s="574" t="s">
        <v>1414</v>
      </c>
      <c r="C229" s="574">
        <v>1</v>
      </c>
      <c r="D229" s="574" t="s">
        <v>458</v>
      </c>
      <c r="E229" s="574" t="s">
        <v>1372</v>
      </c>
      <c r="F229" s="574" t="s">
        <v>68</v>
      </c>
      <c r="G229" s="574">
        <v>2017</v>
      </c>
      <c r="H229" s="574" t="s">
        <v>689</v>
      </c>
      <c r="I229" s="574" t="s">
        <v>1391</v>
      </c>
      <c r="J229" s="574" t="s">
        <v>590</v>
      </c>
      <c r="K229" s="574">
        <v>2</v>
      </c>
      <c r="L229" s="574">
        <v>25</v>
      </c>
      <c r="M229" s="574"/>
      <c r="N229" s="574" t="s">
        <v>710</v>
      </c>
      <c r="O229" s="574">
        <v>5</v>
      </c>
      <c r="P229" s="574" t="s">
        <v>1412</v>
      </c>
      <c r="Q229" s="574" t="s">
        <v>1375</v>
      </c>
      <c r="R229" s="574">
        <v>147.6</v>
      </c>
      <c r="S229" s="574">
        <v>25</v>
      </c>
      <c r="T229" s="575">
        <v>9000</v>
      </c>
      <c r="U229" s="574">
        <v>13</v>
      </c>
      <c r="V229" s="574" t="s">
        <v>255</v>
      </c>
      <c r="W229" s="574" t="s">
        <v>123</v>
      </c>
      <c r="X229" s="576">
        <v>43580</v>
      </c>
      <c r="Y229" s="576">
        <v>32984</v>
      </c>
      <c r="Z229" s="577">
        <v>0.05</v>
      </c>
    </row>
    <row r="230" spans="1:26" x14ac:dyDescent="0.25">
      <c r="A230" s="564" t="s">
        <v>2068</v>
      </c>
      <c r="B230" s="565" t="s">
        <v>1414</v>
      </c>
      <c r="C230" s="565">
        <v>2</v>
      </c>
      <c r="D230" s="565" t="s">
        <v>1370</v>
      </c>
      <c r="E230" s="565" t="s">
        <v>631</v>
      </c>
      <c r="F230" s="565" t="s">
        <v>68</v>
      </c>
      <c r="G230" s="565">
        <v>2017</v>
      </c>
      <c r="H230" s="565" t="s">
        <v>689</v>
      </c>
      <c r="I230" s="565" t="s">
        <v>1391</v>
      </c>
      <c r="J230" s="565" t="s">
        <v>590</v>
      </c>
      <c r="K230" s="565">
        <v>2</v>
      </c>
      <c r="L230" s="565" t="s">
        <v>1807</v>
      </c>
      <c r="M230" s="565"/>
      <c r="N230" s="565" t="s">
        <v>710</v>
      </c>
      <c r="O230" s="565">
        <v>5</v>
      </c>
      <c r="P230" s="565" t="s">
        <v>1412</v>
      </c>
      <c r="Q230" s="565" t="s">
        <v>1375</v>
      </c>
      <c r="R230" s="565">
        <v>147.6</v>
      </c>
      <c r="S230" s="565" t="s">
        <v>1807</v>
      </c>
      <c r="T230" s="566">
        <v>9000</v>
      </c>
      <c r="U230" s="565">
        <v>13</v>
      </c>
      <c r="V230" s="565" t="s">
        <v>255</v>
      </c>
      <c r="W230" s="565" t="s">
        <v>123</v>
      </c>
      <c r="X230" s="567">
        <v>43580</v>
      </c>
      <c r="Y230" s="567">
        <v>32298</v>
      </c>
      <c r="Z230" s="579">
        <v>0.01</v>
      </c>
    </row>
    <row r="231" spans="1:26" ht="30" x14ac:dyDescent="0.25">
      <c r="A231" s="564" t="s">
        <v>2069</v>
      </c>
      <c r="B231" s="574" t="s">
        <v>1415</v>
      </c>
      <c r="C231" s="574">
        <v>1</v>
      </c>
      <c r="D231" s="574" t="s">
        <v>458</v>
      </c>
      <c r="E231" s="574" t="s">
        <v>1372</v>
      </c>
      <c r="F231" s="574" t="s">
        <v>68</v>
      </c>
      <c r="G231" s="574">
        <v>2017</v>
      </c>
      <c r="H231" s="574" t="s">
        <v>689</v>
      </c>
      <c r="I231" s="574" t="s">
        <v>1416</v>
      </c>
      <c r="J231" s="574" t="s">
        <v>590</v>
      </c>
      <c r="K231" s="574">
        <v>2</v>
      </c>
      <c r="L231" s="574">
        <v>25</v>
      </c>
      <c r="M231" s="574"/>
      <c r="N231" s="574" t="s">
        <v>691</v>
      </c>
      <c r="O231" s="574">
        <v>6</v>
      </c>
      <c r="P231" s="574" t="s">
        <v>1417</v>
      </c>
      <c r="Q231" s="574" t="s">
        <v>1375</v>
      </c>
      <c r="R231" s="574">
        <v>147.6</v>
      </c>
      <c r="S231" s="574">
        <v>25</v>
      </c>
      <c r="T231" s="575">
        <v>9500</v>
      </c>
      <c r="U231" s="574">
        <v>12</v>
      </c>
      <c r="V231" s="574" t="s">
        <v>125</v>
      </c>
      <c r="W231" s="574" t="s">
        <v>122</v>
      </c>
      <c r="X231" s="576">
        <v>36810</v>
      </c>
      <c r="Y231" s="576">
        <v>26937</v>
      </c>
      <c r="Z231" s="577">
        <v>0.05</v>
      </c>
    </row>
    <row r="232" spans="1:26" ht="30" x14ac:dyDescent="0.25">
      <c r="A232" s="564" t="s">
        <v>2070</v>
      </c>
      <c r="B232" s="565" t="s">
        <v>1415</v>
      </c>
      <c r="C232" s="565">
        <v>2</v>
      </c>
      <c r="D232" s="565" t="s">
        <v>1370</v>
      </c>
      <c r="E232" s="565" t="s">
        <v>631</v>
      </c>
      <c r="F232" s="565" t="s">
        <v>68</v>
      </c>
      <c r="G232" s="565">
        <v>2017</v>
      </c>
      <c r="H232" s="565" t="s">
        <v>689</v>
      </c>
      <c r="I232" s="565" t="s">
        <v>1416</v>
      </c>
      <c r="J232" s="565" t="s">
        <v>590</v>
      </c>
      <c r="K232" s="565">
        <v>2</v>
      </c>
      <c r="L232" s="565" t="s">
        <v>1807</v>
      </c>
      <c r="M232" s="565"/>
      <c r="N232" s="565" t="s">
        <v>691</v>
      </c>
      <c r="O232" s="565">
        <v>6</v>
      </c>
      <c r="P232" s="565" t="s">
        <v>1417</v>
      </c>
      <c r="Q232" s="565" t="s">
        <v>1375</v>
      </c>
      <c r="R232" s="565">
        <v>147.6</v>
      </c>
      <c r="S232" s="565" t="s">
        <v>1807</v>
      </c>
      <c r="T232" s="566">
        <v>9500</v>
      </c>
      <c r="U232" s="565">
        <v>12</v>
      </c>
      <c r="V232" s="565" t="s">
        <v>125</v>
      </c>
      <c r="W232" s="565" t="s">
        <v>122</v>
      </c>
      <c r="X232" s="567">
        <v>39185</v>
      </c>
      <c r="Y232" s="567">
        <v>29053</v>
      </c>
      <c r="Z232" s="579">
        <v>0.01</v>
      </c>
    </row>
    <row r="233" spans="1:26" ht="30" x14ac:dyDescent="0.25">
      <c r="A233" s="564" t="s">
        <v>2071</v>
      </c>
      <c r="B233" s="574" t="s">
        <v>1418</v>
      </c>
      <c r="C233" s="574">
        <v>1</v>
      </c>
      <c r="D233" s="574" t="s">
        <v>458</v>
      </c>
      <c r="E233" s="574" t="s">
        <v>1372</v>
      </c>
      <c r="F233" s="574" t="s">
        <v>68</v>
      </c>
      <c r="G233" s="574">
        <v>2017</v>
      </c>
      <c r="H233" s="574" t="s">
        <v>689</v>
      </c>
      <c r="I233" s="574" t="s">
        <v>1416</v>
      </c>
      <c r="J233" s="574" t="s">
        <v>590</v>
      </c>
      <c r="K233" s="574">
        <v>2</v>
      </c>
      <c r="L233" s="574">
        <v>25</v>
      </c>
      <c r="M233" s="574"/>
      <c r="N233" s="574" t="s">
        <v>696</v>
      </c>
      <c r="O233" s="574">
        <v>6</v>
      </c>
      <c r="P233" s="574" t="s">
        <v>1417</v>
      </c>
      <c r="Q233" s="574" t="s">
        <v>1375</v>
      </c>
      <c r="R233" s="574">
        <v>147.6</v>
      </c>
      <c r="S233" s="574">
        <v>25</v>
      </c>
      <c r="T233" s="575">
        <v>9500</v>
      </c>
      <c r="U233" s="574">
        <v>12</v>
      </c>
      <c r="V233" s="574" t="s">
        <v>122</v>
      </c>
      <c r="W233" s="574" t="s">
        <v>123</v>
      </c>
      <c r="X233" s="576">
        <v>38525</v>
      </c>
      <c r="Y233" s="576">
        <v>28460</v>
      </c>
      <c r="Z233" s="577">
        <v>0.05</v>
      </c>
    </row>
    <row r="234" spans="1:26" ht="30" x14ac:dyDescent="0.25">
      <c r="A234" s="564" t="s">
        <v>2072</v>
      </c>
      <c r="B234" s="565" t="s">
        <v>1418</v>
      </c>
      <c r="C234" s="565">
        <v>2</v>
      </c>
      <c r="D234" s="565" t="s">
        <v>1370</v>
      </c>
      <c r="E234" s="565" t="s">
        <v>631</v>
      </c>
      <c r="F234" s="565" t="s">
        <v>68</v>
      </c>
      <c r="G234" s="565">
        <v>2017</v>
      </c>
      <c r="H234" s="565" t="s">
        <v>689</v>
      </c>
      <c r="I234" s="565" t="s">
        <v>1416</v>
      </c>
      <c r="J234" s="565" t="s">
        <v>590</v>
      </c>
      <c r="K234" s="565">
        <v>2</v>
      </c>
      <c r="L234" s="565" t="s">
        <v>1807</v>
      </c>
      <c r="M234" s="565"/>
      <c r="N234" s="565" t="s">
        <v>696</v>
      </c>
      <c r="O234" s="565">
        <v>6</v>
      </c>
      <c r="P234" s="565" t="s">
        <v>1417</v>
      </c>
      <c r="Q234" s="565" t="s">
        <v>1375</v>
      </c>
      <c r="R234" s="565">
        <v>147.6</v>
      </c>
      <c r="S234" s="565" t="s">
        <v>1807</v>
      </c>
      <c r="T234" s="566">
        <v>9500</v>
      </c>
      <c r="U234" s="565">
        <v>12</v>
      </c>
      <c r="V234" s="565" t="s">
        <v>122</v>
      </c>
      <c r="W234" s="565" t="s">
        <v>123</v>
      </c>
      <c r="X234" s="567">
        <v>41050</v>
      </c>
      <c r="Y234" s="567">
        <v>30687</v>
      </c>
      <c r="Z234" s="579">
        <v>0.01</v>
      </c>
    </row>
    <row r="235" spans="1:26" ht="30" x14ac:dyDescent="0.25">
      <c r="A235" s="564" t="s">
        <v>2073</v>
      </c>
      <c r="B235" s="574" t="s">
        <v>1419</v>
      </c>
      <c r="C235" s="574">
        <v>1</v>
      </c>
      <c r="D235" s="574" t="s">
        <v>458</v>
      </c>
      <c r="E235" s="574" t="s">
        <v>1372</v>
      </c>
      <c r="F235" s="574" t="s">
        <v>68</v>
      </c>
      <c r="G235" s="574">
        <v>2017</v>
      </c>
      <c r="H235" s="574" t="s">
        <v>689</v>
      </c>
      <c r="I235" s="574" t="s">
        <v>1416</v>
      </c>
      <c r="J235" s="574" t="s">
        <v>590</v>
      </c>
      <c r="K235" s="574">
        <v>2</v>
      </c>
      <c r="L235" s="574">
        <v>25</v>
      </c>
      <c r="M235" s="574"/>
      <c r="N235" s="574" t="s">
        <v>691</v>
      </c>
      <c r="O235" s="574">
        <v>6</v>
      </c>
      <c r="P235" s="574" t="s">
        <v>1420</v>
      </c>
      <c r="Q235" s="574" t="s">
        <v>1375</v>
      </c>
      <c r="R235" s="574">
        <v>147.6</v>
      </c>
      <c r="S235" s="574">
        <v>25</v>
      </c>
      <c r="T235" s="575">
        <v>9500</v>
      </c>
      <c r="U235" s="574">
        <v>12</v>
      </c>
      <c r="V235" s="574" t="s">
        <v>125</v>
      </c>
      <c r="W235" s="574" t="s">
        <v>122</v>
      </c>
      <c r="X235" s="576">
        <v>37185</v>
      </c>
      <c r="Y235" s="576">
        <v>27278</v>
      </c>
      <c r="Z235" s="577">
        <v>0.05</v>
      </c>
    </row>
    <row r="236" spans="1:26" ht="30" x14ac:dyDescent="0.25">
      <c r="A236" s="564" t="s">
        <v>2074</v>
      </c>
      <c r="B236" s="565" t="s">
        <v>1419</v>
      </c>
      <c r="C236" s="565">
        <v>2</v>
      </c>
      <c r="D236" s="565" t="s">
        <v>1370</v>
      </c>
      <c r="E236" s="565" t="s">
        <v>631</v>
      </c>
      <c r="F236" s="565" t="s">
        <v>68</v>
      </c>
      <c r="G236" s="565">
        <v>2017</v>
      </c>
      <c r="H236" s="565" t="s">
        <v>689</v>
      </c>
      <c r="I236" s="565" t="s">
        <v>1416</v>
      </c>
      <c r="J236" s="565" t="s">
        <v>590</v>
      </c>
      <c r="K236" s="565">
        <v>2</v>
      </c>
      <c r="L236" s="565" t="s">
        <v>1807</v>
      </c>
      <c r="M236" s="565"/>
      <c r="N236" s="565" t="s">
        <v>691</v>
      </c>
      <c r="O236" s="565">
        <v>6</v>
      </c>
      <c r="P236" s="565" t="s">
        <v>1420</v>
      </c>
      <c r="Q236" s="565" t="s">
        <v>1375</v>
      </c>
      <c r="R236" s="565">
        <v>147.6</v>
      </c>
      <c r="S236" s="565" t="s">
        <v>1807</v>
      </c>
      <c r="T236" s="566">
        <v>9500</v>
      </c>
      <c r="U236" s="565">
        <v>12</v>
      </c>
      <c r="V236" s="565" t="s">
        <v>125</v>
      </c>
      <c r="W236" s="565" t="s">
        <v>122</v>
      </c>
      <c r="X236" s="567">
        <v>37035</v>
      </c>
      <c r="Y236" s="567">
        <v>26637</v>
      </c>
      <c r="Z236" s="579">
        <v>0.01</v>
      </c>
    </row>
    <row r="237" spans="1:26" ht="30" x14ac:dyDescent="0.25">
      <c r="A237" s="564" t="s">
        <v>2075</v>
      </c>
      <c r="B237" s="574" t="s">
        <v>1421</v>
      </c>
      <c r="C237" s="574">
        <v>1</v>
      </c>
      <c r="D237" s="574" t="s">
        <v>458</v>
      </c>
      <c r="E237" s="574" t="s">
        <v>1372</v>
      </c>
      <c r="F237" s="574" t="s">
        <v>68</v>
      </c>
      <c r="G237" s="574">
        <v>2017</v>
      </c>
      <c r="H237" s="574" t="s">
        <v>689</v>
      </c>
      <c r="I237" s="574" t="s">
        <v>1416</v>
      </c>
      <c r="J237" s="574" t="s">
        <v>590</v>
      </c>
      <c r="K237" s="574">
        <v>2</v>
      </c>
      <c r="L237" s="574">
        <v>25</v>
      </c>
      <c r="M237" s="574"/>
      <c r="N237" s="574" t="s">
        <v>696</v>
      </c>
      <c r="O237" s="574">
        <v>6</v>
      </c>
      <c r="P237" s="574" t="s">
        <v>1420</v>
      </c>
      <c r="Q237" s="574" t="s">
        <v>1375</v>
      </c>
      <c r="R237" s="574">
        <v>147.6</v>
      </c>
      <c r="S237" s="574">
        <v>25</v>
      </c>
      <c r="T237" s="575">
        <v>9500</v>
      </c>
      <c r="U237" s="574">
        <v>12</v>
      </c>
      <c r="V237" s="574" t="s">
        <v>122</v>
      </c>
      <c r="W237" s="574" t="s">
        <v>123</v>
      </c>
      <c r="X237" s="576">
        <v>38900</v>
      </c>
      <c r="Y237" s="576">
        <v>28801</v>
      </c>
      <c r="Z237" s="577">
        <v>0.05</v>
      </c>
    </row>
    <row r="238" spans="1:26" ht="30" x14ac:dyDescent="0.25">
      <c r="A238" s="564" t="s">
        <v>2076</v>
      </c>
      <c r="B238" s="565" t="s">
        <v>1421</v>
      </c>
      <c r="C238" s="565">
        <v>2</v>
      </c>
      <c r="D238" s="565" t="s">
        <v>1370</v>
      </c>
      <c r="E238" s="565" t="s">
        <v>631</v>
      </c>
      <c r="F238" s="565" t="s">
        <v>68</v>
      </c>
      <c r="G238" s="565">
        <v>2017</v>
      </c>
      <c r="H238" s="565" t="s">
        <v>689</v>
      </c>
      <c r="I238" s="565" t="s">
        <v>1416</v>
      </c>
      <c r="J238" s="565" t="s">
        <v>590</v>
      </c>
      <c r="K238" s="565">
        <v>2</v>
      </c>
      <c r="L238" s="565" t="s">
        <v>1807</v>
      </c>
      <c r="M238" s="565"/>
      <c r="N238" s="565" t="s">
        <v>696</v>
      </c>
      <c r="O238" s="565">
        <v>6</v>
      </c>
      <c r="P238" s="565" t="s">
        <v>1420</v>
      </c>
      <c r="Q238" s="565" t="s">
        <v>1375</v>
      </c>
      <c r="R238" s="565">
        <v>147.6</v>
      </c>
      <c r="S238" s="565" t="s">
        <v>1807</v>
      </c>
      <c r="T238" s="566">
        <v>9500</v>
      </c>
      <c r="U238" s="565">
        <v>12</v>
      </c>
      <c r="V238" s="565" t="s">
        <v>122</v>
      </c>
      <c r="W238" s="565" t="s">
        <v>123</v>
      </c>
      <c r="X238" s="567">
        <v>38900</v>
      </c>
      <c r="Y238" s="567">
        <v>28243</v>
      </c>
      <c r="Z238" s="579">
        <v>0.01</v>
      </c>
    </row>
    <row r="239" spans="1:26" ht="30" x14ac:dyDescent="0.25">
      <c r="A239" s="564" t="s">
        <v>2077</v>
      </c>
      <c r="B239" s="574" t="s">
        <v>1422</v>
      </c>
      <c r="C239" s="574">
        <v>1</v>
      </c>
      <c r="D239" s="574" t="s">
        <v>458</v>
      </c>
      <c r="E239" s="574" t="s">
        <v>1372</v>
      </c>
      <c r="F239" s="574" t="s">
        <v>68</v>
      </c>
      <c r="G239" s="574">
        <v>2017</v>
      </c>
      <c r="H239" s="574" t="s">
        <v>689</v>
      </c>
      <c r="I239" s="574" t="s">
        <v>1416</v>
      </c>
      <c r="J239" s="574" t="s">
        <v>590</v>
      </c>
      <c r="K239" s="574">
        <v>2</v>
      </c>
      <c r="L239" s="574">
        <v>25</v>
      </c>
      <c r="M239" s="574"/>
      <c r="N239" s="574" t="s">
        <v>696</v>
      </c>
      <c r="O239" s="574">
        <v>6</v>
      </c>
      <c r="P239" s="574" t="s">
        <v>1423</v>
      </c>
      <c r="Q239" s="574" t="s">
        <v>1375</v>
      </c>
      <c r="R239" s="574">
        <v>147.6</v>
      </c>
      <c r="S239" s="574">
        <v>25</v>
      </c>
      <c r="T239" s="575">
        <v>9500</v>
      </c>
      <c r="U239" s="574">
        <v>12</v>
      </c>
      <c r="V239" s="574" t="s">
        <v>122</v>
      </c>
      <c r="W239" s="574" t="s">
        <v>123</v>
      </c>
      <c r="X239" s="576">
        <v>42350</v>
      </c>
      <c r="Y239" s="576">
        <v>31956</v>
      </c>
      <c r="Z239" s="577">
        <v>0.05</v>
      </c>
    </row>
    <row r="240" spans="1:26" ht="30" x14ac:dyDescent="0.25">
      <c r="A240" s="564" t="s">
        <v>2078</v>
      </c>
      <c r="B240" s="565" t="s">
        <v>1422</v>
      </c>
      <c r="C240" s="565">
        <v>2</v>
      </c>
      <c r="D240" s="565" t="s">
        <v>1370</v>
      </c>
      <c r="E240" s="565" t="s">
        <v>631</v>
      </c>
      <c r="F240" s="565" t="s">
        <v>68</v>
      </c>
      <c r="G240" s="565">
        <v>2017</v>
      </c>
      <c r="H240" s="565" t="s">
        <v>689</v>
      </c>
      <c r="I240" s="565" t="s">
        <v>1416</v>
      </c>
      <c r="J240" s="565" t="s">
        <v>590</v>
      </c>
      <c r="K240" s="565">
        <v>2</v>
      </c>
      <c r="L240" s="565" t="s">
        <v>1807</v>
      </c>
      <c r="M240" s="565"/>
      <c r="N240" s="565" t="s">
        <v>696</v>
      </c>
      <c r="O240" s="565">
        <v>6</v>
      </c>
      <c r="P240" s="565" t="s">
        <v>1423</v>
      </c>
      <c r="Q240" s="565" t="s">
        <v>1375</v>
      </c>
      <c r="R240" s="565">
        <v>147.6</v>
      </c>
      <c r="S240" s="565" t="s">
        <v>1807</v>
      </c>
      <c r="T240" s="566">
        <v>9500</v>
      </c>
      <c r="U240" s="565">
        <v>12</v>
      </c>
      <c r="V240" s="565" t="s">
        <v>122</v>
      </c>
      <c r="W240" s="565" t="s">
        <v>123</v>
      </c>
      <c r="X240" s="567">
        <v>42350</v>
      </c>
      <c r="Y240" s="567">
        <v>31301</v>
      </c>
      <c r="Z240" s="579">
        <v>0.01</v>
      </c>
    </row>
    <row r="241" spans="1:26" ht="30" x14ac:dyDescent="0.25">
      <c r="A241" s="564" t="s">
        <v>2079</v>
      </c>
      <c r="B241" s="574" t="s">
        <v>1424</v>
      </c>
      <c r="C241" s="574">
        <v>1</v>
      </c>
      <c r="D241" s="574" t="s">
        <v>458</v>
      </c>
      <c r="E241" s="574" t="s">
        <v>1372</v>
      </c>
      <c r="F241" s="574" t="s">
        <v>68</v>
      </c>
      <c r="G241" s="574">
        <v>2017</v>
      </c>
      <c r="H241" s="574" t="s">
        <v>689</v>
      </c>
      <c r="I241" s="574" t="s">
        <v>1416</v>
      </c>
      <c r="J241" s="574" t="s">
        <v>590</v>
      </c>
      <c r="K241" s="574">
        <v>2</v>
      </c>
      <c r="L241" s="574">
        <v>25</v>
      </c>
      <c r="M241" s="574"/>
      <c r="N241" s="574" t="s">
        <v>710</v>
      </c>
      <c r="O241" s="574">
        <v>5</v>
      </c>
      <c r="P241" s="574" t="s">
        <v>1423</v>
      </c>
      <c r="Q241" s="574" t="s">
        <v>1375</v>
      </c>
      <c r="R241" s="574">
        <v>147.6</v>
      </c>
      <c r="S241" s="574">
        <v>25</v>
      </c>
      <c r="T241" s="575">
        <v>9500</v>
      </c>
      <c r="U241" s="574">
        <v>12</v>
      </c>
      <c r="V241" s="574" t="s">
        <v>255</v>
      </c>
      <c r="W241" s="574" t="s">
        <v>123</v>
      </c>
      <c r="X241" s="576">
        <v>46130</v>
      </c>
      <c r="Y241" s="576">
        <v>34977</v>
      </c>
      <c r="Z241" s="577">
        <v>0.05</v>
      </c>
    </row>
    <row r="242" spans="1:26" x14ac:dyDescent="0.25">
      <c r="A242" s="564" t="s">
        <v>2080</v>
      </c>
      <c r="B242" s="565" t="s">
        <v>1424</v>
      </c>
      <c r="C242" s="565">
        <v>2</v>
      </c>
      <c r="D242" s="565" t="s">
        <v>1370</v>
      </c>
      <c r="E242" s="565" t="s">
        <v>631</v>
      </c>
      <c r="F242" s="565" t="s">
        <v>68</v>
      </c>
      <c r="G242" s="565">
        <v>2017</v>
      </c>
      <c r="H242" s="565" t="s">
        <v>689</v>
      </c>
      <c r="I242" s="565" t="s">
        <v>1416</v>
      </c>
      <c r="J242" s="565" t="s">
        <v>590</v>
      </c>
      <c r="K242" s="565">
        <v>2</v>
      </c>
      <c r="L242" s="565" t="s">
        <v>1807</v>
      </c>
      <c r="M242" s="565"/>
      <c r="N242" s="565" t="s">
        <v>710</v>
      </c>
      <c r="O242" s="565">
        <v>5</v>
      </c>
      <c r="P242" s="565" t="s">
        <v>1423</v>
      </c>
      <c r="Q242" s="565" t="s">
        <v>1375</v>
      </c>
      <c r="R242" s="565">
        <v>147.6</v>
      </c>
      <c r="S242" s="565" t="s">
        <v>1807</v>
      </c>
      <c r="T242" s="566">
        <v>9500</v>
      </c>
      <c r="U242" s="565">
        <v>12</v>
      </c>
      <c r="V242" s="565" t="s">
        <v>255</v>
      </c>
      <c r="W242" s="565" t="s">
        <v>123</v>
      </c>
      <c r="X242" s="567">
        <v>46130</v>
      </c>
      <c r="Y242" s="567">
        <v>34557</v>
      </c>
      <c r="Z242" s="579">
        <v>0.01</v>
      </c>
    </row>
    <row r="243" spans="1:26" ht="30" x14ac:dyDescent="0.25">
      <c r="A243" s="564" t="s">
        <v>2081</v>
      </c>
      <c r="B243" s="574" t="s">
        <v>1425</v>
      </c>
      <c r="C243" s="574">
        <v>1</v>
      </c>
      <c r="D243" s="574" t="s">
        <v>458</v>
      </c>
      <c r="E243" s="574" t="s">
        <v>1372</v>
      </c>
      <c r="F243" s="574" t="s">
        <v>68</v>
      </c>
      <c r="G243" s="574">
        <v>2017</v>
      </c>
      <c r="H243" s="574" t="s">
        <v>689</v>
      </c>
      <c r="I243" s="574" t="s">
        <v>1416</v>
      </c>
      <c r="J243" s="574" t="s">
        <v>590</v>
      </c>
      <c r="K243" s="574">
        <v>2</v>
      </c>
      <c r="L243" s="574">
        <v>25</v>
      </c>
      <c r="M243" s="574"/>
      <c r="N243" s="574" t="s">
        <v>691</v>
      </c>
      <c r="O243" s="574">
        <v>6</v>
      </c>
      <c r="P243" s="574" t="s">
        <v>1426</v>
      </c>
      <c r="Q243" s="574" t="s">
        <v>1375</v>
      </c>
      <c r="R243" s="574">
        <v>147.6</v>
      </c>
      <c r="S243" s="574">
        <v>25</v>
      </c>
      <c r="T243" s="575">
        <v>9500</v>
      </c>
      <c r="U243" s="574">
        <v>12</v>
      </c>
      <c r="V243" s="574" t="s">
        <v>125</v>
      </c>
      <c r="W243" s="574" t="s">
        <v>122</v>
      </c>
      <c r="X243" s="576">
        <v>39335</v>
      </c>
      <c r="Y243" s="576">
        <v>29244</v>
      </c>
      <c r="Z243" s="577">
        <v>0.05</v>
      </c>
    </row>
    <row r="244" spans="1:26" ht="30" x14ac:dyDescent="0.25">
      <c r="A244" s="564" t="s">
        <v>2082</v>
      </c>
      <c r="B244" s="565" t="s">
        <v>1425</v>
      </c>
      <c r="C244" s="565">
        <v>2</v>
      </c>
      <c r="D244" s="565" t="s">
        <v>1370</v>
      </c>
      <c r="E244" s="565" t="s">
        <v>631</v>
      </c>
      <c r="F244" s="565" t="s">
        <v>68</v>
      </c>
      <c r="G244" s="565">
        <v>2017</v>
      </c>
      <c r="H244" s="565" t="s">
        <v>689</v>
      </c>
      <c r="I244" s="565" t="s">
        <v>1416</v>
      </c>
      <c r="J244" s="565" t="s">
        <v>590</v>
      </c>
      <c r="K244" s="565">
        <v>2</v>
      </c>
      <c r="L244" s="565" t="s">
        <v>1807</v>
      </c>
      <c r="M244" s="565"/>
      <c r="N244" s="565" t="s">
        <v>691</v>
      </c>
      <c r="O244" s="565">
        <v>6</v>
      </c>
      <c r="P244" s="565" t="s">
        <v>1426</v>
      </c>
      <c r="Q244" s="565" t="s">
        <v>1375</v>
      </c>
      <c r="R244" s="565">
        <v>147.6</v>
      </c>
      <c r="S244" s="565" t="s">
        <v>1807</v>
      </c>
      <c r="T244" s="566">
        <v>9500</v>
      </c>
      <c r="U244" s="565">
        <v>12</v>
      </c>
      <c r="V244" s="565" t="s">
        <v>125</v>
      </c>
      <c r="W244" s="565" t="s">
        <v>122</v>
      </c>
      <c r="X244" s="567">
        <v>39185</v>
      </c>
      <c r="Y244" s="567">
        <v>28543</v>
      </c>
      <c r="Z244" s="579">
        <v>0.01</v>
      </c>
    </row>
    <row r="245" spans="1:26" ht="30" x14ac:dyDescent="0.25">
      <c r="A245" s="564" t="s">
        <v>2083</v>
      </c>
      <c r="B245" s="574" t="s">
        <v>1427</v>
      </c>
      <c r="C245" s="574">
        <v>1</v>
      </c>
      <c r="D245" s="574" t="s">
        <v>458</v>
      </c>
      <c r="E245" s="574" t="s">
        <v>1372</v>
      </c>
      <c r="F245" s="574" t="s">
        <v>68</v>
      </c>
      <c r="G245" s="574">
        <v>2017</v>
      </c>
      <c r="H245" s="574" t="s">
        <v>689</v>
      </c>
      <c r="I245" s="574" t="s">
        <v>1416</v>
      </c>
      <c r="J245" s="574" t="s">
        <v>590</v>
      </c>
      <c r="K245" s="574">
        <v>2</v>
      </c>
      <c r="L245" s="574">
        <v>25</v>
      </c>
      <c r="M245" s="574"/>
      <c r="N245" s="574" t="s">
        <v>696</v>
      </c>
      <c r="O245" s="574">
        <v>6</v>
      </c>
      <c r="P245" s="574" t="s">
        <v>1426</v>
      </c>
      <c r="Q245" s="574" t="s">
        <v>1375</v>
      </c>
      <c r="R245" s="574">
        <v>147.6</v>
      </c>
      <c r="S245" s="574">
        <v>25</v>
      </c>
      <c r="T245" s="575">
        <v>9500</v>
      </c>
      <c r="U245" s="574">
        <v>12</v>
      </c>
      <c r="V245" s="574" t="s">
        <v>122</v>
      </c>
      <c r="W245" s="574" t="s">
        <v>123</v>
      </c>
      <c r="X245" s="576">
        <v>41050</v>
      </c>
      <c r="Y245" s="576">
        <v>30767</v>
      </c>
      <c r="Z245" s="577">
        <v>0.05</v>
      </c>
    </row>
    <row r="246" spans="1:26" ht="30" x14ac:dyDescent="0.25">
      <c r="A246" s="564" t="s">
        <v>2084</v>
      </c>
      <c r="B246" s="565" t="s">
        <v>1427</v>
      </c>
      <c r="C246" s="565">
        <v>2</v>
      </c>
      <c r="D246" s="565" t="s">
        <v>1370</v>
      </c>
      <c r="E246" s="565" t="s">
        <v>631</v>
      </c>
      <c r="F246" s="565" t="s">
        <v>68</v>
      </c>
      <c r="G246" s="565">
        <v>2017</v>
      </c>
      <c r="H246" s="565" t="s">
        <v>689</v>
      </c>
      <c r="I246" s="565" t="s">
        <v>1416</v>
      </c>
      <c r="J246" s="565" t="s">
        <v>590</v>
      </c>
      <c r="K246" s="565">
        <v>2</v>
      </c>
      <c r="L246" s="565" t="s">
        <v>1807</v>
      </c>
      <c r="M246" s="565"/>
      <c r="N246" s="565" t="s">
        <v>696</v>
      </c>
      <c r="O246" s="565">
        <v>6</v>
      </c>
      <c r="P246" s="565" t="s">
        <v>1426</v>
      </c>
      <c r="Q246" s="565" t="s">
        <v>1375</v>
      </c>
      <c r="R246" s="565">
        <v>147.6</v>
      </c>
      <c r="S246" s="565" t="s">
        <v>1807</v>
      </c>
      <c r="T246" s="566">
        <v>9500</v>
      </c>
      <c r="U246" s="565">
        <v>12</v>
      </c>
      <c r="V246" s="565" t="s">
        <v>122</v>
      </c>
      <c r="W246" s="565" t="s">
        <v>123</v>
      </c>
      <c r="X246" s="567">
        <v>41050</v>
      </c>
      <c r="Y246" s="567">
        <v>30149</v>
      </c>
      <c r="Z246" s="579">
        <v>0.01</v>
      </c>
    </row>
    <row r="247" spans="1:26" ht="30" x14ac:dyDescent="0.25">
      <c r="A247" s="564" t="s">
        <v>2085</v>
      </c>
      <c r="B247" s="574" t="s">
        <v>1428</v>
      </c>
      <c r="C247" s="574">
        <v>1</v>
      </c>
      <c r="D247" s="574" t="s">
        <v>458</v>
      </c>
      <c r="E247" s="574" t="s">
        <v>1372</v>
      </c>
      <c r="F247" s="574" t="s">
        <v>68</v>
      </c>
      <c r="G247" s="574">
        <v>2017</v>
      </c>
      <c r="H247" s="574" t="s">
        <v>689</v>
      </c>
      <c r="I247" s="574" t="s">
        <v>1429</v>
      </c>
      <c r="J247" s="574" t="s">
        <v>590</v>
      </c>
      <c r="K247" s="574">
        <v>2</v>
      </c>
      <c r="L247" s="574">
        <v>25</v>
      </c>
      <c r="M247" s="574"/>
      <c r="N247" s="574" t="s">
        <v>696</v>
      </c>
      <c r="O247" s="574">
        <v>6</v>
      </c>
      <c r="P247" s="574" t="s">
        <v>1430</v>
      </c>
      <c r="Q247" s="574" t="s">
        <v>1375</v>
      </c>
      <c r="R247" s="574">
        <v>147.6</v>
      </c>
      <c r="S247" s="574">
        <v>25</v>
      </c>
      <c r="T247" s="575">
        <v>9950</v>
      </c>
      <c r="U247" s="574">
        <v>12</v>
      </c>
      <c r="V247" s="574" t="s">
        <v>122</v>
      </c>
      <c r="W247" s="574" t="s">
        <v>123</v>
      </c>
      <c r="X247" s="576">
        <v>42590</v>
      </c>
      <c r="Y247" s="576">
        <v>32175</v>
      </c>
      <c r="Z247" s="577">
        <v>0.05</v>
      </c>
    </row>
    <row r="248" spans="1:26" ht="30" x14ac:dyDescent="0.25">
      <c r="A248" s="564" t="s">
        <v>2086</v>
      </c>
      <c r="B248" s="565" t="s">
        <v>1428</v>
      </c>
      <c r="C248" s="565">
        <v>2</v>
      </c>
      <c r="D248" s="565" t="s">
        <v>1370</v>
      </c>
      <c r="E248" s="565" t="s">
        <v>631</v>
      </c>
      <c r="F248" s="565" t="s">
        <v>68</v>
      </c>
      <c r="G248" s="565">
        <v>2017</v>
      </c>
      <c r="H248" s="565" t="s">
        <v>689</v>
      </c>
      <c r="I248" s="565" t="s">
        <v>1429</v>
      </c>
      <c r="J248" s="565" t="s">
        <v>590</v>
      </c>
      <c r="K248" s="565">
        <v>2</v>
      </c>
      <c r="L248" s="565" t="s">
        <v>1807</v>
      </c>
      <c r="M248" s="565"/>
      <c r="N248" s="565" t="s">
        <v>696</v>
      </c>
      <c r="O248" s="565">
        <v>6</v>
      </c>
      <c r="P248" s="565" t="s">
        <v>1430</v>
      </c>
      <c r="Q248" s="565" t="s">
        <v>1375</v>
      </c>
      <c r="R248" s="565">
        <v>147.6</v>
      </c>
      <c r="S248" s="565" t="s">
        <v>1807</v>
      </c>
      <c r="T248" s="566">
        <v>9950</v>
      </c>
      <c r="U248" s="565">
        <v>12</v>
      </c>
      <c r="V248" s="565" t="s">
        <v>122</v>
      </c>
      <c r="W248" s="565" t="s">
        <v>123</v>
      </c>
      <c r="X248" s="567">
        <v>42590</v>
      </c>
      <c r="Y248" s="567">
        <v>31514</v>
      </c>
      <c r="Z248" s="579">
        <v>0.01</v>
      </c>
    </row>
    <row r="249" spans="1:26" ht="30" x14ac:dyDescent="0.25">
      <c r="A249" s="564" t="s">
        <v>2087</v>
      </c>
      <c r="B249" s="574" t="s">
        <v>1431</v>
      </c>
      <c r="C249" s="574">
        <v>1</v>
      </c>
      <c r="D249" s="574" t="s">
        <v>458</v>
      </c>
      <c r="E249" s="574" t="s">
        <v>1372</v>
      </c>
      <c r="F249" s="574" t="s">
        <v>68</v>
      </c>
      <c r="G249" s="574">
        <v>2017</v>
      </c>
      <c r="H249" s="574" t="s">
        <v>689</v>
      </c>
      <c r="I249" s="574" t="s">
        <v>1429</v>
      </c>
      <c r="J249" s="574" t="s">
        <v>590</v>
      </c>
      <c r="K249" s="574">
        <v>2</v>
      </c>
      <c r="L249" s="574">
        <v>25</v>
      </c>
      <c r="M249" s="574"/>
      <c r="N249" s="574" t="s">
        <v>710</v>
      </c>
      <c r="O249" s="574">
        <v>5</v>
      </c>
      <c r="P249" s="574" t="s">
        <v>1430</v>
      </c>
      <c r="Q249" s="574" t="s">
        <v>1375</v>
      </c>
      <c r="R249" s="574">
        <v>147.6</v>
      </c>
      <c r="S249" s="574">
        <v>25</v>
      </c>
      <c r="T249" s="575">
        <v>9950</v>
      </c>
      <c r="U249" s="574">
        <v>12</v>
      </c>
      <c r="V249" s="574" t="s">
        <v>255</v>
      </c>
      <c r="W249" s="574" t="s">
        <v>123</v>
      </c>
      <c r="X249" s="576">
        <v>46370</v>
      </c>
      <c r="Y249" s="576">
        <v>35317</v>
      </c>
      <c r="Z249" s="577">
        <v>0.05</v>
      </c>
    </row>
    <row r="250" spans="1:26" x14ac:dyDescent="0.25">
      <c r="A250" s="564" t="s">
        <v>2088</v>
      </c>
      <c r="B250" s="565" t="s">
        <v>1431</v>
      </c>
      <c r="C250" s="565">
        <v>2</v>
      </c>
      <c r="D250" s="565" t="s">
        <v>1370</v>
      </c>
      <c r="E250" s="565" t="s">
        <v>631</v>
      </c>
      <c r="F250" s="565" t="s">
        <v>68</v>
      </c>
      <c r="G250" s="565">
        <v>2017</v>
      </c>
      <c r="H250" s="565" t="s">
        <v>689</v>
      </c>
      <c r="I250" s="565" t="s">
        <v>1429</v>
      </c>
      <c r="J250" s="565" t="s">
        <v>590</v>
      </c>
      <c r="K250" s="565">
        <v>2</v>
      </c>
      <c r="L250" s="565" t="s">
        <v>1807</v>
      </c>
      <c r="M250" s="565"/>
      <c r="N250" s="565" t="s">
        <v>710</v>
      </c>
      <c r="O250" s="565">
        <v>5</v>
      </c>
      <c r="P250" s="565" t="s">
        <v>1430</v>
      </c>
      <c r="Q250" s="565" t="s">
        <v>1375</v>
      </c>
      <c r="R250" s="565">
        <v>147.6</v>
      </c>
      <c r="S250" s="565" t="s">
        <v>1807</v>
      </c>
      <c r="T250" s="566">
        <v>9950</v>
      </c>
      <c r="U250" s="565">
        <v>12</v>
      </c>
      <c r="V250" s="565" t="s">
        <v>255</v>
      </c>
      <c r="W250" s="565" t="s">
        <v>123</v>
      </c>
      <c r="X250" s="567">
        <v>46370</v>
      </c>
      <c r="Y250" s="567">
        <v>34770</v>
      </c>
      <c r="Z250" s="579">
        <v>0.01</v>
      </c>
    </row>
    <row r="251" spans="1:26" ht="30" x14ac:dyDescent="0.25">
      <c r="A251" s="564" t="s">
        <v>2089</v>
      </c>
      <c r="B251" s="574" t="s">
        <v>1691</v>
      </c>
      <c r="C251" s="574">
        <v>1</v>
      </c>
      <c r="D251" s="574" t="s">
        <v>441</v>
      </c>
      <c r="E251" s="574" t="s">
        <v>256</v>
      </c>
      <c r="F251" s="574" t="s">
        <v>90</v>
      </c>
      <c r="G251" s="574">
        <v>2017</v>
      </c>
      <c r="H251" s="574" t="s">
        <v>1692</v>
      </c>
      <c r="I251" s="574" t="s">
        <v>1693</v>
      </c>
      <c r="J251" s="574" t="s">
        <v>590</v>
      </c>
      <c r="K251" s="574">
        <v>2</v>
      </c>
      <c r="L251" s="574">
        <v>83.9</v>
      </c>
      <c r="M251" s="574"/>
      <c r="N251" s="574" t="s">
        <v>758</v>
      </c>
      <c r="O251" s="574">
        <v>6</v>
      </c>
      <c r="P251" s="574">
        <v>60117</v>
      </c>
      <c r="Q251" s="574" t="s">
        <v>442</v>
      </c>
      <c r="R251" s="574">
        <v>146.1</v>
      </c>
      <c r="S251" s="574">
        <v>28</v>
      </c>
      <c r="T251" s="575">
        <v>8550</v>
      </c>
      <c r="U251" s="574">
        <v>16</v>
      </c>
      <c r="V251" s="574" t="s">
        <v>122</v>
      </c>
      <c r="W251" s="574" t="s">
        <v>123</v>
      </c>
      <c r="X251" s="576">
        <v>28925</v>
      </c>
      <c r="Y251" s="576">
        <v>24798</v>
      </c>
      <c r="Z251" s="577">
        <v>0.05</v>
      </c>
    </row>
    <row r="252" spans="1:26" ht="30" x14ac:dyDescent="0.25">
      <c r="A252" s="564" t="s">
        <v>2090</v>
      </c>
      <c r="B252" s="565" t="s">
        <v>1694</v>
      </c>
      <c r="C252" s="565">
        <v>1</v>
      </c>
      <c r="D252" s="565" t="s">
        <v>441</v>
      </c>
      <c r="E252" s="565" t="s">
        <v>256</v>
      </c>
      <c r="F252" s="565" t="s">
        <v>90</v>
      </c>
      <c r="G252" s="565">
        <v>2017</v>
      </c>
      <c r="H252" s="565" t="s">
        <v>1692</v>
      </c>
      <c r="I252" s="565" t="s">
        <v>1695</v>
      </c>
      <c r="J252" s="565" t="s">
        <v>590</v>
      </c>
      <c r="K252" s="565">
        <v>2</v>
      </c>
      <c r="L252" s="565">
        <v>83.9</v>
      </c>
      <c r="M252" s="565"/>
      <c r="N252" s="565" t="s">
        <v>758</v>
      </c>
      <c r="O252" s="565">
        <v>6</v>
      </c>
      <c r="P252" s="565">
        <v>60217</v>
      </c>
      <c r="Q252" s="565" t="s">
        <v>442</v>
      </c>
      <c r="R252" s="565">
        <v>146.1</v>
      </c>
      <c r="S252" s="565">
        <v>28</v>
      </c>
      <c r="T252" s="566">
        <v>8550</v>
      </c>
      <c r="U252" s="565">
        <v>16</v>
      </c>
      <c r="V252" s="565" t="s">
        <v>122</v>
      </c>
      <c r="W252" s="565" t="s">
        <v>123</v>
      </c>
      <c r="X252" s="567">
        <v>29915</v>
      </c>
      <c r="Y252" s="567">
        <v>25778</v>
      </c>
      <c r="Z252" s="579">
        <v>0.05</v>
      </c>
    </row>
    <row r="253" spans="1:26" ht="30" x14ac:dyDescent="0.25">
      <c r="A253" s="564" t="s">
        <v>2091</v>
      </c>
      <c r="B253" s="574" t="s">
        <v>1696</v>
      </c>
      <c r="C253" s="574">
        <v>1</v>
      </c>
      <c r="D253" s="574" t="s">
        <v>441</v>
      </c>
      <c r="E253" s="574" t="s">
        <v>256</v>
      </c>
      <c r="F253" s="574" t="s">
        <v>90</v>
      </c>
      <c r="G253" s="574">
        <v>2017</v>
      </c>
      <c r="H253" s="574" t="s">
        <v>1692</v>
      </c>
      <c r="I253" s="574" t="s">
        <v>1697</v>
      </c>
      <c r="J253" s="574" t="s">
        <v>590</v>
      </c>
      <c r="K253" s="574">
        <v>2</v>
      </c>
      <c r="L253" s="574">
        <v>83.9</v>
      </c>
      <c r="M253" s="574"/>
      <c r="N253" s="574" t="s">
        <v>758</v>
      </c>
      <c r="O253" s="574">
        <v>6</v>
      </c>
      <c r="P253" s="574">
        <v>61117</v>
      </c>
      <c r="Q253" s="574" t="s">
        <v>442</v>
      </c>
      <c r="R253" s="574">
        <v>146.1</v>
      </c>
      <c r="S253" s="574">
        <v>28</v>
      </c>
      <c r="T253" s="575">
        <v>9100</v>
      </c>
      <c r="U253" s="574">
        <v>13</v>
      </c>
      <c r="V253" s="574" t="s">
        <v>122</v>
      </c>
      <c r="W253" s="574" t="s">
        <v>123</v>
      </c>
      <c r="X253" s="576">
        <v>29925</v>
      </c>
      <c r="Y253" s="576">
        <v>25788</v>
      </c>
      <c r="Z253" s="577">
        <v>0.05</v>
      </c>
    </row>
    <row r="254" spans="1:26" ht="30" x14ac:dyDescent="0.25">
      <c r="A254" s="564" t="s">
        <v>2092</v>
      </c>
      <c r="B254" s="565" t="s">
        <v>1698</v>
      </c>
      <c r="C254" s="565">
        <v>1</v>
      </c>
      <c r="D254" s="565" t="s">
        <v>441</v>
      </c>
      <c r="E254" s="565" t="s">
        <v>256</v>
      </c>
      <c r="F254" s="565" t="s">
        <v>90</v>
      </c>
      <c r="G254" s="565">
        <v>2017</v>
      </c>
      <c r="H254" s="565" t="s">
        <v>1692</v>
      </c>
      <c r="I254" s="565" t="s">
        <v>1697</v>
      </c>
      <c r="J254" s="565" t="s">
        <v>590</v>
      </c>
      <c r="K254" s="565">
        <v>2</v>
      </c>
      <c r="L254" s="565">
        <v>105</v>
      </c>
      <c r="M254" s="565"/>
      <c r="N254" s="565" t="s">
        <v>758</v>
      </c>
      <c r="O254" s="565">
        <v>6</v>
      </c>
      <c r="P254" s="565">
        <v>62117</v>
      </c>
      <c r="Q254" s="565" t="s">
        <v>442</v>
      </c>
      <c r="R254" s="565">
        <v>146.1</v>
      </c>
      <c r="S254" s="565">
        <v>28</v>
      </c>
      <c r="T254" s="566">
        <v>9100</v>
      </c>
      <c r="U254" s="565">
        <v>13</v>
      </c>
      <c r="V254" s="565" t="s">
        <v>122</v>
      </c>
      <c r="W254" s="565" t="s">
        <v>123</v>
      </c>
      <c r="X254" s="567">
        <v>32075</v>
      </c>
      <c r="Y254" s="567">
        <v>27916</v>
      </c>
      <c r="Z254" s="579">
        <v>0.05</v>
      </c>
    </row>
    <row r="255" spans="1:26" ht="30" x14ac:dyDescent="0.25">
      <c r="A255" s="564" t="s">
        <v>2093</v>
      </c>
      <c r="B255" s="574" t="s">
        <v>1699</v>
      </c>
      <c r="C255" s="574">
        <v>1</v>
      </c>
      <c r="D255" s="574" t="s">
        <v>441</v>
      </c>
      <c r="E255" s="574" t="s">
        <v>256</v>
      </c>
      <c r="F255" s="574" t="s">
        <v>90</v>
      </c>
      <c r="G255" s="574">
        <v>2017</v>
      </c>
      <c r="H255" s="574" t="s">
        <v>1692</v>
      </c>
      <c r="I255" s="574" t="s">
        <v>1697</v>
      </c>
      <c r="J255" s="574" t="s">
        <v>590</v>
      </c>
      <c r="K255" s="574">
        <v>2</v>
      </c>
      <c r="L255" s="574">
        <v>83.9</v>
      </c>
      <c r="M255" s="574"/>
      <c r="N255" s="574" t="s">
        <v>760</v>
      </c>
      <c r="O255" s="574">
        <v>8</v>
      </c>
      <c r="P255" s="574">
        <v>61417</v>
      </c>
      <c r="Q255" s="574" t="s">
        <v>442</v>
      </c>
      <c r="R255" s="574">
        <v>146.1</v>
      </c>
      <c r="S255" s="574">
        <v>28</v>
      </c>
      <c r="T255" s="575">
        <v>9100</v>
      </c>
      <c r="U255" s="574">
        <v>13</v>
      </c>
      <c r="V255" s="574" t="s">
        <v>122</v>
      </c>
      <c r="W255" s="574" t="s">
        <v>123</v>
      </c>
      <c r="X255" s="576">
        <v>31525</v>
      </c>
      <c r="Y255" s="576">
        <v>27372</v>
      </c>
      <c r="Z255" s="577">
        <v>0.05</v>
      </c>
    </row>
    <row r="256" spans="1:26" ht="30" x14ac:dyDescent="0.25">
      <c r="A256" s="564" t="s">
        <v>2094</v>
      </c>
      <c r="B256" s="565" t="s">
        <v>1700</v>
      </c>
      <c r="C256" s="565">
        <v>1</v>
      </c>
      <c r="D256" s="565" t="s">
        <v>441</v>
      </c>
      <c r="E256" s="565" t="s">
        <v>256</v>
      </c>
      <c r="F256" s="565" t="s">
        <v>90</v>
      </c>
      <c r="G256" s="565">
        <v>2017</v>
      </c>
      <c r="H256" s="565" t="s">
        <v>1692</v>
      </c>
      <c r="I256" s="565" t="s">
        <v>1697</v>
      </c>
      <c r="J256" s="565" t="s">
        <v>590</v>
      </c>
      <c r="K256" s="565">
        <v>2</v>
      </c>
      <c r="L256" s="565">
        <v>105</v>
      </c>
      <c r="M256" s="565"/>
      <c r="N256" s="565" t="s">
        <v>760</v>
      </c>
      <c r="O256" s="565">
        <v>8</v>
      </c>
      <c r="P256" s="565">
        <v>62417</v>
      </c>
      <c r="Q256" s="565" t="s">
        <v>442</v>
      </c>
      <c r="R256" s="565">
        <v>146.1</v>
      </c>
      <c r="S256" s="565">
        <v>28</v>
      </c>
      <c r="T256" s="566">
        <v>9100</v>
      </c>
      <c r="U256" s="565">
        <v>13</v>
      </c>
      <c r="V256" s="565" t="s">
        <v>122</v>
      </c>
      <c r="W256" s="565" t="s">
        <v>123</v>
      </c>
      <c r="X256" s="567">
        <v>33675</v>
      </c>
      <c r="Y256" s="567">
        <v>29500</v>
      </c>
      <c r="Z256" s="579">
        <v>0.05</v>
      </c>
    </row>
    <row r="257" spans="1:26" ht="30" x14ac:dyDescent="0.25">
      <c r="A257" s="564" t="s">
        <v>2095</v>
      </c>
      <c r="B257" s="574" t="s">
        <v>1701</v>
      </c>
      <c r="C257" s="574">
        <v>1</v>
      </c>
      <c r="D257" s="574" t="s">
        <v>441</v>
      </c>
      <c r="E257" s="574" t="s">
        <v>256</v>
      </c>
      <c r="F257" s="574" t="s">
        <v>90</v>
      </c>
      <c r="G257" s="574">
        <v>2017</v>
      </c>
      <c r="H257" s="574" t="s">
        <v>1692</v>
      </c>
      <c r="I257" s="574" t="s">
        <v>1702</v>
      </c>
      <c r="J257" s="574" t="s">
        <v>590</v>
      </c>
      <c r="K257" s="574">
        <v>2</v>
      </c>
      <c r="L257" s="574">
        <v>83.9</v>
      </c>
      <c r="M257" s="574"/>
      <c r="N257" s="574" t="s">
        <v>758</v>
      </c>
      <c r="O257" s="574">
        <v>6</v>
      </c>
      <c r="P257" s="574">
        <v>61317</v>
      </c>
      <c r="Q257" s="574" t="s">
        <v>442</v>
      </c>
      <c r="R257" s="574">
        <v>146.1</v>
      </c>
      <c r="S257" s="574">
        <v>28</v>
      </c>
      <c r="T257" s="575">
        <v>9100</v>
      </c>
      <c r="U257" s="574">
        <v>13</v>
      </c>
      <c r="V257" s="574" t="s">
        <v>122</v>
      </c>
      <c r="W257" s="574" t="s">
        <v>123</v>
      </c>
      <c r="X257" s="576">
        <v>32335</v>
      </c>
      <c r="Y257" s="576">
        <v>28174</v>
      </c>
      <c r="Z257" s="577">
        <v>0.05</v>
      </c>
    </row>
    <row r="258" spans="1:26" ht="30" x14ac:dyDescent="0.25">
      <c r="A258" s="564" t="s">
        <v>2096</v>
      </c>
      <c r="B258" s="565" t="s">
        <v>1703</v>
      </c>
      <c r="C258" s="565">
        <v>1</v>
      </c>
      <c r="D258" s="565" t="s">
        <v>441</v>
      </c>
      <c r="E258" s="565" t="s">
        <v>256</v>
      </c>
      <c r="F258" s="565" t="s">
        <v>90</v>
      </c>
      <c r="G258" s="565">
        <v>2017</v>
      </c>
      <c r="H258" s="565" t="s">
        <v>1692</v>
      </c>
      <c r="I258" s="565" t="s">
        <v>1702</v>
      </c>
      <c r="J258" s="565" t="s">
        <v>590</v>
      </c>
      <c r="K258" s="565">
        <v>2</v>
      </c>
      <c r="L258" s="565">
        <v>105</v>
      </c>
      <c r="M258" s="565"/>
      <c r="N258" s="565" t="s">
        <v>758</v>
      </c>
      <c r="O258" s="565">
        <v>6</v>
      </c>
      <c r="P258" s="565">
        <v>62317</v>
      </c>
      <c r="Q258" s="565" t="s">
        <v>442</v>
      </c>
      <c r="R258" s="565">
        <v>146.1</v>
      </c>
      <c r="S258" s="565">
        <v>28</v>
      </c>
      <c r="T258" s="566">
        <v>9100</v>
      </c>
      <c r="U258" s="565">
        <v>13</v>
      </c>
      <c r="V258" s="565" t="s">
        <v>122</v>
      </c>
      <c r="W258" s="565" t="s">
        <v>123</v>
      </c>
      <c r="X258" s="567">
        <v>34485</v>
      </c>
      <c r="Y258" s="567">
        <v>30302</v>
      </c>
      <c r="Z258" s="579">
        <v>0.05</v>
      </c>
    </row>
    <row r="259" spans="1:26" ht="30" x14ac:dyDescent="0.25">
      <c r="A259" s="564" t="s">
        <v>2097</v>
      </c>
      <c r="B259" s="574" t="s">
        <v>1704</v>
      </c>
      <c r="C259" s="574">
        <v>1</v>
      </c>
      <c r="D259" s="574" t="s">
        <v>441</v>
      </c>
      <c r="E259" s="574" t="s">
        <v>256</v>
      </c>
      <c r="F259" s="574" t="s">
        <v>90</v>
      </c>
      <c r="G259" s="574">
        <v>2017</v>
      </c>
      <c r="H259" s="574" t="s">
        <v>1692</v>
      </c>
      <c r="I259" s="574" t="s">
        <v>1702</v>
      </c>
      <c r="J259" s="574" t="s">
        <v>590</v>
      </c>
      <c r="K259" s="574">
        <v>2</v>
      </c>
      <c r="L259" s="574">
        <v>83.9</v>
      </c>
      <c r="M259" s="574"/>
      <c r="N259" s="574" t="s">
        <v>760</v>
      </c>
      <c r="O259" s="574">
        <v>8</v>
      </c>
      <c r="P259" s="574">
        <v>61617</v>
      </c>
      <c r="Q259" s="574" t="s">
        <v>442</v>
      </c>
      <c r="R259" s="574">
        <v>146.1</v>
      </c>
      <c r="S259" s="574">
        <v>28</v>
      </c>
      <c r="T259" s="575">
        <v>9100</v>
      </c>
      <c r="U259" s="574">
        <v>13</v>
      </c>
      <c r="V259" s="574" t="s">
        <v>122</v>
      </c>
      <c r="W259" s="574" t="s">
        <v>123</v>
      </c>
      <c r="X259" s="576">
        <v>33895</v>
      </c>
      <c r="Y259" s="576">
        <v>29718</v>
      </c>
      <c r="Z259" s="577">
        <v>0.05</v>
      </c>
    </row>
    <row r="260" spans="1:26" ht="30" x14ac:dyDescent="0.25">
      <c r="A260" s="564" t="s">
        <v>2098</v>
      </c>
      <c r="B260" s="565" t="s">
        <v>1705</v>
      </c>
      <c r="C260" s="565">
        <v>1</v>
      </c>
      <c r="D260" s="565" t="s">
        <v>441</v>
      </c>
      <c r="E260" s="565" t="s">
        <v>256</v>
      </c>
      <c r="F260" s="565" t="s">
        <v>90</v>
      </c>
      <c r="G260" s="565">
        <v>2017</v>
      </c>
      <c r="H260" s="565" t="s">
        <v>1692</v>
      </c>
      <c r="I260" s="565" t="s">
        <v>1702</v>
      </c>
      <c r="J260" s="565" t="s">
        <v>590</v>
      </c>
      <c r="K260" s="565">
        <v>2</v>
      </c>
      <c r="L260" s="565">
        <v>105</v>
      </c>
      <c r="M260" s="565"/>
      <c r="N260" s="565" t="s">
        <v>760</v>
      </c>
      <c r="O260" s="565">
        <v>8</v>
      </c>
      <c r="P260" s="565">
        <v>62617</v>
      </c>
      <c r="Q260" s="565" t="s">
        <v>442</v>
      </c>
      <c r="R260" s="565">
        <v>146.1</v>
      </c>
      <c r="S260" s="565">
        <v>28</v>
      </c>
      <c r="T260" s="566">
        <v>9100</v>
      </c>
      <c r="U260" s="565">
        <v>13</v>
      </c>
      <c r="V260" s="565" t="s">
        <v>122</v>
      </c>
      <c r="W260" s="565" t="s">
        <v>123</v>
      </c>
      <c r="X260" s="567">
        <v>36045</v>
      </c>
      <c r="Y260" s="567">
        <v>31847</v>
      </c>
      <c r="Z260" s="579">
        <v>0.05</v>
      </c>
    </row>
    <row r="261" spans="1:26" ht="30" x14ac:dyDescent="0.25">
      <c r="A261" s="564" t="s">
        <v>2099</v>
      </c>
      <c r="B261" s="574" t="s">
        <v>1706</v>
      </c>
      <c r="C261" s="574">
        <v>1</v>
      </c>
      <c r="D261" s="574" t="s">
        <v>441</v>
      </c>
      <c r="E261" s="574" t="s">
        <v>256</v>
      </c>
      <c r="F261" s="574" t="s">
        <v>90</v>
      </c>
      <c r="G261" s="574">
        <v>2017</v>
      </c>
      <c r="H261" s="574" t="s">
        <v>1692</v>
      </c>
      <c r="I261" s="574" t="s">
        <v>1707</v>
      </c>
      <c r="J261" s="574" t="s">
        <v>590</v>
      </c>
      <c r="K261" s="574">
        <v>2</v>
      </c>
      <c r="L261" s="574">
        <v>83.9</v>
      </c>
      <c r="M261" s="574"/>
      <c r="N261" s="574" t="s">
        <v>758</v>
      </c>
      <c r="O261" s="574">
        <v>6</v>
      </c>
      <c r="P261" s="574">
        <v>61217</v>
      </c>
      <c r="Q261" s="574" t="s">
        <v>442</v>
      </c>
      <c r="R261" s="574">
        <v>146.1</v>
      </c>
      <c r="S261" s="574">
        <v>28</v>
      </c>
      <c r="T261" s="575">
        <v>9100</v>
      </c>
      <c r="U261" s="574">
        <v>13</v>
      </c>
      <c r="V261" s="574" t="s">
        <v>122</v>
      </c>
      <c r="W261" s="574" t="s">
        <v>123</v>
      </c>
      <c r="X261" s="576">
        <v>30915</v>
      </c>
      <c r="Y261" s="576">
        <v>26768</v>
      </c>
      <c r="Z261" s="577">
        <v>0.05</v>
      </c>
    </row>
    <row r="262" spans="1:26" ht="30" x14ac:dyDescent="0.25">
      <c r="A262" s="564" t="s">
        <v>2100</v>
      </c>
      <c r="B262" s="565" t="s">
        <v>1708</v>
      </c>
      <c r="C262" s="565">
        <v>1</v>
      </c>
      <c r="D262" s="565" t="s">
        <v>441</v>
      </c>
      <c r="E262" s="565" t="s">
        <v>256</v>
      </c>
      <c r="F262" s="565" t="s">
        <v>90</v>
      </c>
      <c r="G262" s="565">
        <v>2017</v>
      </c>
      <c r="H262" s="565" t="s">
        <v>1692</v>
      </c>
      <c r="I262" s="565" t="s">
        <v>1707</v>
      </c>
      <c r="J262" s="565" t="s">
        <v>590</v>
      </c>
      <c r="K262" s="565">
        <v>2</v>
      </c>
      <c r="L262" s="565">
        <v>105</v>
      </c>
      <c r="M262" s="565"/>
      <c r="N262" s="565" t="s">
        <v>760</v>
      </c>
      <c r="O262" s="565">
        <v>8</v>
      </c>
      <c r="P262" s="565">
        <v>62517</v>
      </c>
      <c r="Q262" s="565" t="s">
        <v>442</v>
      </c>
      <c r="R262" s="565">
        <v>146.1</v>
      </c>
      <c r="S262" s="565">
        <v>28</v>
      </c>
      <c r="T262" s="566">
        <v>9100</v>
      </c>
      <c r="U262" s="565">
        <v>13</v>
      </c>
      <c r="V262" s="565" t="s">
        <v>122</v>
      </c>
      <c r="W262" s="565" t="s">
        <v>123</v>
      </c>
      <c r="X262" s="567">
        <v>34665</v>
      </c>
      <c r="Y262" s="567">
        <v>30480</v>
      </c>
      <c r="Z262" s="579">
        <v>0.05</v>
      </c>
    </row>
    <row r="263" spans="1:26" ht="30" x14ac:dyDescent="0.25">
      <c r="A263" s="564" t="s">
        <v>2101</v>
      </c>
      <c r="B263" s="574" t="s">
        <v>1709</v>
      </c>
      <c r="C263" s="574">
        <v>1</v>
      </c>
      <c r="D263" s="574" t="s">
        <v>441</v>
      </c>
      <c r="E263" s="574" t="s">
        <v>256</v>
      </c>
      <c r="F263" s="574" t="s">
        <v>90</v>
      </c>
      <c r="G263" s="574">
        <v>2017</v>
      </c>
      <c r="H263" s="574" t="s">
        <v>1692</v>
      </c>
      <c r="I263" s="574" t="s">
        <v>1707</v>
      </c>
      <c r="J263" s="574" t="s">
        <v>590</v>
      </c>
      <c r="K263" s="574">
        <v>2</v>
      </c>
      <c r="L263" s="574">
        <v>83.9</v>
      </c>
      <c r="M263" s="574"/>
      <c r="N263" s="574" t="s">
        <v>760</v>
      </c>
      <c r="O263" s="574">
        <v>8</v>
      </c>
      <c r="P263" s="574">
        <v>61517</v>
      </c>
      <c r="Q263" s="574" t="s">
        <v>442</v>
      </c>
      <c r="R263" s="574">
        <v>146.1</v>
      </c>
      <c r="S263" s="574">
        <v>28</v>
      </c>
      <c r="T263" s="575">
        <v>9100</v>
      </c>
      <c r="U263" s="574">
        <v>13</v>
      </c>
      <c r="V263" s="574" t="s">
        <v>122</v>
      </c>
      <c r="W263" s="574" t="s">
        <v>123</v>
      </c>
      <c r="X263" s="576">
        <v>32515</v>
      </c>
      <c r="Y263" s="576">
        <v>28352</v>
      </c>
      <c r="Z263" s="577">
        <v>0.05</v>
      </c>
    </row>
    <row r="264" spans="1:26" ht="30" x14ac:dyDescent="0.25">
      <c r="A264" s="564" t="s">
        <v>2102</v>
      </c>
      <c r="B264" s="565" t="s">
        <v>1710</v>
      </c>
      <c r="C264" s="565">
        <v>1</v>
      </c>
      <c r="D264" s="565" t="s">
        <v>441</v>
      </c>
      <c r="E264" s="565" t="s">
        <v>256</v>
      </c>
      <c r="F264" s="565" t="s">
        <v>90</v>
      </c>
      <c r="G264" s="565">
        <v>2017</v>
      </c>
      <c r="H264" s="565" t="s">
        <v>1692</v>
      </c>
      <c r="I264" s="565" t="s">
        <v>1707</v>
      </c>
      <c r="J264" s="565" t="s">
        <v>590</v>
      </c>
      <c r="K264" s="565">
        <v>2</v>
      </c>
      <c r="L264" s="565">
        <v>105</v>
      </c>
      <c r="M264" s="565"/>
      <c r="N264" s="565" t="s">
        <v>760</v>
      </c>
      <c r="O264" s="565">
        <v>8</v>
      </c>
      <c r="P264" s="565">
        <v>62517</v>
      </c>
      <c r="Q264" s="565" t="s">
        <v>442</v>
      </c>
      <c r="R264" s="565">
        <v>146.1</v>
      </c>
      <c r="S264" s="565">
        <v>28</v>
      </c>
      <c r="T264" s="566">
        <v>9100</v>
      </c>
      <c r="U264" s="565">
        <v>13</v>
      </c>
      <c r="V264" s="565" t="s">
        <v>122</v>
      </c>
      <c r="W264" s="565" t="s">
        <v>123</v>
      </c>
      <c r="X264" s="567">
        <v>34665</v>
      </c>
      <c r="Y264" s="567">
        <v>30480</v>
      </c>
      <c r="Z264" s="579">
        <v>0.05</v>
      </c>
    </row>
    <row r="265" spans="1:26" ht="30" x14ac:dyDescent="0.25">
      <c r="A265" s="564" t="s">
        <v>2103</v>
      </c>
      <c r="B265" s="565" t="s">
        <v>1711</v>
      </c>
      <c r="C265" s="565">
        <v>1</v>
      </c>
      <c r="D265" s="565" t="s">
        <v>441</v>
      </c>
      <c r="E265" s="565" t="s">
        <v>256</v>
      </c>
      <c r="F265" s="565" t="s">
        <v>90</v>
      </c>
      <c r="G265" s="565">
        <v>2017</v>
      </c>
      <c r="H265" s="565" t="s">
        <v>1692</v>
      </c>
      <c r="I265" s="565" t="s">
        <v>757</v>
      </c>
      <c r="J265" s="565" t="s">
        <v>590</v>
      </c>
      <c r="K265" s="565">
        <v>2</v>
      </c>
      <c r="L265" s="565">
        <v>84.9</v>
      </c>
      <c r="M265" s="565"/>
      <c r="N265" s="565" t="s">
        <v>760</v>
      </c>
      <c r="O265" s="565">
        <v>8</v>
      </c>
      <c r="P265" s="565">
        <v>61717</v>
      </c>
      <c r="Q265" s="565" t="s">
        <v>442</v>
      </c>
      <c r="R265" s="565">
        <v>146.1</v>
      </c>
      <c r="S265" s="565">
        <v>28</v>
      </c>
      <c r="T265" s="566">
        <v>9900</v>
      </c>
      <c r="U265" s="565">
        <v>11</v>
      </c>
      <c r="V265" s="565" t="s">
        <v>122</v>
      </c>
      <c r="W265" s="565" t="s">
        <v>123</v>
      </c>
      <c r="X265" s="567">
        <v>33225</v>
      </c>
      <c r="Y265" s="567">
        <v>29055</v>
      </c>
      <c r="Z265" s="579">
        <v>0.05</v>
      </c>
    </row>
    <row r="266" spans="1:26" ht="30" x14ac:dyDescent="0.25">
      <c r="A266" s="564" t="s">
        <v>2104</v>
      </c>
      <c r="B266" s="565" t="s">
        <v>1712</v>
      </c>
      <c r="C266" s="565">
        <v>1</v>
      </c>
      <c r="D266" s="565" t="s">
        <v>441</v>
      </c>
      <c r="E266" s="565" t="s">
        <v>256</v>
      </c>
      <c r="F266" s="565" t="s">
        <v>90</v>
      </c>
      <c r="G266" s="565">
        <v>2017</v>
      </c>
      <c r="H266" s="565" t="s">
        <v>1692</v>
      </c>
      <c r="I266" s="565" t="s">
        <v>757</v>
      </c>
      <c r="J266" s="565" t="s">
        <v>590</v>
      </c>
      <c r="K266" s="565">
        <v>2</v>
      </c>
      <c r="L266" s="565">
        <v>105.8</v>
      </c>
      <c r="M266" s="565"/>
      <c r="N266" s="565" t="s">
        <v>760</v>
      </c>
      <c r="O266" s="565">
        <v>8</v>
      </c>
      <c r="P266" s="565">
        <v>62717</v>
      </c>
      <c r="Q266" s="565" t="s">
        <v>442</v>
      </c>
      <c r="R266" s="565">
        <v>146.1</v>
      </c>
      <c r="S266" s="565">
        <v>28</v>
      </c>
      <c r="T266" s="566">
        <v>9900</v>
      </c>
      <c r="U266" s="565">
        <v>11</v>
      </c>
      <c r="V266" s="565" t="s">
        <v>122</v>
      </c>
      <c r="W266" s="565" t="s">
        <v>123</v>
      </c>
      <c r="X266" s="567">
        <v>35375</v>
      </c>
      <c r="Y266" s="567">
        <v>31183</v>
      </c>
      <c r="Z266" s="579">
        <v>0.05</v>
      </c>
    </row>
    <row r="267" spans="1:26" ht="30" x14ac:dyDescent="0.25">
      <c r="A267" s="564" t="s">
        <v>2105</v>
      </c>
      <c r="B267" s="565" t="s">
        <v>1713</v>
      </c>
      <c r="C267" s="565">
        <v>1</v>
      </c>
      <c r="D267" s="565" t="s">
        <v>441</v>
      </c>
      <c r="E267" s="565" t="s">
        <v>256</v>
      </c>
      <c r="F267" s="565" t="s">
        <v>90</v>
      </c>
      <c r="G267" s="565">
        <v>2017</v>
      </c>
      <c r="H267" s="565" t="s">
        <v>1692</v>
      </c>
      <c r="I267" s="565" t="s">
        <v>762</v>
      </c>
      <c r="J267" s="565" t="s">
        <v>590</v>
      </c>
      <c r="K267" s="565">
        <v>2</v>
      </c>
      <c r="L267" s="565">
        <v>84.9</v>
      </c>
      <c r="M267" s="565"/>
      <c r="N267" s="565" t="s">
        <v>760</v>
      </c>
      <c r="O267" s="565">
        <v>8</v>
      </c>
      <c r="P267" s="565">
        <v>61917</v>
      </c>
      <c r="Q267" s="565" t="s">
        <v>442</v>
      </c>
      <c r="R267" s="565">
        <v>146.1</v>
      </c>
      <c r="S267" s="565">
        <v>28</v>
      </c>
      <c r="T267" s="566">
        <v>9900</v>
      </c>
      <c r="U267" s="565">
        <v>11</v>
      </c>
      <c r="V267" s="565" t="s">
        <v>122</v>
      </c>
      <c r="W267" s="565" t="s">
        <v>123</v>
      </c>
      <c r="X267" s="567">
        <v>35595</v>
      </c>
      <c r="Y267" s="567">
        <v>31401</v>
      </c>
      <c r="Z267" s="579">
        <v>0.05</v>
      </c>
    </row>
    <row r="268" spans="1:26" ht="30" x14ac:dyDescent="0.25">
      <c r="A268" s="564" t="s">
        <v>2106</v>
      </c>
      <c r="B268" s="565" t="s">
        <v>1714</v>
      </c>
      <c r="C268" s="565">
        <v>1</v>
      </c>
      <c r="D268" s="565" t="s">
        <v>441</v>
      </c>
      <c r="E268" s="565" t="s">
        <v>256</v>
      </c>
      <c r="F268" s="565" t="s">
        <v>90</v>
      </c>
      <c r="G268" s="565">
        <v>2017</v>
      </c>
      <c r="H268" s="565" t="s">
        <v>1692</v>
      </c>
      <c r="I268" s="565" t="s">
        <v>762</v>
      </c>
      <c r="J268" s="565" t="s">
        <v>590</v>
      </c>
      <c r="K268" s="565">
        <v>2</v>
      </c>
      <c r="L268" s="565">
        <v>105.8</v>
      </c>
      <c r="M268" s="565"/>
      <c r="N268" s="565" t="s">
        <v>760</v>
      </c>
      <c r="O268" s="565">
        <v>8</v>
      </c>
      <c r="P268" s="565">
        <v>62917</v>
      </c>
      <c r="Q268" s="565" t="s">
        <v>442</v>
      </c>
      <c r="R268" s="565">
        <v>146.1</v>
      </c>
      <c r="S268" s="565">
        <v>28</v>
      </c>
      <c r="T268" s="566">
        <v>9900</v>
      </c>
      <c r="U268" s="565">
        <v>11</v>
      </c>
      <c r="V268" s="565" t="s">
        <v>122</v>
      </c>
      <c r="W268" s="565" t="s">
        <v>123</v>
      </c>
      <c r="X268" s="567">
        <v>37745</v>
      </c>
      <c r="Y268" s="567">
        <v>33530</v>
      </c>
      <c r="Z268" s="579">
        <v>0.05</v>
      </c>
    </row>
    <row r="269" spans="1:26" ht="30" x14ac:dyDescent="0.25">
      <c r="A269" s="564" t="s">
        <v>2107</v>
      </c>
      <c r="B269" s="565" t="s">
        <v>1715</v>
      </c>
      <c r="C269" s="565">
        <v>1</v>
      </c>
      <c r="D269" s="565" t="s">
        <v>441</v>
      </c>
      <c r="E269" s="565" t="s">
        <v>256</v>
      </c>
      <c r="F269" s="565" t="s">
        <v>90</v>
      </c>
      <c r="G269" s="565">
        <v>2017</v>
      </c>
      <c r="H269" s="565" t="s">
        <v>1692</v>
      </c>
      <c r="I269" s="565" t="s">
        <v>764</v>
      </c>
      <c r="J269" s="565" t="s">
        <v>590</v>
      </c>
      <c r="K269" s="565">
        <v>2</v>
      </c>
      <c r="L269" s="565">
        <v>84.9</v>
      </c>
      <c r="M269" s="565"/>
      <c r="N269" s="565" t="s">
        <v>760</v>
      </c>
      <c r="O269" s="565">
        <v>8</v>
      </c>
      <c r="P269" s="565">
        <v>61817</v>
      </c>
      <c r="Q269" s="565" t="s">
        <v>442</v>
      </c>
      <c r="R269" s="565">
        <v>146.1</v>
      </c>
      <c r="S269" s="565">
        <v>28</v>
      </c>
      <c r="T269" s="566">
        <v>9900</v>
      </c>
      <c r="U269" s="565">
        <v>11</v>
      </c>
      <c r="V269" s="565" t="s">
        <v>122</v>
      </c>
      <c r="W269" s="565" t="s">
        <v>123</v>
      </c>
      <c r="X269" s="567">
        <v>34215</v>
      </c>
      <c r="Y269" s="567">
        <v>30035</v>
      </c>
      <c r="Z269" s="579">
        <v>0.05</v>
      </c>
    </row>
    <row r="270" spans="1:26" ht="30" x14ac:dyDescent="0.25">
      <c r="A270" s="564" t="s">
        <v>2108</v>
      </c>
      <c r="B270" s="565" t="s">
        <v>1716</v>
      </c>
      <c r="C270" s="565">
        <v>1</v>
      </c>
      <c r="D270" s="565" t="s">
        <v>441</v>
      </c>
      <c r="E270" s="565" t="s">
        <v>256</v>
      </c>
      <c r="F270" s="565" t="s">
        <v>90</v>
      </c>
      <c r="G270" s="565">
        <v>2017</v>
      </c>
      <c r="H270" s="565" t="s">
        <v>1692</v>
      </c>
      <c r="I270" s="565" t="s">
        <v>764</v>
      </c>
      <c r="J270" s="565" t="s">
        <v>590</v>
      </c>
      <c r="K270" s="565">
        <v>2</v>
      </c>
      <c r="L270" s="565">
        <v>105.8</v>
      </c>
      <c r="M270" s="565"/>
      <c r="N270" s="565" t="s">
        <v>760</v>
      </c>
      <c r="O270" s="565">
        <v>8</v>
      </c>
      <c r="P270" s="565">
        <v>62817</v>
      </c>
      <c r="Q270" s="565" t="s">
        <v>442</v>
      </c>
      <c r="R270" s="565">
        <v>146.1</v>
      </c>
      <c r="S270" s="565">
        <v>28</v>
      </c>
      <c r="T270" s="566">
        <v>9900</v>
      </c>
      <c r="U270" s="565">
        <v>11</v>
      </c>
      <c r="V270" s="565" t="s">
        <v>122</v>
      </c>
      <c r="W270" s="565" t="s">
        <v>123</v>
      </c>
      <c r="X270" s="567">
        <v>36365</v>
      </c>
      <c r="Y270" s="567">
        <v>32163</v>
      </c>
      <c r="Z270" s="579">
        <v>0.05</v>
      </c>
    </row>
    <row r="271" spans="1:26" ht="30" x14ac:dyDescent="0.25">
      <c r="A271" s="564" t="s">
        <v>2109</v>
      </c>
      <c r="B271" s="565" t="s">
        <v>1600</v>
      </c>
      <c r="C271" s="565">
        <v>2</v>
      </c>
      <c r="D271" s="565" t="s">
        <v>566</v>
      </c>
      <c r="E271" s="565" t="s">
        <v>256</v>
      </c>
      <c r="F271" s="565" t="s">
        <v>353</v>
      </c>
      <c r="G271" s="565">
        <v>2017</v>
      </c>
      <c r="H271" s="565" t="s">
        <v>626</v>
      </c>
      <c r="I271" s="565">
        <v>1500</v>
      </c>
      <c r="J271" s="565" t="s">
        <v>121</v>
      </c>
      <c r="K271" s="565">
        <v>2</v>
      </c>
      <c r="L271" s="565">
        <v>88.7</v>
      </c>
      <c r="M271" s="565"/>
      <c r="N271" s="565" t="s">
        <v>635</v>
      </c>
      <c r="O271" s="565">
        <v>6</v>
      </c>
      <c r="P271" s="565" t="s">
        <v>1601</v>
      </c>
      <c r="Q271" s="565" t="s">
        <v>629</v>
      </c>
      <c r="R271" s="565">
        <v>118</v>
      </c>
      <c r="S271" s="565">
        <v>24</v>
      </c>
      <c r="T271" s="566">
        <v>8550</v>
      </c>
      <c r="U271" s="565">
        <v>16</v>
      </c>
      <c r="V271" s="565" t="s">
        <v>122</v>
      </c>
      <c r="W271" s="565" t="s">
        <v>123</v>
      </c>
      <c r="X271" s="567">
        <v>31140</v>
      </c>
      <c r="Y271" s="567">
        <v>22177</v>
      </c>
      <c r="Z271" s="579">
        <v>0.05</v>
      </c>
    </row>
    <row r="272" spans="1:26" ht="30" x14ac:dyDescent="0.25">
      <c r="A272" s="564" t="s">
        <v>2110</v>
      </c>
      <c r="B272" s="574" t="s">
        <v>1602</v>
      </c>
      <c r="C272" s="574">
        <v>2</v>
      </c>
      <c r="D272" s="574" t="s">
        <v>566</v>
      </c>
      <c r="E272" s="574" t="s">
        <v>256</v>
      </c>
      <c r="F272" s="574" t="s">
        <v>353</v>
      </c>
      <c r="G272" s="574">
        <v>2017</v>
      </c>
      <c r="H272" s="574" t="s">
        <v>626</v>
      </c>
      <c r="I272" s="574">
        <v>1500</v>
      </c>
      <c r="J272" s="574" t="s">
        <v>121</v>
      </c>
      <c r="K272" s="574">
        <v>2</v>
      </c>
      <c r="L272" s="574">
        <v>88.7</v>
      </c>
      <c r="M272" s="574"/>
      <c r="N272" s="574" t="s">
        <v>591</v>
      </c>
      <c r="O272" s="574">
        <v>6</v>
      </c>
      <c r="P272" s="574" t="s">
        <v>1603</v>
      </c>
      <c r="Q272" s="574" t="s">
        <v>629</v>
      </c>
      <c r="R272" s="574">
        <v>136</v>
      </c>
      <c r="S272" s="574">
        <v>24</v>
      </c>
      <c r="T272" s="575">
        <v>8550</v>
      </c>
      <c r="U272" s="574">
        <v>16</v>
      </c>
      <c r="V272" s="574" t="s">
        <v>122</v>
      </c>
      <c r="W272" s="574" t="s">
        <v>123</v>
      </c>
      <c r="X272" s="576">
        <v>31890</v>
      </c>
      <c r="Y272" s="576">
        <v>21520</v>
      </c>
      <c r="Z272" s="577">
        <v>0.05</v>
      </c>
    </row>
    <row r="273" spans="1:26" ht="30" x14ac:dyDescent="0.25">
      <c r="A273" s="564" t="s">
        <v>2111</v>
      </c>
      <c r="B273" s="565" t="s">
        <v>1604</v>
      </c>
      <c r="C273" s="565">
        <v>2</v>
      </c>
      <c r="D273" s="565" t="s">
        <v>566</v>
      </c>
      <c r="E273" s="565" t="s">
        <v>256</v>
      </c>
      <c r="F273" s="565" t="s">
        <v>353</v>
      </c>
      <c r="G273" s="565">
        <v>2017</v>
      </c>
      <c r="H273" s="565" t="s">
        <v>626</v>
      </c>
      <c r="I273" s="565">
        <v>1500</v>
      </c>
      <c r="J273" s="565" t="s">
        <v>121</v>
      </c>
      <c r="K273" s="565">
        <v>2</v>
      </c>
      <c r="L273" s="565">
        <v>99.4</v>
      </c>
      <c r="M273" s="565"/>
      <c r="N273" s="565" t="s">
        <v>591</v>
      </c>
      <c r="O273" s="565">
        <v>6</v>
      </c>
      <c r="P273" s="565" t="s">
        <v>1605</v>
      </c>
      <c r="Q273" s="565" t="s">
        <v>629</v>
      </c>
      <c r="R273" s="565">
        <v>136</v>
      </c>
      <c r="S273" s="565">
        <v>24</v>
      </c>
      <c r="T273" s="566">
        <v>8550</v>
      </c>
      <c r="U273" s="565">
        <v>16</v>
      </c>
      <c r="V273" s="565" t="s">
        <v>122</v>
      </c>
      <c r="W273" s="565" t="s">
        <v>123</v>
      </c>
      <c r="X273" s="567">
        <v>32790</v>
      </c>
      <c r="Y273" s="567">
        <v>24646</v>
      </c>
      <c r="Z273" s="579">
        <v>0.05</v>
      </c>
    </row>
    <row r="274" spans="1:26" ht="30" x14ac:dyDescent="0.25">
      <c r="A274" s="564" t="s">
        <v>2112</v>
      </c>
      <c r="B274" s="574" t="s">
        <v>1606</v>
      </c>
      <c r="C274" s="574">
        <v>2</v>
      </c>
      <c r="D274" s="574" t="s">
        <v>566</v>
      </c>
      <c r="E274" s="574" t="s">
        <v>256</v>
      </c>
      <c r="F274" s="574" t="s">
        <v>353</v>
      </c>
      <c r="G274" s="574">
        <v>2017</v>
      </c>
      <c r="H274" s="574" t="s">
        <v>626</v>
      </c>
      <c r="I274" s="574">
        <v>2500</v>
      </c>
      <c r="J274" s="574" t="s">
        <v>121</v>
      </c>
      <c r="K274" s="574">
        <v>2</v>
      </c>
      <c r="L274" s="574">
        <v>99.4</v>
      </c>
      <c r="M274" s="574"/>
      <c r="N274" s="574" t="s">
        <v>635</v>
      </c>
      <c r="O274" s="574">
        <v>6</v>
      </c>
      <c r="P274" s="574" t="s">
        <v>1607</v>
      </c>
      <c r="Q274" s="574" t="s">
        <v>629</v>
      </c>
      <c r="R274" s="574">
        <v>136</v>
      </c>
      <c r="S274" s="574">
        <v>24</v>
      </c>
      <c r="T274" s="575">
        <v>8900</v>
      </c>
      <c r="U274" s="574">
        <v>13</v>
      </c>
      <c r="V274" s="574" t="s">
        <v>122</v>
      </c>
      <c r="W274" s="574" t="s">
        <v>123</v>
      </c>
      <c r="X274" s="576">
        <v>33790</v>
      </c>
      <c r="Y274" s="576">
        <v>23073</v>
      </c>
      <c r="Z274" s="577">
        <v>0.05</v>
      </c>
    </row>
    <row r="275" spans="1:26" ht="30" x14ac:dyDescent="0.25">
      <c r="A275" s="564" t="s">
        <v>2113</v>
      </c>
      <c r="B275" s="565" t="s">
        <v>1608</v>
      </c>
      <c r="C275" s="565">
        <v>2</v>
      </c>
      <c r="D275" s="565" t="s">
        <v>566</v>
      </c>
      <c r="E275" s="565" t="s">
        <v>256</v>
      </c>
      <c r="F275" s="565" t="s">
        <v>353</v>
      </c>
      <c r="G275" s="565">
        <v>2017</v>
      </c>
      <c r="H275" s="565" t="s">
        <v>626</v>
      </c>
      <c r="I275" s="565">
        <v>2500</v>
      </c>
      <c r="J275" s="565" t="s">
        <v>121</v>
      </c>
      <c r="K275" s="565">
        <v>2</v>
      </c>
      <c r="L275" s="565">
        <v>99.4</v>
      </c>
      <c r="M275" s="565"/>
      <c r="N275" s="565" t="s">
        <v>635</v>
      </c>
      <c r="O275" s="565">
        <v>6</v>
      </c>
      <c r="P275" s="565" t="s">
        <v>1609</v>
      </c>
      <c r="Q275" s="565" t="s">
        <v>629</v>
      </c>
      <c r="R275" s="565">
        <v>159</v>
      </c>
      <c r="S275" s="565">
        <v>24</v>
      </c>
      <c r="T275" s="566">
        <v>8900</v>
      </c>
      <c r="U275" s="565">
        <v>13</v>
      </c>
      <c r="V275" s="565" t="s">
        <v>122</v>
      </c>
      <c r="W275" s="565" t="s">
        <v>123</v>
      </c>
      <c r="X275" s="567">
        <v>35390</v>
      </c>
      <c r="Y275" s="567">
        <v>24556</v>
      </c>
      <c r="Z275" s="579">
        <v>0.05</v>
      </c>
    </row>
    <row r="276" spans="1:26" ht="30" x14ac:dyDescent="0.25">
      <c r="A276" s="564" t="s">
        <v>2114</v>
      </c>
      <c r="B276" s="574" t="s">
        <v>625</v>
      </c>
      <c r="C276" s="574">
        <v>2</v>
      </c>
      <c r="D276" s="574" t="s">
        <v>566</v>
      </c>
      <c r="E276" s="574" t="s">
        <v>256</v>
      </c>
      <c r="F276" s="574" t="s">
        <v>353</v>
      </c>
      <c r="G276" s="574">
        <v>2017</v>
      </c>
      <c r="H276" s="574" t="s">
        <v>626</v>
      </c>
      <c r="I276" s="574" t="s">
        <v>627</v>
      </c>
      <c r="J276" s="574" t="s">
        <v>121</v>
      </c>
      <c r="K276" s="574">
        <v>2</v>
      </c>
      <c r="L276" s="574">
        <v>99.4</v>
      </c>
      <c r="M276" s="574"/>
      <c r="N276" s="574" t="s">
        <v>591</v>
      </c>
      <c r="O276" s="574">
        <v>6</v>
      </c>
      <c r="P276" s="574" t="s">
        <v>628</v>
      </c>
      <c r="Q276" s="574" t="s">
        <v>629</v>
      </c>
      <c r="R276" s="574">
        <v>159</v>
      </c>
      <c r="S276" s="574">
        <v>24</v>
      </c>
      <c r="T276" s="575">
        <v>8900</v>
      </c>
      <c r="U276" s="574">
        <v>13</v>
      </c>
      <c r="V276" s="574" t="s">
        <v>122</v>
      </c>
      <c r="W276" s="574" t="s">
        <v>123</v>
      </c>
      <c r="X276" s="576">
        <v>35440</v>
      </c>
      <c r="Y276" s="576">
        <v>24809</v>
      </c>
      <c r="Z276" s="577">
        <v>0.05</v>
      </c>
    </row>
    <row r="277" spans="1:26" ht="30" x14ac:dyDescent="0.25">
      <c r="A277" s="564" t="s">
        <v>2115</v>
      </c>
      <c r="B277" s="565" t="s">
        <v>630</v>
      </c>
      <c r="C277" s="565">
        <v>2</v>
      </c>
      <c r="D277" s="565" t="s">
        <v>566</v>
      </c>
      <c r="E277" s="565" t="s">
        <v>256</v>
      </c>
      <c r="F277" s="565" t="s">
        <v>353</v>
      </c>
      <c r="G277" s="565">
        <v>2017</v>
      </c>
      <c r="H277" s="565" t="s">
        <v>626</v>
      </c>
      <c r="I277" s="565">
        <v>3500</v>
      </c>
      <c r="J277" s="565" t="s">
        <v>121</v>
      </c>
      <c r="K277" s="565">
        <v>2</v>
      </c>
      <c r="L277" s="565">
        <v>99.4</v>
      </c>
      <c r="M277" s="565"/>
      <c r="N277" s="565" t="s">
        <v>591</v>
      </c>
      <c r="O277" s="565">
        <v>6</v>
      </c>
      <c r="P277" s="565" t="s">
        <v>632</v>
      </c>
      <c r="Q277" s="565" t="s">
        <v>629</v>
      </c>
      <c r="R277" s="565">
        <v>159</v>
      </c>
      <c r="S277" s="565">
        <v>24</v>
      </c>
      <c r="T277" s="566">
        <v>9350</v>
      </c>
      <c r="U277" s="565">
        <v>12</v>
      </c>
      <c r="V277" s="565" t="s">
        <v>122</v>
      </c>
      <c r="W277" s="565" t="s">
        <v>123</v>
      </c>
      <c r="X277" s="567">
        <v>38290</v>
      </c>
      <c r="Y277" s="567">
        <v>26099</v>
      </c>
      <c r="Z277" s="579">
        <v>0.05</v>
      </c>
    </row>
    <row r="278" spans="1:26" ht="30" x14ac:dyDescent="0.25">
      <c r="A278" s="564" t="s">
        <v>2116</v>
      </c>
      <c r="B278" s="574" t="s">
        <v>633</v>
      </c>
      <c r="C278" s="574">
        <v>2</v>
      </c>
      <c r="D278" s="574" t="s">
        <v>566</v>
      </c>
      <c r="E278" s="574" t="s">
        <v>256</v>
      </c>
      <c r="F278" s="574" t="s">
        <v>353</v>
      </c>
      <c r="G278" s="574">
        <v>2017</v>
      </c>
      <c r="H278" s="574" t="s">
        <v>626</v>
      </c>
      <c r="I278" s="574" t="s">
        <v>634</v>
      </c>
      <c r="J278" s="574" t="s">
        <v>121</v>
      </c>
      <c r="K278" s="574">
        <v>2</v>
      </c>
      <c r="L278" s="574">
        <v>99.4</v>
      </c>
      <c r="M278" s="574"/>
      <c r="N278" s="574" t="s">
        <v>635</v>
      </c>
      <c r="O278" s="574">
        <v>6</v>
      </c>
      <c r="P278" s="574" t="s">
        <v>636</v>
      </c>
      <c r="Q278" s="574" t="s">
        <v>629</v>
      </c>
      <c r="R278" s="574">
        <v>159</v>
      </c>
      <c r="S278" s="574">
        <v>24</v>
      </c>
      <c r="T278" s="575">
        <v>9350</v>
      </c>
      <c r="U278" s="574">
        <v>12</v>
      </c>
      <c r="V278" s="574" t="s">
        <v>122</v>
      </c>
      <c r="W278" s="574" t="s">
        <v>123</v>
      </c>
      <c r="X278" s="576">
        <v>39090</v>
      </c>
      <c r="Y278" s="576">
        <v>26841</v>
      </c>
      <c r="Z278" s="577">
        <v>0.05</v>
      </c>
    </row>
    <row r="279" spans="1:26" x14ac:dyDescent="0.25">
      <c r="A279" s="564" t="s">
        <v>2117</v>
      </c>
      <c r="B279" s="565" t="s">
        <v>1674</v>
      </c>
      <c r="C279" s="565">
        <v>1</v>
      </c>
      <c r="D279" s="565" t="s">
        <v>431</v>
      </c>
      <c r="E279" s="565" t="s">
        <v>256</v>
      </c>
      <c r="F279" s="565" t="s">
        <v>98</v>
      </c>
      <c r="G279" s="565">
        <v>2016</v>
      </c>
      <c r="H279" s="565" t="s">
        <v>1671</v>
      </c>
      <c r="I279" s="565">
        <v>2500</v>
      </c>
      <c r="J279" s="565" t="s">
        <v>590</v>
      </c>
      <c r="K279" s="565">
        <v>2</v>
      </c>
      <c r="L279" s="565">
        <v>84.6</v>
      </c>
      <c r="M279" s="565"/>
      <c r="N279" s="565" t="s">
        <v>1118</v>
      </c>
      <c r="O279" s="565">
        <v>8</v>
      </c>
      <c r="P279" s="565" t="s">
        <v>1672</v>
      </c>
      <c r="Q279" s="565" t="s">
        <v>843</v>
      </c>
      <c r="R279" s="565">
        <v>135</v>
      </c>
      <c r="S279" s="565">
        <v>31</v>
      </c>
      <c r="T279" s="566">
        <v>8600</v>
      </c>
      <c r="U279" s="565">
        <v>13</v>
      </c>
      <c r="V279" s="565" t="s">
        <v>254</v>
      </c>
      <c r="W279" s="565" t="s">
        <v>254</v>
      </c>
      <c r="X279" s="567">
        <v>43710</v>
      </c>
      <c r="Y279" s="567">
        <v>32726.54</v>
      </c>
      <c r="Z279" s="579">
        <v>7.1999999999999995E-2</v>
      </c>
    </row>
    <row r="280" spans="1:26" ht="30" x14ac:dyDescent="0.25">
      <c r="A280" s="564" t="s">
        <v>2118</v>
      </c>
      <c r="B280" s="574" t="s">
        <v>1674</v>
      </c>
      <c r="C280" s="574">
        <v>2</v>
      </c>
      <c r="D280" s="574" t="s">
        <v>436</v>
      </c>
      <c r="E280" s="574" t="s">
        <v>256</v>
      </c>
      <c r="F280" s="574" t="s">
        <v>98</v>
      </c>
      <c r="G280" s="574">
        <v>2016</v>
      </c>
      <c r="H280" s="574" t="s">
        <v>1671</v>
      </c>
      <c r="I280" s="574">
        <v>2500</v>
      </c>
      <c r="J280" s="574" t="s">
        <v>590</v>
      </c>
      <c r="K280" s="574">
        <v>2</v>
      </c>
      <c r="L280" s="574">
        <v>84.6</v>
      </c>
      <c r="M280" s="574"/>
      <c r="N280" s="574" t="s">
        <v>1118</v>
      </c>
      <c r="O280" s="574">
        <v>8</v>
      </c>
      <c r="P280" s="574" t="s">
        <v>1672</v>
      </c>
      <c r="Q280" s="574" t="s">
        <v>843</v>
      </c>
      <c r="R280" s="574">
        <v>135</v>
      </c>
      <c r="S280" s="574">
        <v>31</v>
      </c>
      <c r="T280" s="575">
        <v>8600</v>
      </c>
      <c r="U280" s="574">
        <v>13</v>
      </c>
      <c r="V280" s="574" t="s">
        <v>254</v>
      </c>
      <c r="W280" s="574" t="s">
        <v>254</v>
      </c>
      <c r="X280" s="576">
        <v>43875</v>
      </c>
      <c r="Y280" s="576">
        <v>32506</v>
      </c>
      <c r="Z280" s="577">
        <v>0.05</v>
      </c>
    </row>
    <row r="281" spans="1:26" x14ac:dyDescent="0.25">
      <c r="A281" s="564" t="s">
        <v>2119</v>
      </c>
      <c r="B281" s="574" t="s">
        <v>1675</v>
      </c>
      <c r="C281" s="574">
        <v>1</v>
      </c>
      <c r="D281" s="574" t="s">
        <v>431</v>
      </c>
      <c r="E281" s="574" t="s">
        <v>256</v>
      </c>
      <c r="F281" s="574" t="s">
        <v>98</v>
      </c>
      <c r="G281" s="574">
        <v>2016</v>
      </c>
      <c r="H281" s="574" t="s">
        <v>1671</v>
      </c>
      <c r="I281" s="574">
        <v>2500</v>
      </c>
      <c r="J281" s="574" t="s">
        <v>590</v>
      </c>
      <c r="K281" s="574">
        <v>2</v>
      </c>
      <c r="L281" s="574">
        <v>84.6</v>
      </c>
      <c r="M281" s="574"/>
      <c r="N281" s="574" t="s">
        <v>687</v>
      </c>
      <c r="O281" s="574">
        <v>8</v>
      </c>
      <c r="P281" s="574" t="s">
        <v>1672</v>
      </c>
      <c r="Q281" s="574" t="s">
        <v>435</v>
      </c>
      <c r="R281" s="574">
        <v>135</v>
      </c>
      <c r="S281" s="574">
        <v>31</v>
      </c>
      <c r="T281" s="575">
        <v>9900</v>
      </c>
      <c r="U281" s="574">
        <v>13</v>
      </c>
      <c r="V281" s="574" t="s">
        <v>255</v>
      </c>
      <c r="W281" s="574" t="s">
        <v>1599</v>
      </c>
      <c r="X281" s="576">
        <v>43535</v>
      </c>
      <c r="Y281" s="576">
        <v>32813.572</v>
      </c>
      <c r="Z281" s="577">
        <v>7.1999999999999995E-2</v>
      </c>
    </row>
    <row r="282" spans="1:26" ht="30" x14ac:dyDescent="0.25">
      <c r="A282" s="564" t="s">
        <v>2120</v>
      </c>
      <c r="B282" s="565" t="s">
        <v>1675</v>
      </c>
      <c r="C282" s="565">
        <v>2</v>
      </c>
      <c r="D282" s="565" t="s">
        <v>436</v>
      </c>
      <c r="E282" s="565" t="s">
        <v>256</v>
      </c>
      <c r="F282" s="565" t="s">
        <v>98</v>
      </c>
      <c r="G282" s="565">
        <v>2016</v>
      </c>
      <c r="H282" s="565" t="s">
        <v>1671</v>
      </c>
      <c r="I282" s="565">
        <v>2500</v>
      </c>
      <c r="J282" s="565" t="s">
        <v>590</v>
      </c>
      <c r="K282" s="565">
        <v>2</v>
      </c>
      <c r="L282" s="565">
        <v>84.6</v>
      </c>
      <c r="M282" s="565"/>
      <c r="N282" s="565" t="s">
        <v>687</v>
      </c>
      <c r="O282" s="565">
        <v>8</v>
      </c>
      <c r="P282" s="565" t="s">
        <v>1672</v>
      </c>
      <c r="Q282" s="565" t="s">
        <v>435</v>
      </c>
      <c r="R282" s="565">
        <v>135</v>
      </c>
      <c r="S282" s="565">
        <v>31</v>
      </c>
      <c r="T282" s="566">
        <v>9900</v>
      </c>
      <c r="U282" s="565">
        <v>13</v>
      </c>
      <c r="V282" s="565" t="s">
        <v>255</v>
      </c>
      <c r="W282" s="565" t="s">
        <v>1599</v>
      </c>
      <c r="X282" s="567">
        <v>43535</v>
      </c>
      <c r="Y282" s="567">
        <v>32445</v>
      </c>
      <c r="Z282" s="579">
        <v>0.05</v>
      </c>
    </row>
    <row r="283" spans="1:26" x14ac:dyDescent="0.25">
      <c r="A283" s="564" t="s">
        <v>2121</v>
      </c>
      <c r="B283" s="565" t="s">
        <v>1679</v>
      </c>
      <c r="C283" s="565">
        <v>1</v>
      </c>
      <c r="D283" s="565" t="s">
        <v>431</v>
      </c>
      <c r="E283" s="565" t="s">
        <v>256</v>
      </c>
      <c r="F283" s="565" t="s">
        <v>98</v>
      </c>
      <c r="G283" s="565">
        <v>2016</v>
      </c>
      <c r="H283" s="565" t="s">
        <v>1671</v>
      </c>
      <c r="I283" s="565">
        <v>2500</v>
      </c>
      <c r="J283" s="565" t="s">
        <v>590</v>
      </c>
      <c r="K283" s="565">
        <v>2</v>
      </c>
      <c r="L283" s="565">
        <v>84.3</v>
      </c>
      <c r="M283" s="565"/>
      <c r="N283" s="565" t="s">
        <v>1118</v>
      </c>
      <c r="O283" s="565">
        <v>8</v>
      </c>
      <c r="P283" s="565" t="s">
        <v>1677</v>
      </c>
      <c r="Q283" s="565" t="s">
        <v>843</v>
      </c>
      <c r="R283" s="565">
        <v>155</v>
      </c>
      <c r="S283" s="565">
        <v>31</v>
      </c>
      <c r="T283" s="566">
        <v>8600</v>
      </c>
      <c r="U283" s="565">
        <v>13</v>
      </c>
      <c r="V283" s="565" t="s">
        <v>254</v>
      </c>
      <c r="W283" s="565" t="s">
        <v>254</v>
      </c>
      <c r="X283" s="567">
        <v>45570</v>
      </c>
      <c r="Y283" s="567">
        <v>34821.379999999997</v>
      </c>
      <c r="Z283" s="579">
        <v>7.1999999999999995E-2</v>
      </c>
    </row>
    <row r="284" spans="1:26" ht="30" x14ac:dyDescent="0.25">
      <c r="A284" s="564" t="s">
        <v>2122</v>
      </c>
      <c r="B284" s="574" t="s">
        <v>1679</v>
      </c>
      <c r="C284" s="574">
        <v>2</v>
      </c>
      <c r="D284" s="574" t="s">
        <v>436</v>
      </c>
      <c r="E284" s="574" t="s">
        <v>256</v>
      </c>
      <c r="F284" s="574" t="s">
        <v>98</v>
      </c>
      <c r="G284" s="574">
        <v>2016</v>
      </c>
      <c r="H284" s="574" t="s">
        <v>1671</v>
      </c>
      <c r="I284" s="574">
        <v>2500</v>
      </c>
      <c r="J284" s="574" t="s">
        <v>590</v>
      </c>
      <c r="K284" s="574">
        <v>2</v>
      </c>
      <c r="L284" s="574">
        <v>84.3</v>
      </c>
      <c r="M284" s="574"/>
      <c r="N284" s="574" t="s">
        <v>1118</v>
      </c>
      <c r="O284" s="574">
        <v>8</v>
      </c>
      <c r="P284" s="574" t="s">
        <v>1677</v>
      </c>
      <c r="Q284" s="574" t="s">
        <v>843</v>
      </c>
      <c r="R284" s="574">
        <v>155</v>
      </c>
      <c r="S284" s="574">
        <v>31</v>
      </c>
      <c r="T284" s="575">
        <v>8600</v>
      </c>
      <c r="U284" s="574">
        <v>13</v>
      </c>
      <c r="V284" s="574" t="s">
        <v>254</v>
      </c>
      <c r="W284" s="574" t="s">
        <v>254</v>
      </c>
      <c r="X284" s="576">
        <v>46185</v>
      </c>
      <c r="Y284" s="576">
        <v>34597</v>
      </c>
      <c r="Z284" s="577">
        <v>0.05</v>
      </c>
    </row>
    <row r="285" spans="1:26" x14ac:dyDescent="0.25">
      <c r="A285" s="564" t="s">
        <v>2123</v>
      </c>
      <c r="B285" s="574" t="s">
        <v>1680</v>
      </c>
      <c r="C285" s="574">
        <v>1</v>
      </c>
      <c r="D285" s="574" t="s">
        <v>431</v>
      </c>
      <c r="E285" s="574" t="s">
        <v>256</v>
      </c>
      <c r="F285" s="574" t="s">
        <v>98</v>
      </c>
      <c r="G285" s="574">
        <v>2016</v>
      </c>
      <c r="H285" s="574" t="s">
        <v>1671</v>
      </c>
      <c r="I285" s="574">
        <v>2500</v>
      </c>
      <c r="J285" s="574" t="s">
        <v>590</v>
      </c>
      <c r="K285" s="574">
        <v>2</v>
      </c>
      <c r="L285" s="574">
        <v>84.3</v>
      </c>
      <c r="M285" s="574"/>
      <c r="N285" s="574" t="s">
        <v>687</v>
      </c>
      <c r="O285" s="574">
        <v>8</v>
      </c>
      <c r="P285" s="574" t="s">
        <v>1677</v>
      </c>
      <c r="Q285" s="574" t="s">
        <v>435</v>
      </c>
      <c r="R285" s="574">
        <v>155</v>
      </c>
      <c r="S285" s="574">
        <v>31</v>
      </c>
      <c r="T285" s="575">
        <v>9900</v>
      </c>
      <c r="U285" s="574">
        <v>13</v>
      </c>
      <c r="V285" s="574" t="s">
        <v>255</v>
      </c>
      <c r="W285" s="574" t="s">
        <v>1599</v>
      </c>
      <c r="X285" s="576">
        <v>45395</v>
      </c>
      <c r="Y285" s="576">
        <v>34507.660000000003</v>
      </c>
      <c r="Z285" s="577">
        <v>7.1999999999999995E-2</v>
      </c>
    </row>
    <row r="286" spans="1:26" ht="30" x14ac:dyDescent="0.25">
      <c r="A286" s="564" t="s">
        <v>2124</v>
      </c>
      <c r="B286" s="565" t="s">
        <v>1680</v>
      </c>
      <c r="C286" s="565">
        <v>2</v>
      </c>
      <c r="D286" s="565" t="s">
        <v>436</v>
      </c>
      <c r="E286" s="565" t="s">
        <v>256</v>
      </c>
      <c r="F286" s="565" t="s">
        <v>98</v>
      </c>
      <c r="G286" s="565">
        <v>2016</v>
      </c>
      <c r="H286" s="565" t="s">
        <v>1671</v>
      </c>
      <c r="I286" s="565">
        <v>2500</v>
      </c>
      <c r="J286" s="565" t="s">
        <v>590</v>
      </c>
      <c r="K286" s="565">
        <v>2</v>
      </c>
      <c r="L286" s="565">
        <v>84.3</v>
      </c>
      <c r="M286" s="565"/>
      <c r="N286" s="565" t="s">
        <v>687</v>
      </c>
      <c r="O286" s="565">
        <v>8</v>
      </c>
      <c r="P286" s="565" t="s">
        <v>1677</v>
      </c>
      <c r="Q286" s="565" t="s">
        <v>435</v>
      </c>
      <c r="R286" s="565">
        <v>155</v>
      </c>
      <c r="S286" s="565">
        <v>31</v>
      </c>
      <c r="T286" s="566">
        <v>9900</v>
      </c>
      <c r="U286" s="565">
        <v>13</v>
      </c>
      <c r="V286" s="565" t="s">
        <v>255</v>
      </c>
      <c r="W286" s="565" t="s">
        <v>1599</v>
      </c>
      <c r="X286" s="567">
        <v>45395</v>
      </c>
      <c r="Y286" s="567">
        <v>34136</v>
      </c>
      <c r="Z286" s="579">
        <v>0.05</v>
      </c>
    </row>
    <row r="287" spans="1:26" x14ac:dyDescent="0.25">
      <c r="A287" s="564" t="s">
        <v>2125</v>
      </c>
      <c r="B287" s="565" t="s">
        <v>1684</v>
      </c>
      <c r="C287" s="565">
        <v>1</v>
      </c>
      <c r="D287" s="565" t="s">
        <v>431</v>
      </c>
      <c r="E287" s="565" t="s">
        <v>256</v>
      </c>
      <c r="F287" s="565" t="s">
        <v>98</v>
      </c>
      <c r="G287" s="565">
        <v>2016</v>
      </c>
      <c r="H287" s="565" t="s">
        <v>1671</v>
      </c>
      <c r="I287" s="565">
        <v>3500</v>
      </c>
      <c r="J287" s="565" t="s">
        <v>590</v>
      </c>
      <c r="K287" s="565">
        <v>2</v>
      </c>
      <c r="L287" s="565">
        <v>84.5</v>
      </c>
      <c r="M287" s="565"/>
      <c r="N287" s="565" t="s">
        <v>1118</v>
      </c>
      <c r="O287" s="565">
        <v>8</v>
      </c>
      <c r="P287" s="565" t="s">
        <v>1682</v>
      </c>
      <c r="Q287" s="565" t="s">
        <v>843</v>
      </c>
      <c r="R287" s="565">
        <v>135</v>
      </c>
      <c r="S287" s="565">
        <v>31</v>
      </c>
      <c r="T287" s="566">
        <v>9600</v>
      </c>
      <c r="U287" s="565">
        <v>11</v>
      </c>
      <c r="V287" s="565" t="s">
        <v>254</v>
      </c>
      <c r="W287" s="565" t="s">
        <v>254</v>
      </c>
      <c r="X287" s="567">
        <v>47030</v>
      </c>
      <c r="Y287" s="567">
        <v>35345.595999999998</v>
      </c>
      <c r="Z287" s="579">
        <v>7.1999999999999995E-2</v>
      </c>
    </row>
    <row r="288" spans="1:26" ht="30" x14ac:dyDescent="0.25">
      <c r="A288" s="564" t="s">
        <v>2126</v>
      </c>
      <c r="B288" s="574" t="s">
        <v>1684</v>
      </c>
      <c r="C288" s="574">
        <v>2</v>
      </c>
      <c r="D288" s="574" t="s">
        <v>436</v>
      </c>
      <c r="E288" s="574" t="s">
        <v>256</v>
      </c>
      <c r="F288" s="574" t="s">
        <v>98</v>
      </c>
      <c r="G288" s="574">
        <v>2016</v>
      </c>
      <c r="H288" s="574" t="s">
        <v>1671</v>
      </c>
      <c r="I288" s="574">
        <v>3500</v>
      </c>
      <c r="J288" s="574" t="s">
        <v>590</v>
      </c>
      <c r="K288" s="574">
        <v>2</v>
      </c>
      <c r="L288" s="574">
        <v>84.5</v>
      </c>
      <c r="M288" s="574"/>
      <c r="N288" s="574" t="s">
        <v>1118</v>
      </c>
      <c r="O288" s="574">
        <v>8</v>
      </c>
      <c r="P288" s="574" t="s">
        <v>1682</v>
      </c>
      <c r="Q288" s="574" t="s">
        <v>843</v>
      </c>
      <c r="R288" s="574">
        <v>135</v>
      </c>
      <c r="S288" s="574">
        <v>31</v>
      </c>
      <c r="T288" s="575">
        <v>9600</v>
      </c>
      <c r="U288" s="574">
        <v>11</v>
      </c>
      <c r="V288" s="574" t="s">
        <v>254</v>
      </c>
      <c r="W288" s="574" t="s">
        <v>254</v>
      </c>
      <c r="X288" s="576">
        <v>47195</v>
      </c>
      <c r="Y288" s="576">
        <v>35120</v>
      </c>
      <c r="Z288" s="577">
        <v>0.05</v>
      </c>
    </row>
    <row r="289" spans="1:26" x14ac:dyDescent="0.25">
      <c r="A289" s="564" t="s">
        <v>2127</v>
      </c>
      <c r="B289" s="574" t="s">
        <v>1685</v>
      </c>
      <c r="C289" s="574">
        <v>1</v>
      </c>
      <c r="D289" s="574" t="s">
        <v>431</v>
      </c>
      <c r="E289" s="574" t="s">
        <v>256</v>
      </c>
      <c r="F289" s="574" t="s">
        <v>98</v>
      </c>
      <c r="G289" s="574">
        <v>2016</v>
      </c>
      <c r="H289" s="574" t="s">
        <v>1671</v>
      </c>
      <c r="I289" s="574">
        <v>3500</v>
      </c>
      <c r="J289" s="574" t="s">
        <v>590</v>
      </c>
      <c r="K289" s="574">
        <v>2</v>
      </c>
      <c r="L289" s="574">
        <v>84.5</v>
      </c>
      <c r="M289" s="574"/>
      <c r="N289" s="574" t="s">
        <v>687</v>
      </c>
      <c r="O289" s="574">
        <v>8</v>
      </c>
      <c r="P289" s="574" t="s">
        <v>1682</v>
      </c>
      <c r="Q289" s="574" t="s">
        <v>435</v>
      </c>
      <c r="R289" s="574">
        <v>135</v>
      </c>
      <c r="S289" s="574">
        <v>31</v>
      </c>
      <c r="T289" s="575">
        <v>9900</v>
      </c>
      <c r="U289" s="574">
        <v>11</v>
      </c>
      <c r="V289" s="574" t="s">
        <v>255</v>
      </c>
      <c r="W289" s="574" t="s">
        <v>1599</v>
      </c>
      <c r="X289" s="576">
        <v>46855</v>
      </c>
      <c r="Y289" s="576">
        <v>35432.627999999997</v>
      </c>
      <c r="Z289" s="577">
        <v>7.1999999999999995E-2</v>
      </c>
    </row>
    <row r="290" spans="1:26" ht="30" x14ac:dyDescent="0.25">
      <c r="A290" s="564" t="s">
        <v>2128</v>
      </c>
      <c r="B290" s="565" t="s">
        <v>1685</v>
      </c>
      <c r="C290" s="565">
        <v>2</v>
      </c>
      <c r="D290" s="565" t="s">
        <v>436</v>
      </c>
      <c r="E290" s="565" t="s">
        <v>256</v>
      </c>
      <c r="F290" s="565" t="s">
        <v>98</v>
      </c>
      <c r="G290" s="565">
        <v>2016</v>
      </c>
      <c r="H290" s="565" t="s">
        <v>1671</v>
      </c>
      <c r="I290" s="565">
        <v>3500</v>
      </c>
      <c r="J290" s="565" t="s">
        <v>590</v>
      </c>
      <c r="K290" s="565">
        <v>2</v>
      </c>
      <c r="L290" s="565">
        <v>84.5</v>
      </c>
      <c r="M290" s="565"/>
      <c r="N290" s="565" t="s">
        <v>687</v>
      </c>
      <c r="O290" s="565">
        <v>8</v>
      </c>
      <c r="P290" s="565" t="s">
        <v>1682</v>
      </c>
      <c r="Q290" s="565" t="s">
        <v>435</v>
      </c>
      <c r="R290" s="565">
        <v>135</v>
      </c>
      <c r="S290" s="565">
        <v>31</v>
      </c>
      <c r="T290" s="566">
        <v>9900</v>
      </c>
      <c r="U290" s="565">
        <v>11</v>
      </c>
      <c r="V290" s="565" t="s">
        <v>255</v>
      </c>
      <c r="W290" s="565" t="s">
        <v>1599</v>
      </c>
      <c r="X290" s="567">
        <v>46855</v>
      </c>
      <c r="Y290" s="567">
        <v>35060</v>
      </c>
      <c r="Z290" s="579">
        <v>0.05</v>
      </c>
    </row>
    <row r="291" spans="1:26" x14ac:dyDescent="0.25">
      <c r="A291" s="564" t="s">
        <v>2129</v>
      </c>
      <c r="B291" s="565" t="s">
        <v>1689</v>
      </c>
      <c r="C291" s="565">
        <v>1</v>
      </c>
      <c r="D291" s="565" t="s">
        <v>431</v>
      </c>
      <c r="E291" s="565" t="s">
        <v>256</v>
      </c>
      <c r="F291" s="565" t="s">
        <v>98</v>
      </c>
      <c r="G291" s="565">
        <v>2016</v>
      </c>
      <c r="H291" s="565" t="s">
        <v>1671</v>
      </c>
      <c r="I291" s="565">
        <v>3500</v>
      </c>
      <c r="J291" s="565" t="s">
        <v>590</v>
      </c>
      <c r="K291" s="565">
        <v>2</v>
      </c>
      <c r="L291" s="565">
        <v>84.1</v>
      </c>
      <c r="M291" s="565"/>
      <c r="N291" s="565" t="s">
        <v>1118</v>
      </c>
      <c r="O291" s="565">
        <v>8</v>
      </c>
      <c r="P291" s="565" t="s">
        <v>1687</v>
      </c>
      <c r="Q291" s="565" t="s">
        <v>843</v>
      </c>
      <c r="R291" s="565">
        <v>155</v>
      </c>
      <c r="S291" s="565">
        <v>31</v>
      </c>
      <c r="T291" s="566">
        <v>9600</v>
      </c>
      <c r="U291" s="565">
        <v>11</v>
      </c>
      <c r="V291" s="565" t="s">
        <v>254</v>
      </c>
      <c r="W291" s="565" t="s">
        <v>254</v>
      </c>
      <c r="X291" s="567">
        <v>47915</v>
      </c>
      <c r="Y291" s="567">
        <v>36552.911999999997</v>
      </c>
      <c r="Z291" s="579">
        <v>7.1999999999999995E-2</v>
      </c>
    </row>
    <row r="292" spans="1:26" ht="30" x14ac:dyDescent="0.25">
      <c r="A292" s="564" t="s">
        <v>2130</v>
      </c>
      <c r="B292" s="574" t="s">
        <v>1689</v>
      </c>
      <c r="C292" s="574">
        <v>2</v>
      </c>
      <c r="D292" s="574" t="s">
        <v>436</v>
      </c>
      <c r="E292" s="574" t="s">
        <v>256</v>
      </c>
      <c r="F292" s="574" t="s">
        <v>98</v>
      </c>
      <c r="G292" s="574">
        <v>2016</v>
      </c>
      <c r="H292" s="574" t="s">
        <v>1671</v>
      </c>
      <c r="I292" s="574">
        <v>3500</v>
      </c>
      <c r="J292" s="574" t="s">
        <v>590</v>
      </c>
      <c r="K292" s="574">
        <v>2</v>
      </c>
      <c r="L292" s="574">
        <v>84.1</v>
      </c>
      <c r="M292" s="574"/>
      <c r="N292" s="574" t="s">
        <v>1118</v>
      </c>
      <c r="O292" s="574">
        <v>8</v>
      </c>
      <c r="P292" s="574" t="s">
        <v>1687</v>
      </c>
      <c r="Q292" s="574" t="s">
        <v>843</v>
      </c>
      <c r="R292" s="574">
        <v>155</v>
      </c>
      <c r="S292" s="574">
        <v>31</v>
      </c>
      <c r="T292" s="575">
        <v>9600</v>
      </c>
      <c r="U292" s="574">
        <v>11</v>
      </c>
      <c r="V292" s="574" t="s">
        <v>254</v>
      </c>
      <c r="W292" s="574" t="s">
        <v>254</v>
      </c>
      <c r="X292" s="576">
        <v>48530</v>
      </c>
      <c r="Y292" s="576">
        <v>36324</v>
      </c>
      <c r="Z292" s="577">
        <v>0.05</v>
      </c>
    </row>
    <row r="293" spans="1:26" x14ac:dyDescent="0.25">
      <c r="A293" s="564" t="s">
        <v>2131</v>
      </c>
      <c r="B293" s="574" t="s">
        <v>1690</v>
      </c>
      <c r="C293" s="574">
        <v>1</v>
      </c>
      <c r="D293" s="574" t="s">
        <v>431</v>
      </c>
      <c r="E293" s="574" t="s">
        <v>256</v>
      </c>
      <c r="F293" s="574" t="s">
        <v>98</v>
      </c>
      <c r="G293" s="574">
        <v>2016</v>
      </c>
      <c r="H293" s="574" t="s">
        <v>1671</v>
      </c>
      <c r="I293" s="574">
        <v>3500</v>
      </c>
      <c r="J293" s="574" t="s">
        <v>590</v>
      </c>
      <c r="K293" s="574">
        <v>2</v>
      </c>
      <c r="L293" s="574">
        <v>84.1</v>
      </c>
      <c r="M293" s="574"/>
      <c r="N293" s="574" t="s">
        <v>687</v>
      </c>
      <c r="O293" s="574">
        <v>8</v>
      </c>
      <c r="P293" s="574" t="s">
        <v>1687</v>
      </c>
      <c r="Q293" s="574" t="s">
        <v>435</v>
      </c>
      <c r="R293" s="574">
        <v>155</v>
      </c>
      <c r="S293" s="574">
        <v>31</v>
      </c>
      <c r="T293" s="575">
        <v>9900</v>
      </c>
      <c r="U293" s="574">
        <v>11</v>
      </c>
      <c r="V293" s="574" t="s">
        <v>255</v>
      </c>
      <c r="W293" s="574" t="s">
        <v>1599</v>
      </c>
      <c r="X293" s="576">
        <v>47740</v>
      </c>
      <c r="Y293" s="576">
        <v>36239.192000000003</v>
      </c>
      <c r="Z293" s="577">
        <v>7.1999999999999995E-2</v>
      </c>
    </row>
    <row r="294" spans="1:26" ht="30" x14ac:dyDescent="0.25">
      <c r="A294" s="564" t="s">
        <v>2132</v>
      </c>
      <c r="B294" s="565" t="s">
        <v>1690</v>
      </c>
      <c r="C294" s="565">
        <v>2</v>
      </c>
      <c r="D294" s="565" t="s">
        <v>436</v>
      </c>
      <c r="E294" s="565" t="s">
        <v>256</v>
      </c>
      <c r="F294" s="565" t="s">
        <v>98</v>
      </c>
      <c r="G294" s="565">
        <v>2016</v>
      </c>
      <c r="H294" s="565" t="s">
        <v>1671</v>
      </c>
      <c r="I294" s="565">
        <v>3500</v>
      </c>
      <c r="J294" s="565" t="s">
        <v>590</v>
      </c>
      <c r="K294" s="565">
        <v>2</v>
      </c>
      <c r="L294" s="565">
        <v>84.1</v>
      </c>
      <c r="M294" s="565"/>
      <c r="N294" s="565" t="s">
        <v>687</v>
      </c>
      <c r="O294" s="565">
        <v>8</v>
      </c>
      <c r="P294" s="565" t="s">
        <v>1687</v>
      </c>
      <c r="Q294" s="565" t="s">
        <v>435</v>
      </c>
      <c r="R294" s="565">
        <v>155</v>
      </c>
      <c r="S294" s="565">
        <v>31</v>
      </c>
      <c r="T294" s="566">
        <v>9900</v>
      </c>
      <c r="U294" s="565">
        <v>11</v>
      </c>
      <c r="V294" s="565" t="s">
        <v>255</v>
      </c>
      <c r="W294" s="565" t="s">
        <v>1599</v>
      </c>
      <c r="X294" s="567">
        <v>47740</v>
      </c>
      <c r="Y294" s="567">
        <v>35864</v>
      </c>
      <c r="Z294" s="579">
        <v>0.05</v>
      </c>
    </row>
    <row r="295" spans="1:26" x14ac:dyDescent="0.25">
      <c r="A295" s="564" t="s">
        <v>2133</v>
      </c>
      <c r="B295" s="565" t="s">
        <v>637</v>
      </c>
      <c r="C295" s="565">
        <v>1</v>
      </c>
      <c r="D295" s="565" t="s">
        <v>431</v>
      </c>
      <c r="E295" s="565" t="s">
        <v>257</v>
      </c>
      <c r="F295" s="565" t="s">
        <v>98</v>
      </c>
      <c r="G295" s="565">
        <v>2017</v>
      </c>
      <c r="H295" s="565" t="s">
        <v>638</v>
      </c>
      <c r="I295" s="565" t="s">
        <v>502</v>
      </c>
      <c r="J295" s="565" t="s">
        <v>121</v>
      </c>
      <c r="K295" s="565">
        <v>2</v>
      </c>
      <c r="L295" s="565" t="s">
        <v>1785</v>
      </c>
      <c r="M295" s="565"/>
      <c r="N295" s="565" t="s">
        <v>461</v>
      </c>
      <c r="O295" s="565">
        <v>4</v>
      </c>
      <c r="P295" s="565" t="s">
        <v>639</v>
      </c>
      <c r="Q295" s="565" t="s">
        <v>506</v>
      </c>
      <c r="R295" s="565">
        <v>115.2</v>
      </c>
      <c r="S295" s="565" t="s">
        <v>1785</v>
      </c>
      <c r="T295" s="566">
        <v>4751</v>
      </c>
      <c r="U295" s="565">
        <v>25</v>
      </c>
      <c r="V295" s="565" t="s">
        <v>122</v>
      </c>
      <c r="W295" s="565" t="s">
        <v>123</v>
      </c>
      <c r="X295" s="567">
        <v>23180</v>
      </c>
      <c r="Y295" s="567">
        <v>20531.716</v>
      </c>
      <c r="Z295" s="579">
        <v>7.1999999999999995E-2</v>
      </c>
    </row>
    <row r="296" spans="1:26" ht="30" x14ac:dyDescent="0.25">
      <c r="A296" s="564" t="s">
        <v>2134</v>
      </c>
      <c r="B296" s="574" t="s">
        <v>637</v>
      </c>
      <c r="C296" s="574">
        <v>2</v>
      </c>
      <c r="D296" s="574" t="s">
        <v>436</v>
      </c>
      <c r="E296" s="574" t="s">
        <v>257</v>
      </c>
      <c r="F296" s="574" t="s">
        <v>98</v>
      </c>
      <c r="G296" s="574">
        <v>2017</v>
      </c>
      <c r="H296" s="574" t="s">
        <v>638</v>
      </c>
      <c r="I296" s="574" t="s">
        <v>502</v>
      </c>
      <c r="J296" s="574" t="s">
        <v>121</v>
      </c>
      <c r="K296" s="574">
        <v>2</v>
      </c>
      <c r="L296" s="574">
        <v>73.7</v>
      </c>
      <c r="M296" s="574"/>
      <c r="N296" s="574" t="s">
        <v>461</v>
      </c>
      <c r="O296" s="574">
        <v>4</v>
      </c>
      <c r="P296" s="574" t="s">
        <v>639</v>
      </c>
      <c r="Q296" s="574" t="s">
        <v>506</v>
      </c>
      <c r="R296" s="574">
        <v>115.2</v>
      </c>
      <c r="S296" s="574">
        <v>14.5</v>
      </c>
      <c r="T296" s="575">
        <v>4751</v>
      </c>
      <c r="U296" s="574">
        <v>25</v>
      </c>
      <c r="V296" s="574" t="s">
        <v>122</v>
      </c>
      <c r="W296" s="574" t="s">
        <v>123</v>
      </c>
      <c r="X296" s="576">
        <v>23400</v>
      </c>
      <c r="Y296" s="576">
        <v>21083</v>
      </c>
      <c r="Z296" s="577">
        <v>0.05</v>
      </c>
    </row>
    <row r="297" spans="1:26" x14ac:dyDescent="0.25">
      <c r="A297" s="564" t="s">
        <v>2135</v>
      </c>
      <c r="B297" s="565" t="s">
        <v>637</v>
      </c>
      <c r="C297" s="565">
        <v>3</v>
      </c>
      <c r="D297" s="565" t="s">
        <v>454</v>
      </c>
      <c r="E297" s="565" t="s">
        <v>257</v>
      </c>
      <c r="F297" s="565" t="s">
        <v>98</v>
      </c>
      <c r="G297" s="565">
        <v>2017</v>
      </c>
      <c r="H297" s="565" t="s">
        <v>638</v>
      </c>
      <c r="I297" s="565" t="s">
        <v>502</v>
      </c>
      <c r="J297" s="565" t="s">
        <v>121</v>
      </c>
      <c r="K297" s="565">
        <v>2</v>
      </c>
      <c r="L297" s="565">
        <v>73.7</v>
      </c>
      <c r="M297" s="565"/>
      <c r="N297" s="565" t="s">
        <v>461</v>
      </c>
      <c r="O297" s="565">
        <v>4</v>
      </c>
      <c r="P297" s="565" t="s">
        <v>639</v>
      </c>
      <c r="Q297" s="565" t="s">
        <v>506</v>
      </c>
      <c r="R297" s="565">
        <v>115.2</v>
      </c>
      <c r="S297" s="565" t="s">
        <v>1823</v>
      </c>
      <c r="T297" s="566">
        <v>4751</v>
      </c>
      <c r="U297" s="565">
        <v>25</v>
      </c>
      <c r="V297" s="565" t="s">
        <v>122</v>
      </c>
      <c r="W297" s="565" t="s">
        <v>123</v>
      </c>
      <c r="X297" s="567">
        <v>23180</v>
      </c>
      <c r="Y297" s="567">
        <v>20609.05</v>
      </c>
      <c r="Z297" s="579">
        <v>0.03</v>
      </c>
    </row>
    <row r="298" spans="1:26" x14ac:dyDescent="0.25">
      <c r="A298" s="564" t="s">
        <v>2136</v>
      </c>
      <c r="B298" s="574" t="s">
        <v>640</v>
      </c>
      <c r="C298" s="574">
        <v>1</v>
      </c>
      <c r="D298" s="574" t="s">
        <v>431</v>
      </c>
      <c r="E298" s="574" t="s">
        <v>257</v>
      </c>
      <c r="F298" s="574" t="s">
        <v>98</v>
      </c>
      <c r="G298" s="574">
        <v>2017</v>
      </c>
      <c r="H298" s="574" t="s">
        <v>638</v>
      </c>
      <c r="I298" s="574" t="s">
        <v>452</v>
      </c>
      <c r="J298" s="574" t="s">
        <v>121</v>
      </c>
      <c r="K298" s="574">
        <v>2</v>
      </c>
      <c r="L298" s="574" t="s">
        <v>1785</v>
      </c>
      <c r="M298" s="574"/>
      <c r="N298" s="574" t="s">
        <v>461</v>
      </c>
      <c r="O298" s="574">
        <v>4</v>
      </c>
      <c r="P298" s="574" t="s">
        <v>641</v>
      </c>
      <c r="Q298" s="574" t="s">
        <v>432</v>
      </c>
      <c r="R298" s="574">
        <v>115.2</v>
      </c>
      <c r="S298" s="574" t="s">
        <v>1785</v>
      </c>
      <c r="T298" s="575">
        <v>4751</v>
      </c>
      <c r="U298" s="574">
        <v>25</v>
      </c>
      <c r="V298" s="574" t="s">
        <v>122</v>
      </c>
      <c r="W298" s="574" t="s">
        <v>123</v>
      </c>
      <c r="X298" s="576">
        <v>24790</v>
      </c>
      <c r="Y298" s="576">
        <v>21276.547999999999</v>
      </c>
      <c r="Z298" s="577">
        <v>7.1999999999999995E-2</v>
      </c>
    </row>
    <row r="299" spans="1:26" ht="30" x14ac:dyDescent="0.25">
      <c r="A299" s="564" t="s">
        <v>2137</v>
      </c>
      <c r="B299" s="565" t="s">
        <v>640</v>
      </c>
      <c r="C299" s="565">
        <v>2</v>
      </c>
      <c r="D299" s="565" t="s">
        <v>436</v>
      </c>
      <c r="E299" s="565" t="s">
        <v>257</v>
      </c>
      <c r="F299" s="565" t="s">
        <v>98</v>
      </c>
      <c r="G299" s="565">
        <v>2017</v>
      </c>
      <c r="H299" s="565" t="s">
        <v>638</v>
      </c>
      <c r="I299" s="565" t="s">
        <v>452</v>
      </c>
      <c r="J299" s="565" t="s">
        <v>121</v>
      </c>
      <c r="K299" s="565">
        <v>2</v>
      </c>
      <c r="L299" s="565">
        <v>73.7</v>
      </c>
      <c r="M299" s="565"/>
      <c r="N299" s="565" t="s">
        <v>461</v>
      </c>
      <c r="O299" s="565">
        <v>4</v>
      </c>
      <c r="P299" s="565" t="s">
        <v>641</v>
      </c>
      <c r="Q299" s="565" t="s">
        <v>432</v>
      </c>
      <c r="R299" s="565">
        <v>115.2</v>
      </c>
      <c r="S299" s="565">
        <v>14.5</v>
      </c>
      <c r="T299" s="566">
        <v>4751</v>
      </c>
      <c r="U299" s="565">
        <v>25</v>
      </c>
      <c r="V299" s="565" t="s">
        <v>122</v>
      </c>
      <c r="W299" s="565" t="s">
        <v>123</v>
      </c>
      <c r="X299" s="567">
        <v>24510</v>
      </c>
      <c r="Y299" s="567">
        <v>21418</v>
      </c>
      <c r="Z299" s="579">
        <v>0.05</v>
      </c>
    </row>
    <row r="300" spans="1:26" x14ac:dyDescent="0.25">
      <c r="A300" s="564" t="s">
        <v>2138</v>
      </c>
      <c r="B300" s="574" t="s">
        <v>640</v>
      </c>
      <c r="C300" s="574">
        <v>3</v>
      </c>
      <c r="D300" s="574" t="s">
        <v>454</v>
      </c>
      <c r="E300" s="574" t="s">
        <v>257</v>
      </c>
      <c r="F300" s="574" t="s">
        <v>98</v>
      </c>
      <c r="G300" s="574">
        <v>2017</v>
      </c>
      <c r="H300" s="574" t="s">
        <v>638</v>
      </c>
      <c r="I300" s="574" t="s">
        <v>452</v>
      </c>
      <c r="J300" s="574" t="s">
        <v>121</v>
      </c>
      <c r="K300" s="574">
        <v>2</v>
      </c>
      <c r="L300" s="574">
        <v>73.7</v>
      </c>
      <c r="M300" s="574"/>
      <c r="N300" s="574" t="s">
        <v>461</v>
      </c>
      <c r="O300" s="574">
        <v>4</v>
      </c>
      <c r="P300" s="574" t="s">
        <v>641</v>
      </c>
      <c r="Q300" s="574" t="s">
        <v>432</v>
      </c>
      <c r="R300" s="574">
        <v>115.2</v>
      </c>
      <c r="S300" s="574" t="s">
        <v>1823</v>
      </c>
      <c r="T300" s="575">
        <v>4751</v>
      </c>
      <c r="U300" s="574">
        <v>25</v>
      </c>
      <c r="V300" s="574" t="s">
        <v>122</v>
      </c>
      <c r="W300" s="574" t="s">
        <v>123</v>
      </c>
      <c r="X300" s="576">
        <v>24755</v>
      </c>
      <c r="Y300" s="576">
        <v>21367.56</v>
      </c>
      <c r="Z300" s="577">
        <v>0.03</v>
      </c>
    </row>
    <row r="301" spans="1:26" ht="30" x14ac:dyDescent="0.25">
      <c r="A301" s="564" t="s">
        <v>2139</v>
      </c>
      <c r="B301" s="565" t="s">
        <v>642</v>
      </c>
      <c r="C301" s="565">
        <v>1</v>
      </c>
      <c r="D301" s="565" t="s">
        <v>458</v>
      </c>
      <c r="E301" s="565" t="s">
        <v>257</v>
      </c>
      <c r="F301" s="565" t="s">
        <v>68</v>
      </c>
      <c r="G301" s="565">
        <v>2017</v>
      </c>
      <c r="H301" s="565" t="s">
        <v>643</v>
      </c>
      <c r="I301" s="565" t="s">
        <v>644</v>
      </c>
      <c r="J301" s="565" t="s">
        <v>121</v>
      </c>
      <c r="K301" s="565">
        <v>2</v>
      </c>
      <c r="L301" s="565">
        <v>15.8</v>
      </c>
      <c r="M301" s="565"/>
      <c r="N301" s="565" t="s">
        <v>503</v>
      </c>
      <c r="O301" s="565">
        <v>4</v>
      </c>
      <c r="P301" s="565" t="s">
        <v>645</v>
      </c>
      <c r="Q301" s="565" t="s">
        <v>463</v>
      </c>
      <c r="R301" s="565">
        <v>120.6</v>
      </c>
      <c r="S301" s="565">
        <v>15.8</v>
      </c>
      <c r="T301" s="566">
        <v>5270</v>
      </c>
      <c r="U301" s="565">
        <v>24</v>
      </c>
      <c r="V301" s="565" t="s">
        <v>122</v>
      </c>
      <c r="W301" s="565" t="s">
        <v>123</v>
      </c>
      <c r="X301" s="567">
        <v>24895</v>
      </c>
      <c r="Y301" s="567">
        <v>21894</v>
      </c>
      <c r="Z301" s="579">
        <v>0.05</v>
      </c>
    </row>
    <row r="302" spans="1:26" x14ac:dyDescent="0.25">
      <c r="A302" s="564" t="s">
        <v>1839</v>
      </c>
      <c r="B302" s="574" t="s">
        <v>642</v>
      </c>
      <c r="C302" s="574">
        <v>2</v>
      </c>
      <c r="D302" s="574" t="s">
        <v>1370</v>
      </c>
      <c r="E302" s="574" t="s">
        <v>257</v>
      </c>
      <c r="F302" s="574" t="s">
        <v>68</v>
      </c>
      <c r="G302" s="574">
        <v>2017</v>
      </c>
      <c r="H302" s="574" t="s">
        <v>643</v>
      </c>
      <c r="I302" s="574" t="s">
        <v>644</v>
      </c>
      <c r="J302" s="574" t="s">
        <v>121</v>
      </c>
      <c r="K302" s="574">
        <v>2</v>
      </c>
      <c r="L302" s="574">
        <v>15.8</v>
      </c>
      <c r="M302" s="574"/>
      <c r="N302" s="574" t="s">
        <v>503</v>
      </c>
      <c r="O302" s="574">
        <v>4</v>
      </c>
      <c r="P302" s="574" t="s">
        <v>645</v>
      </c>
      <c r="Q302" s="574" t="s">
        <v>463</v>
      </c>
      <c r="R302" s="574">
        <v>120.6</v>
      </c>
      <c r="S302" s="574">
        <v>15.8</v>
      </c>
      <c r="T302" s="575">
        <v>5270</v>
      </c>
      <c r="U302" s="574">
        <v>24</v>
      </c>
      <c r="V302" s="574" t="s">
        <v>122</v>
      </c>
      <c r="W302" s="574" t="s">
        <v>123</v>
      </c>
      <c r="X302" s="576">
        <v>24995</v>
      </c>
      <c r="Y302" s="576">
        <v>25324.9</v>
      </c>
      <c r="Z302" s="577">
        <v>0.01</v>
      </c>
    </row>
    <row r="303" spans="1:26" ht="30" x14ac:dyDescent="0.25">
      <c r="A303" s="564" t="s">
        <v>2140</v>
      </c>
      <c r="B303" s="565" t="s">
        <v>646</v>
      </c>
      <c r="C303" s="565">
        <v>1</v>
      </c>
      <c r="D303" s="565" t="s">
        <v>458</v>
      </c>
      <c r="E303" s="565" t="s">
        <v>257</v>
      </c>
      <c r="F303" s="565" t="s">
        <v>68</v>
      </c>
      <c r="G303" s="565">
        <v>2017</v>
      </c>
      <c r="H303" s="565" t="s">
        <v>643</v>
      </c>
      <c r="I303" s="565" t="s">
        <v>647</v>
      </c>
      <c r="J303" s="565" t="s">
        <v>121</v>
      </c>
      <c r="K303" s="565">
        <v>2</v>
      </c>
      <c r="L303" s="565">
        <v>15.8</v>
      </c>
      <c r="M303" s="565"/>
      <c r="N303" s="565" t="s">
        <v>503</v>
      </c>
      <c r="O303" s="565">
        <v>4</v>
      </c>
      <c r="P303" s="565" t="s">
        <v>648</v>
      </c>
      <c r="Q303" s="565" t="s">
        <v>463</v>
      </c>
      <c r="R303" s="565">
        <v>120.6</v>
      </c>
      <c r="S303" s="565">
        <v>15.8</v>
      </c>
      <c r="T303" s="566">
        <v>5270</v>
      </c>
      <c r="U303" s="565">
        <v>24</v>
      </c>
      <c r="V303" s="565" t="s">
        <v>122</v>
      </c>
      <c r="W303" s="565" t="s">
        <v>123</v>
      </c>
      <c r="X303" s="567">
        <v>24895</v>
      </c>
      <c r="Y303" s="567">
        <v>21894</v>
      </c>
      <c r="Z303" s="579">
        <v>0.05</v>
      </c>
    </row>
    <row r="304" spans="1:26" x14ac:dyDescent="0.25">
      <c r="A304" s="564" t="s">
        <v>2141</v>
      </c>
      <c r="B304" s="574" t="s">
        <v>646</v>
      </c>
      <c r="C304" s="574">
        <v>2</v>
      </c>
      <c r="D304" s="574" t="s">
        <v>1370</v>
      </c>
      <c r="E304" s="574" t="s">
        <v>257</v>
      </c>
      <c r="F304" s="574" t="s">
        <v>68</v>
      </c>
      <c r="G304" s="574">
        <v>2017</v>
      </c>
      <c r="H304" s="574" t="s">
        <v>643</v>
      </c>
      <c r="I304" s="574" t="s">
        <v>647</v>
      </c>
      <c r="J304" s="574" t="s">
        <v>121</v>
      </c>
      <c r="K304" s="574">
        <v>2</v>
      </c>
      <c r="L304" s="574">
        <v>15.8</v>
      </c>
      <c r="M304" s="574"/>
      <c r="N304" s="574" t="s">
        <v>503</v>
      </c>
      <c r="O304" s="574">
        <v>4</v>
      </c>
      <c r="P304" s="574" t="s">
        <v>648</v>
      </c>
      <c r="Q304" s="574" t="s">
        <v>463</v>
      </c>
      <c r="R304" s="574">
        <v>120.6</v>
      </c>
      <c r="S304" s="574">
        <v>15.8</v>
      </c>
      <c r="T304" s="575">
        <v>5270</v>
      </c>
      <c r="U304" s="574">
        <v>24</v>
      </c>
      <c r="V304" s="574" t="s">
        <v>122</v>
      </c>
      <c r="W304" s="574" t="s">
        <v>123</v>
      </c>
      <c r="X304" s="576">
        <v>24995</v>
      </c>
      <c r="Y304" s="576">
        <v>26354.15</v>
      </c>
      <c r="Z304" s="577">
        <v>0.01</v>
      </c>
    </row>
    <row r="305" spans="1:26" ht="30" x14ac:dyDescent="0.25">
      <c r="A305" s="564" t="s">
        <v>2142</v>
      </c>
      <c r="B305" s="565" t="s">
        <v>649</v>
      </c>
      <c r="C305" s="565">
        <v>1</v>
      </c>
      <c r="D305" s="565" t="s">
        <v>458</v>
      </c>
      <c r="E305" s="565" t="s">
        <v>257</v>
      </c>
      <c r="F305" s="565" t="s">
        <v>68</v>
      </c>
      <c r="G305" s="565">
        <v>2017</v>
      </c>
      <c r="H305" s="565" t="s">
        <v>643</v>
      </c>
      <c r="I305" s="565" t="s">
        <v>650</v>
      </c>
      <c r="J305" s="565" t="s">
        <v>121</v>
      </c>
      <c r="K305" s="565">
        <v>2</v>
      </c>
      <c r="L305" s="565">
        <v>15.8</v>
      </c>
      <c r="M305" s="565"/>
      <c r="N305" s="565" t="s">
        <v>503</v>
      </c>
      <c r="O305" s="565">
        <v>4</v>
      </c>
      <c r="P305" s="565" t="s">
        <v>651</v>
      </c>
      <c r="Q305" s="565" t="s">
        <v>652</v>
      </c>
      <c r="R305" s="565">
        <v>120.6</v>
      </c>
      <c r="S305" s="565">
        <v>15.8</v>
      </c>
      <c r="T305" s="566">
        <v>5270</v>
      </c>
      <c r="U305" s="565">
        <v>24</v>
      </c>
      <c r="V305" s="565" t="s">
        <v>122</v>
      </c>
      <c r="W305" s="565" t="s">
        <v>123</v>
      </c>
      <c r="X305" s="567">
        <v>26420</v>
      </c>
      <c r="Y305" s="567">
        <v>23303</v>
      </c>
      <c r="Z305" s="579">
        <v>0.05</v>
      </c>
    </row>
    <row r="306" spans="1:26" x14ac:dyDescent="0.25">
      <c r="A306" s="564" t="s">
        <v>2143</v>
      </c>
      <c r="B306" s="574" t="s">
        <v>649</v>
      </c>
      <c r="C306" s="574">
        <v>2</v>
      </c>
      <c r="D306" s="574" t="s">
        <v>1370</v>
      </c>
      <c r="E306" s="574" t="s">
        <v>257</v>
      </c>
      <c r="F306" s="574" t="s">
        <v>68</v>
      </c>
      <c r="G306" s="574">
        <v>2017</v>
      </c>
      <c r="H306" s="574" t="s">
        <v>643</v>
      </c>
      <c r="I306" s="574" t="s">
        <v>650</v>
      </c>
      <c r="J306" s="574" t="s">
        <v>121</v>
      </c>
      <c r="K306" s="574">
        <v>2</v>
      </c>
      <c r="L306" s="574">
        <v>15.8</v>
      </c>
      <c r="M306" s="574"/>
      <c r="N306" s="574" t="s">
        <v>503</v>
      </c>
      <c r="O306" s="574">
        <v>4</v>
      </c>
      <c r="P306" s="574" t="s">
        <v>651</v>
      </c>
      <c r="Q306" s="574" t="s">
        <v>652</v>
      </c>
      <c r="R306" s="574">
        <v>120.6</v>
      </c>
      <c r="S306" s="574">
        <v>15.8</v>
      </c>
      <c r="T306" s="575">
        <v>5270</v>
      </c>
      <c r="U306" s="574">
        <v>24</v>
      </c>
      <c r="V306" s="574" t="s">
        <v>122</v>
      </c>
      <c r="W306" s="574" t="s">
        <v>123</v>
      </c>
      <c r="X306" s="576">
        <v>26420</v>
      </c>
      <c r="Y306" s="576">
        <v>26935</v>
      </c>
      <c r="Z306" s="577">
        <v>0.01</v>
      </c>
    </row>
    <row r="307" spans="1:26" ht="30" x14ac:dyDescent="0.25">
      <c r="A307" s="564" t="s">
        <v>2144</v>
      </c>
      <c r="B307" s="565" t="s">
        <v>653</v>
      </c>
      <c r="C307" s="565">
        <v>1</v>
      </c>
      <c r="D307" s="565" t="s">
        <v>458</v>
      </c>
      <c r="E307" s="565" t="s">
        <v>257</v>
      </c>
      <c r="F307" s="565" t="s">
        <v>68</v>
      </c>
      <c r="G307" s="565">
        <v>2017</v>
      </c>
      <c r="H307" s="565" t="s">
        <v>643</v>
      </c>
      <c r="I307" s="565" t="s">
        <v>654</v>
      </c>
      <c r="J307" s="565" t="s">
        <v>121</v>
      </c>
      <c r="K307" s="565">
        <v>2</v>
      </c>
      <c r="L307" s="565">
        <v>15.8</v>
      </c>
      <c r="M307" s="565"/>
      <c r="N307" s="565" t="s">
        <v>503</v>
      </c>
      <c r="O307" s="565">
        <v>4</v>
      </c>
      <c r="P307" s="565" t="s">
        <v>655</v>
      </c>
      <c r="Q307" s="565" t="s">
        <v>652</v>
      </c>
      <c r="R307" s="565">
        <v>120.6</v>
      </c>
      <c r="S307" s="565">
        <v>15.8</v>
      </c>
      <c r="T307" s="566">
        <v>5270</v>
      </c>
      <c r="U307" s="565">
        <v>24</v>
      </c>
      <c r="V307" s="565" t="s">
        <v>122</v>
      </c>
      <c r="W307" s="565" t="s">
        <v>123</v>
      </c>
      <c r="X307" s="567">
        <v>26420</v>
      </c>
      <c r="Y307" s="567">
        <v>23303</v>
      </c>
      <c r="Z307" s="579">
        <v>0.05</v>
      </c>
    </row>
    <row r="308" spans="1:26" x14ac:dyDescent="0.25">
      <c r="A308" s="564" t="s">
        <v>2145</v>
      </c>
      <c r="B308" s="574" t="s">
        <v>653</v>
      </c>
      <c r="C308" s="574">
        <v>2</v>
      </c>
      <c r="D308" s="574" t="s">
        <v>1370</v>
      </c>
      <c r="E308" s="574" t="s">
        <v>257</v>
      </c>
      <c r="F308" s="574" t="s">
        <v>68</v>
      </c>
      <c r="G308" s="574">
        <v>2017</v>
      </c>
      <c r="H308" s="574" t="s">
        <v>643</v>
      </c>
      <c r="I308" s="574" t="s">
        <v>654</v>
      </c>
      <c r="J308" s="574" t="s">
        <v>121</v>
      </c>
      <c r="K308" s="574">
        <v>2</v>
      </c>
      <c r="L308" s="574">
        <v>15.8</v>
      </c>
      <c r="M308" s="574"/>
      <c r="N308" s="574" t="s">
        <v>503</v>
      </c>
      <c r="O308" s="574">
        <v>4</v>
      </c>
      <c r="P308" s="574" t="s">
        <v>655</v>
      </c>
      <c r="Q308" s="574" t="s">
        <v>652</v>
      </c>
      <c r="R308" s="574">
        <v>120.6</v>
      </c>
      <c r="S308" s="574">
        <v>15.8</v>
      </c>
      <c r="T308" s="575">
        <v>5270</v>
      </c>
      <c r="U308" s="574">
        <v>24</v>
      </c>
      <c r="V308" s="574" t="s">
        <v>122</v>
      </c>
      <c r="W308" s="574" t="s">
        <v>123</v>
      </c>
      <c r="X308" s="576">
        <v>26420</v>
      </c>
      <c r="Y308" s="576">
        <v>27964.25</v>
      </c>
      <c r="Z308" s="577">
        <v>0.01</v>
      </c>
    </row>
    <row r="309" spans="1:26" ht="30" x14ac:dyDescent="0.25">
      <c r="A309" s="564" t="s">
        <v>2146</v>
      </c>
      <c r="B309" s="565" t="s">
        <v>656</v>
      </c>
      <c r="C309" s="565">
        <v>1</v>
      </c>
      <c r="D309" s="565" t="s">
        <v>458</v>
      </c>
      <c r="E309" s="565" t="s">
        <v>257</v>
      </c>
      <c r="F309" s="565" t="s">
        <v>68</v>
      </c>
      <c r="G309" s="565">
        <v>2017</v>
      </c>
      <c r="H309" s="565" t="s">
        <v>643</v>
      </c>
      <c r="I309" s="565" t="s">
        <v>657</v>
      </c>
      <c r="J309" s="565" t="s">
        <v>121</v>
      </c>
      <c r="K309" s="565">
        <v>2</v>
      </c>
      <c r="L309" s="565">
        <v>15.8</v>
      </c>
      <c r="M309" s="565"/>
      <c r="N309" s="565" t="s">
        <v>503</v>
      </c>
      <c r="O309" s="565">
        <v>4</v>
      </c>
      <c r="P309" s="565" t="s">
        <v>658</v>
      </c>
      <c r="Q309" s="565" t="s">
        <v>463</v>
      </c>
      <c r="R309" s="565">
        <v>104.8</v>
      </c>
      <c r="S309" s="565">
        <v>15.8</v>
      </c>
      <c r="T309" s="566">
        <v>5020</v>
      </c>
      <c r="U309" s="565">
        <v>24</v>
      </c>
      <c r="V309" s="565" t="s">
        <v>122</v>
      </c>
      <c r="W309" s="565" t="s">
        <v>123</v>
      </c>
      <c r="X309" s="567">
        <v>23895</v>
      </c>
      <c r="Y309" s="567">
        <v>20969</v>
      </c>
      <c r="Z309" s="579">
        <v>0.05</v>
      </c>
    </row>
    <row r="310" spans="1:26" x14ac:dyDescent="0.25">
      <c r="A310" s="564" t="s">
        <v>2147</v>
      </c>
      <c r="B310" s="574" t="s">
        <v>656</v>
      </c>
      <c r="C310" s="574">
        <v>2</v>
      </c>
      <c r="D310" s="574" t="s">
        <v>1370</v>
      </c>
      <c r="E310" s="574" t="s">
        <v>257</v>
      </c>
      <c r="F310" s="574" t="s">
        <v>68</v>
      </c>
      <c r="G310" s="574">
        <v>2017</v>
      </c>
      <c r="H310" s="574" t="s">
        <v>643</v>
      </c>
      <c r="I310" s="574" t="s">
        <v>657</v>
      </c>
      <c r="J310" s="574" t="s">
        <v>121</v>
      </c>
      <c r="K310" s="574">
        <v>2</v>
      </c>
      <c r="L310" s="574">
        <v>15.8</v>
      </c>
      <c r="M310" s="574"/>
      <c r="N310" s="574" t="s">
        <v>503</v>
      </c>
      <c r="O310" s="574">
        <v>4</v>
      </c>
      <c r="P310" s="574" t="s">
        <v>658</v>
      </c>
      <c r="Q310" s="574" t="s">
        <v>463</v>
      </c>
      <c r="R310" s="574">
        <v>104.8</v>
      </c>
      <c r="S310" s="574">
        <v>15.8</v>
      </c>
      <c r="T310" s="575">
        <v>5020</v>
      </c>
      <c r="U310" s="574">
        <v>24</v>
      </c>
      <c r="V310" s="574" t="s">
        <v>122</v>
      </c>
      <c r="W310" s="574" t="s">
        <v>123</v>
      </c>
      <c r="X310" s="576">
        <v>23895</v>
      </c>
      <c r="Y310" s="576">
        <v>26619.85</v>
      </c>
      <c r="Z310" s="577">
        <v>0.01</v>
      </c>
    </row>
    <row r="311" spans="1:26" ht="30" x14ac:dyDescent="0.25">
      <c r="A311" s="564" t="s">
        <v>2148</v>
      </c>
      <c r="B311" s="565" t="s">
        <v>659</v>
      </c>
      <c r="C311" s="565">
        <v>1</v>
      </c>
      <c r="D311" s="565" t="s">
        <v>458</v>
      </c>
      <c r="E311" s="565" t="s">
        <v>257</v>
      </c>
      <c r="F311" s="565" t="s">
        <v>68</v>
      </c>
      <c r="G311" s="565">
        <v>2017</v>
      </c>
      <c r="H311" s="565" t="s">
        <v>643</v>
      </c>
      <c r="I311" s="565" t="s">
        <v>660</v>
      </c>
      <c r="J311" s="565" t="s">
        <v>121</v>
      </c>
      <c r="K311" s="565">
        <v>2</v>
      </c>
      <c r="L311" s="565">
        <v>15.8</v>
      </c>
      <c r="M311" s="565"/>
      <c r="N311" s="565" t="s">
        <v>503</v>
      </c>
      <c r="O311" s="565">
        <v>4</v>
      </c>
      <c r="P311" s="565" t="s">
        <v>661</v>
      </c>
      <c r="Q311" s="565" t="s">
        <v>463</v>
      </c>
      <c r="R311" s="565">
        <v>104.8</v>
      </c>
      <c r="S311" s="565">
        <v>15.8</v>
      </c>
      <c r="T311" s="566">
        <v>5020</v>
      </c>
      <c r="U311" s="565">
        <v>24</v>
      </c>
      <c r="V311" s="565" t="s">
        <v>122</v>
      </c>
      <c r="W311" s="565" t="s">
        <v>123</v>
      </c>
      <c r="X311" s="567">
        <v>23895</v>
      </c>
      <c r="Y311" s="567">
        <v>20969</v>
      </c>
      <c r="Z311" s="579">
        <v>0.05</v>
      </c>
    </row>
    <row r="312" spans="1:26" x14ac:dyDescent="0.25">
      <c r="A312" s="564" t="s">
        <v>2149</v>
      </c>
      <c r="B312" s="574" t="s">
        <v>659</v>
      </c>
      <c r="C312" s="574">
        <v>2</v>
      </c>
      <c r="D312" s="574" t="s">
        <v>1370</v>
      </c>
      <c r="E312" s="574" t="s">
        <v>257</v>
      </c>
      <c r="F312" s="574" t="s">
        <v>68</v>
      </c>
      <c r="G312" s="574">
        <v>2017</v>
      </c>
      <c r="H312" s="574" t="s">
        <v>643</v>
      </c>
      <c r="I312" s="574" t="s">
        <v>660</v>
      </c>
      <c r="J312" s="574" t="s">
        <v>121</v>
      </c>
      <c r="K312" s="574">
        <v>2</v>
      </c>
      <c r="L312" s="574">
        <v>15.8</v>
      </c>
      <c r="M312" s="574"/>
      <c r="N312" s="574" t="s">
        <v>503</v>
      </c>
      <c r="O312" s="574">
        <v>4</v>
      </c>
      <c r="P312" s="574" t="s">
        <v>661</v>
      </c>
      <c r="Q312" s="574" t="s">
        <v>463</v>
      </c>
      <c r="R312" s="574">
        <v>104.8</v>
      </c>
      <c r="S312" s="574">
        <v>15.8</v>
      </c>
      <c r="T312" s="575">
        <v>5020</v>
      </c>
      <c r="U312" s="574">
        <v>24</v>
      </c>
      <c r="V312" s="574" t="s">
        <v>122</v>
      </c>
      <c r="W312" s="574" t="s">
        <v>123</v>
      </c>
      <c r="X312" s="576">
        <v>23895</v>
      </c>
      <c r="Y312" s="576">
        <v>27649.09</v>
      </c>
      <c r="Z312" s="577">
        <v>0.01</v>
      </c>
    </row>
    <row r="313" spans="1:26" ht="30" x14ac:dyDescent="0.25">
      <c r="A313" s="564" t="s">
        <v>2150</v>
      </c>
      <c r="B313" s="565" t="s">
        <v>662</v>
      </c>
      <c r="C313" s="565">
        <v>1</v>
      </c>
      <c r="D313" s="565" t="s">
        <v>458</v>
      </c>
      <c r="E313" s="565" t="s">
        <v>257</v>
      </c>
      <c r="F313" s="565" t="s">
        <v>68</v>
      </c>
      <c r="G313" s="565">
        <v>2017</v>
      </c>
      <c r="H313" s="565" t="s">
        <v>643</v>
      </c>
      <c r="I313" s="565" t="s">
        <v>663</v>
      </c>
      <c r="J313" s="565" t="s">
        <v>121</v>
      </c>
      <c r="K313" s="565">
        <v>2</v>
      </c>
      <c r="L313" s="565">
        <v>15.8</v>
      </c>
      <c r="M313" s="565"/>
      <c r="N313" s="565" t="s">
        <v>503</v>
      </c>
      <c r="O313" s="565">
        <v>4</v>
      </c>
      <c r="P313" s="565" t="s">
        <v>664</v>
      </c>
      <c r="Q313" s="565" t="s">
        <v>652</v>
      </c>
      <c r="R313" s="565">
        <v>104.8</v>
      </c>
      <c r="S313" s="565">
        <v>15.8</v>
      </c>
      <c r="T313" s="566">
        <v>5020</v>
      </c>
      <c r="U313" s="565">
        <v>24</v>
      </c>
      <c r="V313" s="565" t="s">
        <v>122</v>
      </c>
      <c r="W313" s="565" t="s">
        <v>123</v>
      </c>
      <c r="X313" s="567">
        <v>25420</v>
      </c>
      <c r="Y313" s="567">
        <v>22378</v>
      </c>
      <c r="Z313" s="579">
        <v>0.05</v>
      </c>
    </row>
    <row r="314" spans="1:26" x14ac:dyDescent="0.25">
      <c r="A314" s="564" t="s">
        <v>2151</v>
      </c>
      <c r="B314" s="574" t="s">
        <v>662</v>
      </c>
      <c r="C314" s="574">
        <v>2</v>
      </c>
      <c r="D314" s="574" t="s">
        <v>1370</v>
      </c>
      <c r="E314" s="574" t="s">
        <v>257</v>
      </c>
      <c r="F314" s="574" t="s">
        <v>68</v>
      </c>
      <c r="G314" s="574">
        <v>2017</v>
      </c>
      <c r="H314" s="574" t="s">
        <v>643</v>
      </c>
      <c r="I314" s="574" t="s">
        <v>663</v>
      </c>
      <c r="J314" s="574" t="s">
        <v>121</v>
      </c>
      <c r="K314" s="574">
        <v>2</v>
      </c>
      <c r="L314" s="574">
        <v>15.8</v>
      </c>
      <c r="M314" s="574"/>
      <c r="N314" s="574" t="s">
        <v>503</v>
      </c>
      <c r="O314" s="574">
        <v>4</v>
      </c>
      <c r="P314" s="574" t="s">
        <v>664</v>
      </c>
      <c r="Q314" s="574" t="s">
        <v>652</v>
      </c>
      <c r="R314" s="574">
        <v>104.8</v>
      </c>
      <c r="S314" s="574">
        <v>15.8</v>
      </c>
      <c r="T314" s="575">
        <v>5020</v>
      </c>
      <c r="U314" s="574">
        <v>24</v>
      </c>
      <c r="V314" s="574" t="s">
        <v>122</v>
      </c>
      <c r="W314" s="574" t="s">
        <v>123</v>
      </c>
      <c r="X314" s="576">
        <v>25420</v>
      </c>
      <c r="Y314" s="576">
        <v>28229.95</v>
      </c>
      <c r="Z314" s="577">
        <v>0.01</v>
      </c>
    </row>
    <row r="315" spans="1:26" ht="30" x14ac:dyDescent="0.25">
      <c r="A315" s="564" t="s">
        <v>2152</v>
      </c>
      <c r="B315" s="565" t="s">
        <v>665</v>
      </c>
      <c r="C315" s="565">
        <v>1</v>
      </c>
      <c r="D315" s="565" t="s">
        <v>458</v>
      </c>
      <c r="E315" s="565" t="s">
        <v>257</v>
      </c>
      <c r="F315" s="565" t="s">
        <v>68</v>
      </c>
      <c r="G315" s="565">
        <v>2017</v>
      </c>
      <c r="H315" s="565" t="s">
        <v>643</v>
      </c>
      <c r="I315" s="565" t="s">
        <v>666</v>
      </c>
      <c r="J315" s="565" t="s">
        <v>121</v>
      </c>
      <c r="K315" s="565">
        <v>2</v>
      </c>
      <c r="L315" s="565">
        <v>15.8</v>
      </c>
      <c r="M315" s="565"/>
      <c r="N315" s="565" t="s">
        <v>503</v>
      </c>
      <c r="O315" s="565">
        <v>4</v>
      </c>
      <c r="P315" s="565" t="s">
        <v>667</v>
      </c>
      <c r="Q315" s="565" t="s">
        <v>652</v>
      </c>
      <c r="R315" s="565">
        <v>104.8</v>
      </c>
      <c r="S315" s="565">
        <v>15.8</v>
      </c>
      <c r="T315" s="566">
        <v>5020</v>
      </c>
      <c r="U315" s="565">
        <v>24</v>
      </c>
      <c r="V315" s="565" t="s">
        <v>122</v>
      </c>
      <c r="W315" s="565" t="s">
        <v>123</v>
      </c>
      <c r="X315" s="567">
        <v>25420</v>
      </c>
      <c r="Y315" s="567">
        <v>22378</v>
      </c>
      <c r="Z315" s="579">
        <v>0.05</v>
      </c>
    </row>
    <row r="316" spans="1:26" x14ac:dyDescent="0.25">
      <c r="A316" s="564" t="s">
        <v>2153</v>
      </c>
      <c r="B316" s="574" t="s">
        <v>665</v>
      </c>
      <c r="C316" s="574">
        <v>2</v>
      </c>
      <c r="D316" s="574" t="s">
        <v>1370</v>
      </c>
      <c r="E316" s="574" t="s">
        <v>257</v>
      </c>
      <c r="F316" s="574" t="s">
        <v>68</v>
      </c>
      <c r="G316" s="574">
        <v>2017</v>
      </c>
      <c r="H316" s="574" t="s">
        <v>643</v>
      </c>
      <c r="I316" s="574" t="s">
        <v>666</v>
      </c>
      <c r="J316" s="574" t="s">
        <v>121</v>
      </c>
      <c r="K316" s="574">
        <v>2</v>
      </c>
      <c r="L316" s="574">
        <v>15.8</v>
      </c>
      <c r="M316" s="574"/>
      <c r="N316" s="574" t="s">
        <v>503</v>
      </c>
      <c r="O316" s="574">
        <v>4</v>
      </c>
      <c r="P316" s="574" t="s">
        <v>667</v>
      </c>
      <c r="Q316" s="574" t="s">
        <v>652</v>
      </c>
      <c r="R316" s="574">
        <v>104.8</v>
      </c>
      <c r="S316" s="574">
        <v>15.8</v>
      </c>
      <c r="T316" s="575">
        <v>5020</v>
      </c>
      <c r="U316" s="574">
        <v>24</v>
      </c>
      <c r="V316" s="574" t="s">
        <v>122</v>
      </c>
      <c r="W316" s="574" t="s">
        <v>123</v>
      </c>
      <c r="X316" s="576">
        <v>25420</v>
      </c>
      <c r="Y316" s="576">
        <v>29259.19</v>
      </c>
      <c r="Z316" s="577">
        <v>0.01</v>
      </c>
    </row>
    <row r="317" spans="1:26" x14ac:dyDescent="0.25">
      <c r="A317" s="564" t="s">
        <v>2154</v>
      </c>
      <c r="B317" s="574" t="s">
        <v>668</v>
      </c>
      <c r="C317" s="574">
        <v>1</v>
      </c>
      <c r="D317" s="574" t="s">
        <v>438</v>
      </c>
      <c r="E317" s="574" t="s">
        <v>257</v>
      </c>
      <c r="F317" s="574" t="s">
        <v>90</v>
      </c>
      <c r="G317" s="574">
        <v>2017</v>
      </c>
      <c r="H317" s="574" t="s">
        <v>669</v>
      </c>
      <c r="I317" s="574" t="s">
        <v>460</v>
      </c>
      <c r="J317" s="574" t="s">
        <v>121</v>
      </c>
      <c r="K317" s="574">
        <v>2</v>
      </c>
      <c r="L317" s="574">
        <v>73.7</v>
      </c>
      <c r="M317" s="574"/>
      <c r="N317" s="574" t="s">
        <v>461</v>
      </c>
      <c r="O317" s="574">
        <v>4</v>
      </c>
      <c r="P317" s="574">
        <v>60116</v>
      </c>
      <c r="Q317" s="574"/>
      <c r="R317" s="574">
        <v>115.2</v>
      </c>
      <c r="S317" s="574">
        <v>14.5</v>
      </c>
      <c r="T317" s="575">
        <v>4751</v>
      </c>
      <c r="U317" s="574">
        <v>25</v>
      </c>
      <c r="V317" s="574" t="s">
        <v>122</v>
      </c>
      <c r="W317" s="574" t="s">
        <v>123</v>
      </c>
      <c r="X317" s="576">
        <v>22115</v>
      </c>
      <c r="Y317" s="576" t="s">
        <v>1824</v>
      </c>
      <c r="Z317" s="577">
        <v>0.1</v>
      </c>
    </row>
    <row r="318" spans="1:26" ht="30" x14ac:dyDescent="0.25">
      <c r="A318" s="564" t="s">
        <v>2155</v>
      </c>
      <c r="B318" s="574" t="s">
        <v>668</v>
      </c>
      <c r="C318" s="574">
        <v>2</v>
      </c>
      <c r="D318" s="574" t="s">
        <v>441</v>
      </c>
      <c r="E318" s="574" t="s">
        <v>257</v>
      </c>
      <c r="F318" s="574" t="s">
        <v>90</v>
      </c>
      <c r="G318" s="574">
        <v>2017</v>
      </c>
      <c r="H318" s="574" t="s">
        <v>669</v>
      </c>
      <c r="I318" s="574" t="s">
        <v>460</v>
      </c>
      <c r="J318" s="574" t="s">
        <v>121</v>
      </c>
      <c r="K318" s="574">
        <v>2</v>
      </c>
      <c r="L318" s="574">
        <v>73.7</v>
      </c>
      <c r="M318" s="574"/>
      <c r="N318" s="574" t="s">
        <v>461</v>
      </c>
      <c r="O318" s="574">
        <v>4</v>
      </c>
      <c r="P318" s="574">
        <v>67117</v>
      </c>
      <c r="Q318" s="574" t="s">
        <v>442</v>
      </c>
      <c r="R318" s="574">
        <v>115.2</v>
      </c>
      <c r="S318" s="574">
        <v>14.5</v>
      </c>
      <c r="T318" s="575">
        <v>4751</v>
      </c>
      <c r="U318" s="574">
        <v>25</v>
      </c>
      <c r="V318" s="574" t="s">
        <v>122</v>
      </c>
      <c r="W318" s="574" t="s">
        <v>123</v>
      </c>
      <c r="X318" s="576">
        <v>22115</v>
      </c>
      <c r="Y318" s="576">
        <v>18303</v>
      </c>
      <c r="Z318" s="577">
        <v>0.05</v>
      </c>
    </row>
    <row r="319" spans="1:26" x14ac:dyDescent="0.25">
      <c r="A319" s="564" t="s">
        <v>2156</v>
      </c>
      <c r="B319" s="574" t="s">
        <v>670</v>
      </c>
      <c r="C319" s="574">
        <v>1</v>
      </c>
      <c r="D319" s="574" t="s">
        <v>438</v>
      </c>
      <c r="E319" s="574" t="s">
        <v>257</v>
      </c>
      <c r="F319" s="574" t="s">
        <v>90</v>
      </c>
      <c r="G319" s="574">
        <v>2017</v>
      </c>
      <c r="H319" s="574" t="s">
        <v>669</v>
      </c>
      <c r="I319" s="574" t="s">
        <v>671</v>
      </c>
      <c r="J319" s="574" t="s">
        <v>121</v>
      </c>
      <c r="K319" s="574">
        <v>2</v>
      </c>
      <c r="L319" s="574">
        <v>73.7</v>
      </c>
      <c r="M319" s="574"/>
      <c r="N319" s="574" t="s">
        <v>461</v>
      </c>
      <c r="O319" s="574">
        <v>4</v>
      </c>
      <c r="P319" s="574">
        <v>67217</v>
      </c>
      <c r="Q319" s="574"/>
      <c r="R319" s="574">
        <v>115.2</v>
      </c>
      <c r="S319" s="574">
        <v>14.5</v>
      </c>
      <c r="T319" s="575">
        <v>4751</v>
      </c>
      <c r="U319" s="574">
        <v>25</v>
      </c>
      <c r="V319" s="574" t="s">
        <v>122</v>
      </c>
      <c r="W319" s="574" t="s">
        <v>123</v>
      </c>
      <c r="X319" s="576">
        <v>23015</v>
      </c>
      <c r="Y319" s="576" t="s">
        <v>1825</v>
      </c>
      <c r="Z319" s="577">
        <v>0.1</v>
      </c>
    </row>
    <row r="320" spans="1:26" ht="30" x14ac:dyDescent="0.25">
      <c r="A320" s="564" t="s">
        <v>2157</v>
      </c>
      <c r="B320" s="574" t="s">
        <v>670</v>
      </c>
      <c r="C320" s="574">
        <v>2</v>
      </c>
      <c r="D320" s="574" t="s">
        <v>441</v>
      </c>
      <c r="E320" s="574" t="s">
        <v>257</v>
      </c>
      <c r="F320" s="574" t="s">
        <v>90</v>
      </c>
      <c r="G320" s="574">
        <v>2017</v>
      </c>
      <c r="H320" s="574" t="s">
        <v>669</v>
      </c>
      <c r="I320" s="574" t="s">
        <v>671</v>
      </c>
      <c r="J320" s="574" t="s">
        <v>121</v>
      </c>
      <c r="K320" s="574">
        <v>2</v>
      </c>
      <c r="L320" s="574">
        <v>73.7</v>
      </c>
      <c r="M320" s="574"/>
      <c r="N320" s="574" t="s">
        <v>461</v>
      </c>
      <c r="O320" s="574">
        <v>4</v>
      </c>
      <c r="P320" s="574">
        <v>67217</v>
      </c>
      <c r="Q320" s="574" t="s">
        <v>442</v>
      </c>
      <c r="R320" s="574">
        <v>115.2</v>
      </c>
      <c r="S320" s="574">
        <v>14.5</v>
      </c>
      <c r="T320" s="575">
        <v>4751</v>
      </c>
      <c r="U320" s="574">
        <v>25</v>
      </c>
      <c r="V320" s="574" t="s">
        <v>122</v>
      </c>
      <c r="W320" s="574" t="s">
        <v>123</v>
      </c>
      <c r="X320" s="576">
        <v>23015</v>
      </c>
      <c r="Y320" s="576">
        <v>19194</v>
      </c>
      <c r="Z320" s="577">
        <v>0.05</v>
      </c>
    </row>
    <row r="321" spans="1:26" ht="30" x14ac:dyDescent="0.25">
      <c r="A321" s="564" t="s">
        <v>2158</v>
      </c>
      <c r="B321" s="574" t="s">
        <v>673</v>
      </c>
      <c r="C321" s="574">
        <v>2</v>
      </c>
      <c r="D321" s="574" t="s">
        <v>566</v>
      </c>
      <c r="E321" s="574" t="s">
        <v>257</v>
      </c>
      <c r="F321" s="574" t="s">
        <v>353</v>
      </c>
      <c r="G321" s="574">
        <v>2017</v>
      </c>
      <c r="H321" s="574" t="s">
        <v>674</v>
      </c>
      <c r="I321" s="574" t="s">
        <v>675</v>
      </c>
      <c r="J321" s="574" t="s">
        <v>121</v>
      </c>
      <c r="K321" s="574">
        <v>2</v>
      </c>
      <c r="L321" s="574">
        <v>74</v>
      </c>
      <c r="M321" s="574"/>
      <c r="N321" s="574" t="s">
        <v>523</v>
      </c>
      <c r="O321" s="574">
        <v>4</v>
      </c>
      <c r="P321" s="574" t="s">
        <v>676</v>
      </c>
      <c r="Q321" s="574" t="s">
        <v>677</v>
      </c>
      <c r="R321" s="574">
        <v>122.4</v>
      </c>
      <c r="S321" s="574">
        <v>16.100000000000001</v>
      </c>
      <c r="T321" s="575">
        <v>5395</v>
      </c>
      <c r="U321" s="574">
        <v>24</v>
      </c>
      <c r="V321" s="574" t="s">
        <v>122</v>
      </c>
      <c r="W321" s="574" t="s">
        <v>123</v>
      </c>
      <c r="X321" s="576">
        <v>24440</v>
      </c>
      <c r="Y321" s="576">
        <v>21127</v>
      </c>
      <c r="Z321" s="577">
        <v>0.05</v>
      </c>
    </row>
    <row r="322" spans="1:26" ht="30" x14ac:dyDescent="0.25">
      <c r="A322" s="564" t="s">
        <v>2159</v>
      </c>
      <c r="B322" s="574" t="s">
        <v>678</v>
      </c>
      <c r="C322" s="574">
        <v>2</v>
      </c>
      <c r="D322" s="574" t="s">
        <v>566</v>
      </c>
      <c r="E322" s="574" t="s">
        <v>257</v>
      </c>
      <c r="F322" s="574" t="s">
        <v>353</v>
      </c>
      <c r="G322" s="574">
        <v>2017</v>
      </c>
      <c r="H322" s="574" t="s">
        <v>674</v>
      </c>
      <c r="I322" s="574" t="s">
        <v>679</v>
      </c>
      <c r="J322" s="574" t="s">
        <v>121</v>
      </c>
      <c r="K322" s="574">
        <v>2</v>
      </c>
      <c r="L322" s="574">
        <v>74</v>
      </c>
      <c r="M322" s="574"/>
      <c r="N322" s="574" t="s">
        <v>523</v>
      </c>
      <c r="O322" s="574">
        <v>4</v>
      </c>
      <c r="P322" s="574" t="s">
        <v>680</v>
      </c>
      <c r="Q322" s="574" t="s">
        <v>681</v>
      </c>
      <c r="R322" s="574">
        <v>122.4</v>
      </c>
      <c r="S322" s="574">
        <v>16.100000000000001</v>
      </c>
      <c r="T322" s="575">
        <v>5395</v>
      </c>
      <c r="U322" s="574">
        <v>24</v>
      </c>
      <c r="V322" s="574" t="s">
        <v>122</v>
      </c>
      <c r="W322" s="574" t="s">
        <v>123</v>
      </c>
      <c r="X322" s="576">
        <v>26065</v>
      </c>
      <c r="Y322" s="576">
        <v>22499</v>
      </c>
      <c r="Z322" s="577">
        <v>0.05</v>
      </c>
    </row>
    <row r="323" spans="1:26" x14ac:dyDescent="0.25">
      <c r="A323" s="564" t="s">
        <v>2160</v>
      </c>
      <c r="B323" s="574" t="s">
        <v>682</v>
      </c>
      <c r="C323" s="574">
        <v>1</v>
      </c>
      <c r="D323" s="574" t="s">
        <v>431</v>
      </c>
      <c r="E323" s="574" t="s">
        <v>258</v>
      </c>
      <c r="F323" s="574" t="s">
        <v>98</v>
      </c>
      <c r="G323" s="574">
        <v>2017</v>
      </c>
      <c r="H323" s="574" t="s">
        <v>683</v>
      </c>
      <c r="I323" s="574" t="s">
        <v>684</v>
      </c>
      <c r="J323" s="574" t="s">
        <v>590</v>
      </c>
      <c r="K323" s="574">
        <v>12</v>
      </c>
      <c r="L323" s="574">
        <v>31</v>
      </c>
      <c r="M323" s="574"/>
      <c r="N323" s="574" t="s">
        <v>685</v>
      </c>
      <c r="O323" s="574">
        <v>8</v>
      </c>
      <c r="P323" s="574" t="s">
        <v>686</v>
      </c>
      <c r="Q323" s="574" t="s">
        <v>506</v>
      </c>
      <c r="R323" s="574">
        <v>135</v>
      </c>
      <c r="S323" s="574">
        <v>31</v>
      </c>
      <c r="T323" s="575">
        <v>8600</v>
      </c>
      <c r="U323" s="574">
        <v>13</v>
      </c>
      <c r="V323" s="574" t="s">
        <v>122</v>
      </c>
      <c r="W323" s="574" t="s">
        <v>123</v>
      </c>
      <c r="X323" s="576">
        <v>33985</v>
      </c>
      <c r="Y323" s="576">
        <v>24289.432000000001</v>
      </c>
      <c r="Z323" s="577">
        <v>7.1999999999999995E-2</v>
      </c>
    </row>
    <row r="324" spans="1:26" ht="30" x14ac:dyDescent="0.25">
      <c r="A324" s="564" t="s">
        <v>2161</v>
      </c>
      <c r="B324" s="565" t="s">
        <v>682</v>
      </c>
      <c r="C324" s="565">
        <v>2</v>
      </c>
      <c r="D324" s="565" t="s">
        <v>436</v>
      </c>
      <c r="E324" s="565" t="s">
        <v>258</v>
      </c>
      <c r="F324" s="565" t="s">
        <v>98</v>
      </c>
      <c r="G324" s="565">
        <v>2017</v>
      </c>
      <c r="H324" s="565" t="s">
        <v>683</v>
      </c>
      <c r="I324" s="565" t="s">
        <v>684</v>
      </c>
      <c r="J324" s="565" t="s">
        <v>590</v>
      </c>
      <c r="K324" s="565">
        <v>12</v>
      </c>
      <c r="L324" s="565">
        <v>83.9</v>
      </c>
      <c r="M324" s="565"/>
      <c r="N324" s="565" t="s">
        <v>685</v>
      </c>
      <c r="O324" s="565">
        <v>8</v>
      </c>
      <c r="P324" s="565" t="s">
        <v>686</v>
      </c>
      <c r="Q324" s="565" t="s">
        <v>506</v>
      </c>
      <c r="R324" s="565">
        <v>135</v>
      </c>
      <c r="S324" s="565">
        <v>31</v>
      </c>
      <c r="T324" s="566">
        <v>8600</v>
      </c>
      <c r="U324" s="565">
        <v>13</v>
      </c>
      <c r="V324" s="565" t="s">
        <v>122</v>
      </c>
      <c r="W324" s="565" t="s">
        <v>122</v>
      </c>
      <c r="X324" s="567">
        <v>34335</v>
      </c>
      <c r="Y324" s="567">
        <v>24490</v>
      </c>
      <c r="Z324" s="579">
        <v>0.05</v>
      </c>
    </row>
    <row r="325" spans="1:26" x14ac:dyDescent="0.25">
      <c r="A325" s="564" t="s">
        <v>2162</v>
      </c>
      <c r="B325" s="565" t="s">
        <v>682</v>
      </c>
      <c r="C325" s="565">
        <v>3</v>
      </c>
      <c r="D325" s="565" t="s">
        <v>454</v>
      </c>
      <c r="E325" s="565" t="s">
        <v>258</v>
      </c>
      <c r="F325" s="565" t="s">
        <v>98</v>
      </c>
      <c r="G325" s="565">
        <v>2017</v>
      </c>
      <c r="H325" s="565" t="s">
        <v>683</v>
      </c>
      <c r="I325" s="565" t="s">
        <v>684</v>
      </c>
      <c r="J325" s="565" t="s">
        <v>590</v>
      </c>
      <c r="K325" s="565">
        <v>12</v>
      </c>
      <c r="L325" s="565">
        <v>83.9</v>
      </c>
      <c r="M325" s="565"/>
      <c r="N325" s="565" t="s">
        <v>685</v>
      </c>
      <c r="O325" s="565">
        <v>8</v>
      </c>
      <c r="P325" s="565" t="s">
        <v>686</v>
      </c>
      <c r="Q325" s="565" t="s">
        <v>506</v>
      </c>
      <c r="R325" s="565">
        <v>135</v>
      </c>
      <c r="S325" s="565">
        <v>31</v>
      </c>
      <c r="T325" s="566">
        <v>8600</v>
      </c>
      <c r="U325" s="565">
        <v>13</v>
      </c>
      <c r="V325" s="565" t="s">
        <v>125</v>
      </c>
      <c r="W325" s="565" t="s">
        <v>122</v>
      </c>
      <c r="X325" s="567">
        <v>33985</v>
      </c>
      <c r="Y325" s="567">
        <v>24614.71</v>
      </c>
      <c r="Z325" s="579">
        <v>0.03</v>
      </c>
    </row>
    <row r="326" spans="1:26" s="624" customFormat="1" x14ac:dyDescent="0.25">
      <c r="A326" s="601" t="s">
        <v>2163</v>
      </c>
      <c r="B326" s="602" t="s">
        <v>1786</v>
      </c>
      <c r="C326" s="602">
        <v>1</v>
      </c>
      <c r="D326" s="602" t="s">
        <v>431</v>
      </c>
      <c r="E326" s="602" t="s">
        <v>258</v>
      </c>
      <c r="F326" s="602" t="s">
        <v>98</v>
      </c>
      <c r="G326" s="602">
        <v>2017</v>
      </c>
      <c r="H326" s="602" t="s">
        <v>683</v>
      </c>
      <c r="I326" s="602" t="s">
        <v>1787</v>
      </c>
      <c r="J326" s="602" t="s">
        <v>590</v>
      </c>
      <c r="K326" s="602">
        <v>12</v>
      </c>
      <c r="L326" s="602">
        <v>31</v>
      </c>
      <c r="M326" s="602"/>
      <c r="N326" s="602" t="s">
        <v>685</v>
      </c>
      <c r="O326" s="602">
        <v>8</v>
      </c>
      <c r="P326" s="602" t="s">
        <v>686</v>
      </c>
      <c r="Q326" s="602" t="s">
        <v>432</v>
      </c>
      <c r="R326" s="602">
        <v>135</v>
      </c>
      <c r="S326" s="602">
        <v>31</v>
      </c>
      <c r="T326" s="603">
        <v>8600</v>
      </c>
      <c r="U326" s="602">
        <v>13</v>
      </c>
      <c r="V326" s="602" t="s">
        <v>122</v>
      </c>
      <c r="W326" s="602" t="s">
        <v>123</v>
      </c>
      <c r="X326" s="604">
        <v>35810</v>
      </c>
      <c r="Y326" s="604">
        <v>25914.704000000002</v>
      </c>
      <c r="Z326" s="605">
        <v>7.1999999999999995E-2</v>
      </c>
    </row>
    <row r="327" spans="1:26" ht="30" x14ac:dyDescent="0.25">
      <c r="A327" s="564" t="s">
        <v>2164</v>
      </c>
      <c r="B327" s="565" t="s">
        <v>1786</v>
      </c>
      <c r="C327" s="565">
        <v>2</v>
      </c>
      <c r="D327" s="565" t="s">
        <v>436</v>
      </c>
      <c r="E327" s="565" t="s">
        <v>258</v>
      </c>
      <c r="F327" s="565" t="s">
        <v>98</v>
      </c>
      <c r="G327" s="565">
        <v>2017</v>
      </c>
      <c r="H327" s="565" t="s">
        <v>683</v>
      </c>
      <c r="I327" s="565" t="s">
        <v>1787</v>
      </c>
      <c r="J327" s="565" t="s">
        <v>590</v>
      </c>
      <c r="K327" s="565">
        <v>12</v>
      </c>
      <c r="L327" s="565">
        <v>83.9</v>
      </c>
      <c r="M327" s="565"/>
      <c r="N327" s="565" t="s">
        <v>685</v>
      </c>
      <c r="O327" s="565">
        <v>8</v>
      </c>
      <c r="P327" s="565" t="s">
        <v>686</v>
      </c>
      <c r="Q327" s="565" t="s">
        <v>432</v>
      </c>
      <c r="R327" s="565">
        <v>135</v>
      </c>
      <c r="S327" s="565">
        <v>31</v>
      </c>
      <c r="T327" s="566">
        <v>8600</v>
      </c>
      <c r="U327" s="565">
        <v>13</v>
      </c>
      <c r="V327" s="565" t="s">
        <v>122</v>
      </c>
      <c r="W327" s="565" t="s">
        <v>122</v>
      </c>
      <c r="X327" s="567">
        <v>36235</v>
      </c>
      <c r="Y327" s="567">
        <v>26231</v>
      </c>
      <c r="Z327" s="579">
        <v>0.05</v>
      </c>
    </row>
    <row r="328" spans="1:26" x14ac:dyDescent="0.25">
      <c r="A328" s="564" t="s">
        <v>2165</v>
      </c>
      <c r="B328" s="574" t="s">
        <v>1786</v>
      </c>
      <c r="C328" s="574">
        <v>3</v>
      </c>
      <c r="D328" s="574" t="s">
        <v>454</v>
      </c>
      <c r="E328" s="574" t="s">
        <v>258</v>
      </c>
      <c r="F328" s="574" t="s">
        <v>98</v>
      </c>
      <c r="G328" s="574">
        <v>2017</v>
      </c>
      <c r="H328" s="574" t="s">
        <v>683</v>
      </c>
      <c r="I328" s="574" t="s">
        <v>1787</v>
      </c>
      <c r="J328" s="574" t="s">
        <v>590</v>
      </c>
      <c r="K328" s="574">
        <v>12</v>
      </c>
      <c r="L328" s="574">
        <v>83.9</v>
      </c>
      <c r="M328" s="574"/>
      <c r="N328" s="574" t="s">
        <v>685</v>
      </c>
      <c r="O328" s="574">
        <v>8</v>
      </c>
      <c r="P328" s="574" t="s">
        <v>686</v>
      </c>
      <c r="Q328" s="574" t="s">
        <v>432</v>
      </c>
      <c r="R328" s="574">
        <v>135</v>
      </c>
      <c r="S328" s="574">
        <v>31</v>
      </c>
      <c r="T328" s="575">
        <v>8600</v>
      </c>
      <c r="U328" s="574">
        <v>13</v>
      </c>
      <c r="V328" s="574" t="s">
        <v>125</v>
      </c>
      <c r="W328" s="574" t="s">
        <v>122</v>
      </c>
      <c r="X328" s="576">
        <v>35810</v>
      </c>
      <c r="Y328" s="576">
        <v>25531.79</v>
      </c>
      <c r="Z328" s="577">
        <v>0.03</v>
      </c>
    </row>
    <row r="329" spans="1:26" x14ac:dyDescent="0.25">
      <c r="A329" s="564" t="s">
        <v>2166</v>
      </c>
      <c r="B329" s="565" t="s">
        <v>1788</v>
      </c>
      <c r="C329" s="565">
        <v>1</v>
      </c>
      <c r="D329" s="565" t="s">
        <v>431</v>
      </c>
      <c r="E329" s="565" t="s">
        <v>258</v>
      </c>
      <c r="F329" s="565" t="s">
        <v>98</v>
      </c>
      <c r="G329" s="565">
        <v>2017</v>
      </c>
      <c r="H329" s="565" t="s">
        <v>683</v>
      </c>
      <c r="I329" s="565" t="s">
        <v>1789</v>
      </c>
      <c r="J329" s="565" t="s">
        <v>590</v>
      </c>
      <c r="K329" s="565">
        <v>12</v>
      </c>
      <c r="L329" s="565">
        <v>31</v>
      </c>
      <c r="M329" s="565"/>
      <c r="N329" s="565" t="s">
        <v>685</v>
      </c>
      <c r="O329" s="565">
        <v>8</v>
      </c>
      <c r="P329" s="565" t="s">
        <v>1790</v>
      </c>
      <c r="Q329" s="565" t="s">
        <v>506</v>
      </c>
      <c r="R329" s="565">
        <v>135</v>
      </c>
      <c r="S329" s="565">
        <v>31</v>
      </c>
      <c r="T329" s="566">
        <v>9600</v>
      </c>
      <c r="U329" s="565">
        <v>12</v>
      </c>
      <c r="V329" s="565" t="s">
        <v>122</v>
      </c>
      <c r="W329" s="565" t="s">
        <v>123</v>
      </c>
      <c r="X329" s="567">
        <v>36280</v>
      </c>
      <c r="Y329" s="567">
        <v>25975.423999999999</v>
      </c>
      <c r="Z329" s="579">
        <v>7.1999999999999995E-2</v>
      </c>
    </row>
    <row r="330" spans="1:26" ht="30" x14ac:dyDescent="0.25">
      <c r="A330" s="564" t="s">
        <v>2167</v>
      </c>
      <c r="B330" s="574" t="s">
        <v>1788</v>
      </c>
      <c r="C330" s="574">
        <v>2</v>
      </c>
      <c r="D330" s="574" t="s">
        <v>436</v>
      </c>
      <c r="E330" s="574" t="s">
        <v>258</v>
      </c>
      <c r="F330" s="574" t="s">
        <v>98</v>
      </c>
      <c r="G330" s="574">
        <v>2017</v>
      </c>
      <c r="H330" s="574" t="s">
        <v>683</v>
      </c>
      <c r="I330" s="574" t="s">
        <v>1789</v>
      </c>
      <c r="J330" s="574" t="s">
        <v>590</v>
      </c>
      <c r="K330" s="574">
        <v>12</v>
      </c>
      <c r="L330" s="574">
        <v>83.7</v>
      </c>
      <c r="M330" s="574"/>
      <c r="N330" s="574" t="s">
        <v>685</v>
      </c>
      <c r="O330" s="574">
        <v>8</v>
      </c>
      <c r="P330" s="574" t="s">
        <v>1790</v>
      </c>
      <c r="Q330" s="574" t="s">
        <v>506</v>
      </c>
      <c r="R330" s="574">
        <v>135</v>
      </c>
      <c r="S330" s="574">
        <v>31</v>
      </c>
      <c r="T330" s="575">
        <v>9600</v>
      </c>
      <c r="U330" s="574">
        <v>12</v>
      </c>
      <c r="V330" s="574" t="s">
        <v>122</v>
      </c>
      <c r="W330" s="574" t="s">
        <v>122</v>
      </c>
      <c r="X330" s="576">
        <v>36630</v>
      </c>
      <c r="Y330" s="576">
        <v>26224</v>
      </c>
      <c r="Z330" s="577">
        <v>0.05</v>
      </c>
    </row>
    <row r="331" spans="1:26" x14ac:dyDescent="0.25">
      <c r="A331" s="564" t="s">
        <v>2168</v>
      </c>
      <c r="B331" s="565" t="s">
        <v>1788</v>
      </c>
      <c r="C331" s="565">
        <v>3</v>
      </c>
      <c r="D331" s="565" t="s">
        <v>454</v>
      </c>
      <c r="E331" s="565" t="s">
        <v>258</v>
      </c>
      <c r="F331" s="565" t="s">
        <v>98</v>
      </c>
      <c r="G331" s="565">
        <v>2017</v>
      </c>
      <c r="H331" s="565" t="s">
        <v>683</v>
      </c>
      <c r="I331" s="565" t="s">
        <v>1789</v>
      </c>
      <c r="J331" s="565" t="s">
        <v>590</v>
      </c>
      <c r="K331" s="565">
        <v>12</v>
      </c>
      <c r="L331" s="565">
        <v>83.7</v>
      </c>
      <c r="M331" s="565"/>
      <c r="N331" s="565" t="s">
        <v>685</v>
      </c>
      <c r="O331" s="565">
        <v>8</v>
      </c>
      <c r="P331" s="565" t="s">
        <v>1790</v>
      </c>
      <c r="Q331" s="565" t="s">
        <v>506</v>
      </c>
      <c r="R331" s="565">
        <v>135</v>
      </c>
      <c r="S331" s="565">
        <v>31</v>
      </c>
      <c r="T331" s="566">
        <v>9600</v>
      </c>
      <c r="U331" s="565">
        <v>12</v>
      </c>
      <c r="V331" s="565" t="s">
        <v>125</v>
      </c>
      <c r="W331" s="565" t="s">
        <v>122</v>
      </c>
      <c r="X331" s="567">
        <v>36280</v>
      </c>
      <c r="Y331" s="567">
        <v>25639.86</v>
      </c>
      <c r="Z331" s="579">
        <v>0.03</v>
      </c>
    </row>
    <row r="332" spans="1:26" x14ac:dyDescent="0.25">
      <c r="A332" s="564" t="s">
        <v>2169</v>
      </c>
      <c r="B332" s="574" t="s">
        <v>1791</v>
      </c>
      <c r="C332" s="574">
        <v>1</v>
      </c>
      <c r="D332" s="574" t="s">
        <v>431</v>
      </c>
      <c r="E332" s="574" t="s">
        <v>258</v>
      </c>
      <c r="F332" s="574" t="s">
        <v>98</v>
      </c>
      <c r="G332" s="574">
        <v>2017</v>
      </c>
      <c r="H332" s="574" t="s">
        <v>683</v>
      </c>
      <c r="I332" s="574" t="s">
        <v>1789</v>
      </c>
      <c r="J332" s="574" t="s">
        <v>590</v>
      </c>
      <c r="K332" s="574">
        <v>12</v>
      </c>
      <c r="L332" s="574">
        <v>31</v>
      </c>
      <c r="M332" s="574"/>
      <c r="N332" s="574" t="s">
        <v>685</v>
      </c>
      <c r="O332" s="574">
        <v>8</v>
      </c>
      <c r="P332" s="574" t="s">
        <v>1792</v>
      </c>
      <c r="Q332" s="574" t="s">
        <v>506</v>
      </c>
      <c r="R332" s="574">
        <v>155</v>
      </c>
      <c r="S332" s="574">
        <v>31</v>
      </c>
      <c r="T332" s="575">
        <v>9600</v>
      </c>
      <c r="U332" s="574">
        <v>12</v>
      </c>
      <c r="V332" s="574" t="s">
        <v>122</v>
      </c>
      <c r="W332" s="574" t="s">
        <v>123</v>
      </c>
      <c r="X332" s="576">
        <v>38150</v>
      </c>
      <c r="Y332" s="576">
        <v>27677.608</v>
      </c>
      <c r="Z332" s="577">
        <v>7.1999999999999995E-2</v>
      </c>
    </row>
    <row r="333" spans="1:26" ht="30" x14ac:dyDescent="0.25">
      <c r="A333" s="564" t="s">
        <v>2170</v>
      </c>
      <c r="B333" s="565" t="s">
        <v>1791</v>
      </c>
      <c r="C333" s="565">
        <v>2</v>
      </c>
      <c r="D333" s="565" t="s">
        <v>436</v>
      </c>
      <c r="E333" s="565" t="s">
        <v>258</v>
      </c>
      <c r="F333" s="565" t="s">
        <v>98</v>
      </c>
      <c r="G333" s="565">
        <v>2017</v>
      </c>
      <c r="H333" s="565" t="s">
        <v>683</v>
      </c>
      <c r="I333" s="565" t="s">
        <v>1789</v>
      </c>
      <c r="J333" s="565" t="s">
        <v>590</v>
      </c>
      <c r="K333" s="565">
        <v>12</v>
      </c>
      <c r="L333" s="565">
        <v>82.9</v>
      </c>
      <c r="M333" s="565"/>
      <c r="N333" s="565" t="s">
        <v>685</v>
      </c>
      <c r="O333" s="565">
        <v>8</v>
      </c>
      <c r="P333" s="565" t="s">
        <v>1792</v>
      </c>
      <c r="Q333" s="565" t="s">
        <v>506</v>
      </c>
      <c r="R333" s="565">
        <v>155</v>
      </c>
      <c r="S333" s="565">
        <v>31</v>
      </c>
      <c r="T333" s="566">
        <v>9600</v>
      </c>
      <c r="U333" s="565">
        <v>12</v>
      </c>
      <c r="V333" s="565" t="s">
        <v>122</v>
      </c>
      <c r="W333" s="565" t="s">
        <v>122</v>
      </c>
      <c r="X333" s="567">
        <v>38500</v>
      </c>
      <c r="Y333" s="567">
        <v>27978</v>
      </c>
      <c r="Z333" s="579">
        <v>0.05</v>
      </c>
    </row>
    <row r="334" spans="1:26" x14ac:dyDescent="0.25">
      <c r="A334" s="564" t="s">
        <v>2171</v>
      </c>
      <c r="B334" s="574" t="s">
        <v>1791</v>
      </c>
      <c r="C334" s="574">
        <v>3</v>
      </c>
      <c r="D334" s="574" t="s">
        <v>454</v>
      </c>
      <c r="E334" s="574" t="s">
        <v>258</v>
      </c>
      <c r="F334" s="574" t="s">
        <v>98</v>
      </c>
      <c r="G334" s="574">
        <v>2017</v>
      </c>
      <c r="H334" s="574" t="s">
        <v>683</v>
      </c>
      <c r="I334" s="574" t="s">
        <v>1789</v>
      </c>
      <c r="J334" s="574" t="s">
        <v>590</v>
      </c>
      <c r="K334" s="574">
        <v>12</v>
      </c>
      <c r="L334" s="574">
        <v>82.9</v>
      </c>
      <c r="M334" s="574"/>
      <c r="N334" s="574" t="s">
        <v>685</v>
      </c>
      <c r="O334" s="574">
        <v>8</v>
      </c>
      <c r="P334" s="574" t="s">
        <v>1792</v>
      </c>
      <c r="Q334" s="574" t="s">
        <v>506</v>
      </c>
      <c r="R334" s="574">
        <v>155</v>
      </c>
      <c r="S334" s="574">
        <v>31</v>
      </c>
      <c r="T334" s="575">
        <v>9600</v>
      </c>
      <c r="U334" s="574">
        <v>12</v>
      </c>
      <c r="V334" s="574" t="s">
        <v>125</v>
      </c>
      <c r="W334" s="574" t="s">
        <v>122</v>
      </c>
      <c r="X334" s="576">
        <v>38150</v>
      </c>
      <c r="Y334" s="576">
        <v>27339.69</v>
      </c>
      <c r="Z334" s="577">
        <v>0.03</v>
      </c>
    </row>
    <row r="335" spans="1:26" x14ac:dyDescent="0.25">
      <c r="A335" s="564" t="s">
        <v>2172</v>
      </c>
      <c r="B335" s="565" t="s">
        <v>1793</v>
      </c>
      <c r="C335" s="565">
        <v>1</v>
      </c>
      <c r="D335" s="565" t="s">
        <v>431</v>
      </c>
      <c r="E335" s="565" t="s">
        <v>258</v>
      </c>
      <c r="F335" s="565" t="s">
        <v>98</v>
      </c>
      <c r="G335" s="565">
        <v>2017</v>
      </c>
      <c r="H335" s="565" t="s">
        <v>683</v>
      </c>
      <c r="I335" s="565" t="s">
        <v>1794</v>
      </c>
      <c r="J335" s="565" t="s">
        <v>590</v>
      </c>
      <c r="K335" s="565">
        <v>12</v>
      </c>
      <c r="L335" s="565">
        <v>31</v>
      </c>
      <c r="M335" s="565"/>
      <c r="N335" s="565" t="s">
        <v>685</v>
      </c>
      <c r="O335" s="565">
        <v>8</v>
      </c>
      <c r="P335" s="565" t="s">
        <v>1790</v>
      </c>
      <c r="Q335" s="565" t="s">
        <v>432</v>
      </c>
      <c r="R335" s="565">
        <v>135</v>
      </c>
      <c r="S335" s="565">
        <v>31</v>
      </c>
      <c r="T335" s="566">
        <v>9600</v>
      </c>
      <c r="U335" s="565">
        <v>12</v>
      </c>
      <c r="V335" s="565" t="s">
        <v>122</v>
      </c>
      <c r="W335" s="565" t="s">
        <v>123</v>
      </c>
      <c r="X335" s="567">
        <v>37710</v>
      </c>
      <c r="Y335" s="567">
        <v>27248.52</v>
      </c>
      <c r="Z335" s="579">
        <v>7.1999999999999995E-2</v>
      </c>
    </row>
    <row r="336" spans="1:26" ht="30" x14ac:dyDescent="0.25">
      <c r="A336" s="564" t="s">
        <v>2173</v>
      </c>
      <c r="B336" s="574" t="s">
        <v>1793</v>
      </c>
      <c r="C336" s="574">
        <v>2</v>
      </c>
      <c r="D336" s="574" t="s">
        <v>436</v>
      </c>
      <c r="E336" s="574" t="s">
        <v>258</v>
      </c>
      <c r="F336" s="574" t="s">
        <v>98</v>
      </c>
      <c r="G336" s="574">
        <v>2017</v>
      </c>
      <c r="H336" s="574" t="s">
        <v>683</v>
      </c>
      <c r="I336" s="574" t="s">
        <v>1794</v>
      </c>
      <c r="J336" s="574" t="s">
        <v>590</v>
      </c>
      <c r="K336" s="574">
        <v>12</v>
      </c>
      <c r="L336" s="574">
        <v>83.7</v>
      </c>
      <c r="M336" s="574"/>
      <c r="N336" s="574" t="s">
        <v>685</v>
      </c>
      <c r="O336" s="574">
        <v>8</v>
      </c>
      <c r="P336" s="574" t="s">
        <v>1790</v>
      </c>
      <c r="Q336" s="574" t="s">
        <v>432</v>
      </c>
      <c r="R336" s="574">
        <v>135</v>
      </c>
      <c r="S336" s="574">
        <v>31</v>
      </c>
      <c r="T336" s="575">
        <v>9600</v>
      </c>
      <c r="U336" s="574">
        <v>12</v>
      </c>
      <c r="V336" s="574" t="s">
        <v>122</v>
      </c>
      <c r="W336" s="574" t="s">
        <v>122</v>
      </c>
      <c r="X336" s="576">
        <v>38135</v>
      </c>
      <c r="Y336" s="576">
        <v>27604</v>
      </c>
      <c r="Z336" s="577">
        <v>0.05</v>
      </c>
    </row>
    <row r="337" spans="1:26" x14ac:dyDescent="0.25">
      <c r="A337" s="564" t="s">
        <v>2174</v>
      </c>
      <c r="B337" s="565" t="s">
        <v>1793</v>
      </c>
      <c r="C337" s="565">
        <v>3</v>
      </c>
      <c r="D337" s="565" t="s">
        <v>454</v>
      </c>
      <c r="E337" s="565" t="s">
        <v>258</v>
      </c>
      <c r="F337" s="565" t="s">
        <v>98</v>
      </c>
      <c r="G337" s="565">
        <v>2017</v>
      </c>
      <c r="H337" s="565" t="s">
        <v>683</v>
      </c>
      <c r="I337" s="565" t="s">
        <v>1794</v>
      </c>
      <c r="J337" s="565" t="s">
        <v>590</v>
      </c>
      <c r="K337" s="565">
        <v>12</v>
      </c>
      <c r="L337" s="565">
        <v>83.7</v>
      </c>
      <c r="M337" s="565"/>
      <c r="N337" s="565" t="s">
        <v>685</v>
      </c>
      <c r="O337" s="565">
        <v>8</v>
      </c>
      <c r="P337" s="565" t="s">
        <v>1790</v>
      </c>
      <c r="Q337" s="565" t="s">
        <v>432</v>
      </c>
      <c r="R337" s="565">
        <v>135</v>
      </c>
      <c r="S337" s="565">
        <v>31</v>
      </c>
      <c r="T337" s="566">
        <v>9600</v>
      </c>
      <c r="U337" s="565">
        <v>12</v>
      </c>
      <c r="V337" s="565" t="s">
        <v>125</v>
      </c>
      <c r="W337" s="565" t="s">
        <v>122</v>
      </c>
      <c r="X337" s="567">
        <v>37710</v>
      </c>
      <c r="Y337" s="567">
        <v>26910.44</v>
      </c>
      <c r="Z337" s="579">
        <v>0.03</v>
      </c>
    </row>
    <row r="338" spans="1:26" x14ac:dyDescent="0.25">
      <c r="A338" s="564" t="s">
        <v>2175</v>
      </c>
      <c r="B338" s="574" t="s">
        <v>1795</v>
      </c>
      <c r="C338" s="574">
        <v>1</v>
      </c>
      <c r="D338" s="574" t="s">
        <v>431</v>
      </c>
      <c r="E338" s="574" t="s">
        <v>258</v>
      </c>
      <c r="F338" s="574" t="s">
        <v>98</v>
      </c>
      <c r="G338" s="574">
        <v>2017</v>
      </c>
      <c r="H338" s="574" t="s">
        <v>683</v>
      </c>
      <c r="I338" s="574" t="s">
        <v>1794</v>
      </c>
      <c r="J338" s="574" t="s">
        <v>590</v>
      </c>
      <c r="K338" s="574">
        <v>12</v>
      </c>
      <c r="L338" s="574">
        <v>31</v>
      </c>
      <c r="M338" s="574"/>
      <c r="N338" s="574" t="s">
        <v>685</v>
      </c>
      <c r="O338" s="574">
        <v>8</v>
      </c>
      <c r="P338" s="574" t="s">
        <v>1792</v>
      </c>
      <c r="Q338" s="574" t="s">
        <v>432</v>
      </c>
      <c r="R338" s="574">
        <v>155</v>
      </c>
      <c r="S338" s="574">
        <v>31</v>
      </c>
      <c r="T338" s="575">
        <v>9600</v>
      </c>
      <c r="U338" s="574">
        <v>12</v>
      </c>
      <c r="V338" s="574" t="s">
        <v>122</v>
      </c>
      <c r="W338" s="574" t="s">
        <v>123</v>
      </c>
      <c r="X338" s="576">
        <v>38495</v>
      </c>
      <c r="Y338" s="576">
        <v>27985.256000000001</v>
      </c>
      <c r="Z338" s="577">
        <v>7.1999999999999995E-2</v>
      </c>
    </row>
    <row r="339" spans="1:26" ht="30" x14ac:dyDescent="0.25">
      <c r="A339" s="564" t="s">
        <v>2176</v>
      </c>
      <c r="B339" s="565" t="s">
        <v>1795</v>
      </c>
      <c r="C339" s="565">
        <v>2</v>
      </c>
      <c r="D339" s="565" t="s">
        <v>436</v>
      </c>
      <c r="E339" s="565" t="s">
        <v>258</v>
      </c>
      <c r="F339" s="565" t="s">
        <v>98</v>
      </c>
      <c r="G339" s="565">
        <v>2017</v>
      </c>
      <c r="H339" s="565" t="s">
        <v>683</v>
      </c>
      <c r="I339" s="565" t="s">
        <v>1794</v>
      </c>
      <c r="J339" s="565" t="s">
        <v>590</v>
      </c>
      <c r="K339" s="565">
        <v>12</v>
      </c>
      <c r="L339" s="565">
        <v>82.9</v>
      </c>
      <c r="M339" s="565"/>
      <c r="N339" s="565" t="s">
        <v>685</v>
      </c>
      <c r="O339" s="565">
        <v>8</v>
      </c>
      <c r="P339" s="565" t="s">
        <v>1792</v>
      </c>
      <c r="Q339" s="565" t="s">
        <v>432</v>
      </c>
      <c r="R339" s="565">
        <v>155</v>
      </c>
      <c r="S339" s="565">
        <v>31</v>
      </c>
      <c r="T339" s="566">
        <v>9600</v>
      </c>
      <c r="U339" s="565">
        <v>12</v>
      </c>
      <c r="V339" s="565" t="s">
        <v>122</v>
      </c>
      <c r="W339" s="565" t="s">
        <v>122</v>
      </c>
      <c r="X339" s="567">
        <v>38845</v>
      </c>
      <c r="Y339" s="567">
        <v>29470</v>
      </c>
      <c r="Z339" s="579">
        <v>0.05</v>
      </c>
    </row>
    <row r="340" spans="1:26" x14ac:dyDescent="0.25">
      <c r="A340" s="564" t="s">
        <v>2177</v>
      </c>
      <c r="B340" s="574" t="s">
        <v>1795</v>
      </c>
      <c r="C340" s="574">
        <v>3</v>
      </c>
      <c r="D340" s="574" t="s">
        <v>454</v>
      </c>
      <c r="E340" s="574" t="s">
        <v>258</v>
      </c>
      <c r="F340" s="574" t="s">
        <v>98</v>
      </c>
      <c r="G340" s="574">
        <v>2017</v>
      </c>
      <c r="H340" s="574" t="s">
        <v>683</v>
      </c>
      <c r="I340" s="574" t="s">
        <v>1794</v>
      </c>
      <c r="J340" s="574" t="s">
        <v>590</v>
      </c>
      <c r="K340" s="574">
        <v>12</v>
      </c>
      <c r="L340" s="574">
        <v>82.9</v>
      </c>
      <c r="M340" s="574"/>
      <c r="N340" s="574" t="s">
        <v>685</v>
      </c>
      <c r="O340" s="574">
        <v>8</v>
      </c>
      <c r="P340" s="574" t="s">
        <v>1792</v>
      </c>
      <c r="Q340" s="574" t="s">
        <v>432</v>
      </c>
      <c r="R340" s="574">
        <v>155</v>
      </c>
      <c r="S340" s="574">
        <v>31</v>
      </c>
      <c r="T340" s="575">
        <v>9600</v>
      </c>
      <c r="U340" s="574">
        <v>12</v>
      </c>
      <c r="V340" s="574" t="s">
        <v>125</v>
      </c>
      <c r="W340" s="574" t="s">
        <v>122</v>
      </c>
      <c r="X340" s="576">
        <v>38495</v>
      </c>
      <c r="Y340" s="576">
        <v>27646.73</v>
      </c>
      <c r="Z340" s="577">
        <v>0.03</v>
      </c>
    </row>
    <row r="341" spans="1:26" x14ac:dyDescent="0.25">
      <c r="A341" s="564" t="s">
        <v>2178</v>
      </c>
      <c r="B341" s="565" t="s">
        <v>1826</v>
      </c>
      <c r="C341" s="565">
        <v>3</v>
      </c>
      <c r="D341" s="565" t="s">
        <v>454</v>
      </c>
      <c r="E341" s="565" t="s">
        <v>258</v>
      </c>
      <c r="F341" s="565" t="s">
        <v>98</v>
      </c>
      <c r="G341" s="565">
        <v>2017</v>
      </c>
      <c r="H341" s="565" t="s">
        <v>683</v>
      </c>
      <c r="I341" s="565" t="s">
        <v>1827</v>
      </c>
      <c r="J341" s="565" t="s">
        <v>590</v>
      </c>
      <c r="K341" s="565">
        <v>12</v>
      </c>
      <c r="L341" s="565">
        <v>83.7</v>
      </c>
      <c r="M341" s="565"/>
      <c r="N341" s="565" t="s">
        <v>687</v>
      </c>
      <c r="O341" s="565">
        <v>8</v>
      </c>
      <c r="P341" s="565" t="s">
        <v>1790</v>
      </c>
      <c r="Q341" s="565" t="s">
        <v>1828</v>
      </c>
      <c r="R341" s="565">
        <v>135</v>
      </c>
      <c r="S341" s="565">
        <v>31</v>
      </c>
      <c r="T341" s="566">
        <v>9600</v>
      </c>
      <c r="U341" s="565">
        <v>11</v>
      </c>
      <c r="V341" s="565" t="s">
        <v>255</v>
      </c>
      <c r="W341" s="565" t="s">
        <v>123</v>
      </c>
      <c r="X341" s="567">
        <v>49220</v>
      </c>
      <c r="Y341" s="567">
        <v>37402.32</v>
      </c>
      <c r="Z341" s="579">
        <v>0.03</v>
      </c>
    </row>
    <row r="342" spans="1:26" x14ac:dyDescent="0.25">
      <c r="A342" s="564" t="s">
        <v>2179</v>
      </c>
      <c r="B342" s="574" t="s">
        <v>1829</v>
      </c>
      <c r="C342" s="574">
        <v>3</v>
      </c>
      <c r="D342" s="574" t="s">
        <v>454</v>
      </c>
      <c r="E342" s="574" t="s">
        <v>258</v>
      </c>
      <c r="F342" s="574" t="s">
        <v>98</v>
      </c>
      <c r="G342" s="574">
        <v>2017</v>
      </c>
      <c r="H342" s="574" t="s">
        <v>683</v>
      </c>
      <c r="I342" s="574" t="s">
        <v>1827</v>
      </c>
      <c r="J342" s="574" t="s">
        <v>590</v>
      </c>
      <c r="K342" s="574">
        <v>12</v>
      </c>
      <c r="L342" s="574">
        <v>82.9</v>
      </c>
      <c r="M342" s="574"/>
      <c r="N342" s="574" t="s">
        <v>687</v>
      </c>
      <c r="O342" s="574">
        <v>8</v>
      </c>
      <c r="P342" s="574" t="s">
        <v>1792</v>
      </c>
      <c r="Q342" s="574" t="s">
        <v>1828</v>
      </c>
      <c r="R342" s="574">
        <v>155</v>
      </c>
      <c r="S342" s="574">
        <v>31</v>
      </c>
      <c r="T342" s="575">
        <v>9900</v>
      </c>
      <c r="U342" s="574">
        <v>11</v>
      </c>
      <c r="V342" s="574" t="s">
        <v>255</v>
      </c>
      <c r="W342" s="574" t="s">
        <v>123</v>
      </c>
      <c r="X342" s="576">
        <v>51090</v>
      </c>
      <c r="Y342" s="576">
        <v>39102.15</v>
      </c>
      <c r="Z342" s="577">
        <v>0.03</v>
      </c>
    </row>
    <row r="343" spans="1:26" x14ac:dyDescent="0.25">
      <c r="A343" s="564" t="s">
        <v>2180</v>
      </c>
      <c r="B343" s="565" t="s">
        <v>1830</v>
      </c>
      <c r="C343" s="565">
        <v>3</v>
      </c>
      <c r="D343" s="565" t="s">
        <v>454</v>
      </c>
      <c r="E343" s="565" t="s">
        <v>258</v>
      </c>
      <c r="F343" s="565" t="s">
        <v>98</v>
      </c>
      <c r="G343" s="565">
        <v>2017</v>
      </c>
      <c r="H343" s="565" t="s">
        <v>683</v>
      </c>
      <c r="I343" s="565" t="s">
        <v>1831</v>
      </c>
      <c r="J343" s="565" t="s">
        <v>590</v>
      </c>
      <c r="K343" s="565">
        <v>12</v>
      </c>
      <c r="L343" s="565">
        <v>83.7</v>
      </c>
      <c r="M343" s="565"/>
      <c r="N343" s="565" t="s">
        <v>687</v>
      </c>
      <c r="O343" s="565">
        <v>8</v>
      </c>
      <c r="P343" s="565" t="s">
        <v>1790</v>
      </c>
      <c r="Q343" s="565" t="s">
        <v>450</v>
      </c>
      <c r="R343" s="565">
        <v>135</v>
      </c>
      <c r="S343" s="565">
        <v>31</v>
      </c>
      <c r="T343" s="566">
        <v>9600</v>
      </c>
      <c r="U343" s="565">
        <v>11</v>
      </c>
      <c r="V343" s="565" t="s">
        <v>255</v>
      </c>
      <c r="W343" s="565" t="s">
        <v>123</v>
      </c>
      <c r="X343" s="567">
        <v>50650</v>
      </c>
      <c r="Y343" s="567">
        <v>38672.9</v>
      </c>
      <c r="Z343" s="579">
        <v>0.03</v>
      </c>
    </row>
    <row r="344" spans="1:26" x14ac:dyDescent="0.25">
      <c r="A344" s="564" t="s">
        <v>2181</v>
      </c>
      <c r="B344" s="574" t="s">
        <v>1832</v>
      </c>
      <c r="C344" s="574">
        <v>3</v>
      </c>
      <c r="D344" s="574" t="s">
        <v>454</v>
      </c>
      <c r="E344" s="574" t="s">
        <v>258</v>
      </c>
      <c r="F344" s="574" t="s">
        <v>98</v>
      </c>
      <c r="G344" s="574">
        <v>2017</v>
      </c>
      <c r="H344" s="574" t="s">
        <v>683</v>
      </c>
      <c r="I344" s="574" t="s">
        <v>1831</v>
      </c>
      <c r="J344" s="574" t="s">
        <v>590</v>
      </c>
      <c r="K344" s="574">
        <v>12</v>
      </c>
      <c r="L344" s="574">
        <v>82.9</v>
      </c>
      <c r="M344" s="574"/>
      <c r="N344" s="574" t="s">
        <v>687</v>
      </c>
      <c r="O344" s="574">
        <v>8</v>
      </c>
      <c r="P344" s="574" t="s">
        <v>1792</v>
      </c>
      <c r="Q344" s="574" t="s">
        <v>450</v>
      </c>
      <c r="R344" s="574">
        <v>155</v>
      </c>
      <c r="S344" s="574">
        <v>31</v>
      </c>
      <c r="T344" s="575">
        <v>9900</v>
      </c>
      <c r="U344" s="574">
        <v>11</v>
      </c>
      <c r="V344" s="574" t="s">
        <v>255</v>
      </c>
      <c r="W344" s="574" t="s">
        <v>123</v>
      </c>
      <c r="X344" s="576">
        <v>51435</v>
      </c>
      <c r="Y344" s="576">
        <v>39409.19</v>
      </c>
      <c r="Z344" s="577">
        <v>0.03</v>
      </c>
    </row>
    <row r="345" spans="1:26" ht="30" x14ac:dyDescent="0.25">
      <c r="A345" s="564" t="s">
        <v>2182</v>
      </c>
      <c r="B345" s="565" t="s">
        <v>688</v>
      </c>
      <c r="C345" s="565">
        <v>1</v>
      </c>
      <c r="D345" s="565" t="s">
        <v>458</v>
      </c>
      <c r="E345" s="565" t="s">
        <v>258</v>
      </c>
      <c r="F345" s="565" t="s">
        <v>68</v>
      </c>
      <c r="G345" s="565">
        <v>2017</v>
      </c>
      <c r="H345" s="565" t="s">
        <v>689</v>
      </c>
      <c r="I345" s="565" t="s">
        <v>690</v>
      </c>
      <c r="J345" s="565" t="s">
        <v>590</v>
      </c>
      <c r="K345" s="565">
        <v>8</v>
      </c>
      <c r="L345" s="565">
        <v>25</v>
      </c>
      <c r="M345" s="565"/>
      <c r="N345" s="565" t="s">
        <v>691</v>
      </c>
      <c r="O345" s="565">
        <v>6</v>
      </c>
      <c r="P345" s="565" t="s">
        <v>692</v>
      </c>
      <c r="Q345" s="565" t="s">
        <v>693</v>
      </c>
      <c r="R345" s="565">
        <v>129.9</v>
      </c>
      <c r="S345" s="565">
        <v>25</v>
      </c>
      <c r="T345" s="566">
        <v>8550</v>
      </c>
      <c r="U345" s="565">
        <v>16</v>
      </c>
      <c r="V345" s="565" t="s">
        <v>125</v>
      </c>
      <c r="W345" s="565" t="s">
        <v>122</v>
      </c>
      <c r="X345" s="567">
        <v>35560</v>
      </c>
      <c r="Y345" s="567">
        <v>25793</v>
      </c>
      <c r="Z345" s="579">
        <v>0.05</v>
      </c>
    </row>
    <row r="346" spans="1:26" ht="30" x14ac:dyDescent="0.25">
      <c r="A346" s="564" t="s">
        <v>2183</v>
      </c>
      <c r="B346" s="574" t="s">
        <v>688</v>
      </c>
      <c r="C346" s="574">
        <v>2</v>
      </c>
      <c r="D346" s="574" t="s">
        <v>1370</v>
      </c>
      <c r="E346" s="574" t="s">
        <v>258</v>
      </c>
      <c r="F346" s="574" t="s">
        <v>68</v>
      </c>
      <c r="G346" s="574">
        <v>2017</v>
      </c>
      <c r="H346" s="574" t="s">
        <v>689</v>
      </c>
      <c r="I346" s="574" t="s">
        <v>690</v>
      </c>
      <c r="J346" s="574" t="s">
        <v>590</v>
      </c>
      <c r="K346" s="574">
        <v>8</v>
      </c>
      <c r="L346" s="574" t="s">
        <v>1807</v>
      </c>
      <c r="M346" s="574"/>
      <c r="N346" s="574" t="s">
        <v>691</v>
      </c>
      <c r="O346" s="574">
        <v>6</v>
      </c>
      <c r="P346" s="574" t="s">
        <v>692</v>
      </c>
      <c r="Q346" s="574" t="s">
        <v>693</v>
      </c>
      <c r="R346" s="574">
        <v>129.9</v>
      </c>
      <c r="S346" s="574" t="s">
        <v>1807</v>
      </c>
      <c r="T346" s="575">
        <v>8550</v>
      </c>
      <c r="U346" s="574">
        <v>16</v>
      </c>
      <c r="V346" s="574" t="s">
        <v>125</v>
      </c>
      <c r="W346" s="574" t="s">
        <v>122</v>
      </c>
      <c r="X346" s="576">
        <v>35560</v>
      </c>
      <c r="Y346" s="576">
        <v>25325</v>
      </c>
      <c r="Z346" s="577">
        <v>0.01</v>
      </c>
    </row>
    <row r="347" spans="1:26" ht="30" x14ac:dyDescent="0.25">
      <c r="A347" s="564" t="s">
        <v>2184</v>
      </c>
      <c r="B347" s="565" t="s">
        <v>694</v>
      </c>
      <c r="C347" s="565">
        <v>1</v>
      </c>
      <c r="D347" s="565" t="s">
        <v>458</v>
      </c>
      <c r="E347" s="565" t="s">
        <v>258</v>
      </c>
      <c r="F347" s="565" t="s">
        <v>68</v>
      </c>
      <c r="G347" s="565">
        <v>2017</v>
      </c>
      <c r="H347" s="565" t="s">
        <v>689</v>
      </c>
      <c r="I347" s="565" t="s">
        <v>690</v>
      </c>
      <c r="J347" s="565" t="s">
        <v>590</v>
      </c>
      <c r="K347" s="565">
        <v>10</v>
      </c>
      <c r="L347" s="565">
        <v>25</v>
      </c>
      <c r="M347" s="565"/>
      <c r="N347" s="565" t="s">
        <v>691</v>
      </c>
      <c r="O347" s="565">
        <v>6</v>
      </c>
      <c r="P347" s="565" t="s">
        <v>692</v>
      </c>
      <c r="Q347" s="565" t="s">
        <v>693</v>
      </c>
      <c r="R347" s="565">
        <v>129.9</v>
      </c>
      <c r="S347" s="565">
        <v>25</v>
      </c>
      <c r="T347" s="566">
        <v>8550</v>
      </c>
      <c r="U347" s="565">
        <v>16</v>
      </c>
      <c r="V347" s="565" t="s">
        <v>125</v>
      </c>
      <c r="W347" s="565" t="s">
        <v>122</v>
      </c>
      <c r="X347" s="567">
        <v>36755</v>
      </c>
      <c r="Y347" s="567">
        <v>26854</v>
      </c>
      <c r="Z347" s="579">
        <v>0.05</v>
      </c>
    </row>
    <row r="348" spans="1:26" ht="30" x14ac:dyDescent="0.25">
      <c r="A348" s="564" t="s">
        <v>2185</v>
      </c>
      <c r="B348" s="574" t="s">
        <v>694</v>
      </c>
      <c r="C348" s="574">
        <v>2</v>
      </c>
      <c r="D348" s="574" t="s">
        <v>1370</v>
      </c>
      <c r="E348" s="574" t="s">
        <v>258</v>
      </c>
      <c r="F348" s="574" t="s">
        <v>68</v>
      </c>
      <c r="G348" s="574">
        <v>2017</v>
      </c>
      <c r="H348" s="574" t="s">
        <v>689</v>
      </c>
      <c r="I348" s="574" t="s">
        <v>690</v>
      </c>
      <c r="J348" s="574" t="s">
        <v>590</v>
      </c>
      <c r="K348" s="574">
        <v>10</v>
      </c>
      <c r="L348" s="574" t="s">
        <v>1807</v>
      </c>
      <c r="M348" s="574"/>
      <c r="N348" s="574" t="s">
        <v>691</v>
      </c>
      <c r="O348" s="574">
        <v>6</v>
      </c>
      <c r="P348" s="574" t="s">
        <v>692</v>
      </c>
      <c r="Q348" s="574" t="s">
        <v>693</v>
      </c>
      <c r="R348" s="574">
        <v>129.9</v>
      </c>
      <c r="S348" s="574" t="s">
        <v>1807</v>
      </c>
      <c r="T348" s="575">
        <v>8550</v>
      </c>
      <c r="U348" s="574">
        <v>16</v>
      </c>
      <c r="V348" s="574" t="s">
        <v>125</v>
      </c>
      <c r="W348" s="574" t="s">
        <v>122</v>
      </c>
      <c r="X348" s="576">
        <v>36755</v>
      </c>
      <c r="Y348" s="576">
        <v>26355</v>
      </c>
      <c r="Z348" s="577">
        <v>0.01</v>
      </c>
    </row>
    <row r="349" spans="1:26" ht="30" x14ac:dyDescent="0.25">
      <c r="A349" s="564" t="s">
        <v>2186</v>
      </c>
      <c r="B349" s="565" t="s">
        <v>695</v>
      </c>
      <c r="C349" s="565">
        <v>1</v>
      </c>
      <c r="D349" s="565" t="s">
        <v>458</v>
      </c>
      <c r="E349" s="565" t="s">
        <v>258</v>
      </c>
      <c r="F349" s="565" t="s">
        <v>68</v>
      </c>
      <c r="G349" s="565">
        <v>2017</v>
      </c>
      <c r="H349" s="565" t="s">
        <v>689</v>
      </c>
      <c r="I349" s="565" t="s">
        <v>690</v>
      </c>
      <c r="J349" s="565" t="s">
        <v>590</v>
      </c>
      <c r="K349" s="565">
        <v>8</v>
      </c>
      <c r="L349" s="565">
        <v>25</v>
      </c>
      <c r="M349" s="565"/>
      <c r="N349" s="565" t="s">
        <v>696</v>
      </c>
      <c r="O349" s="565">
        <v>6</v>
      </c>
      <c r="P349" s="565" t="s">
        <v>692</v>
      </c>
      <c r="Q349" s="565" t="s">
        <v>693</v>
      </c>
      <c r="R349" s="565">
        <v>129.9</v>
      </c>
      <c r="S349" s="565">
        <v>25</v>
      </c>
      <c r="T349" s="566">
        <v>8550</v>
      </c>
      <c r="U349" s="565">
        <v>16</v>
      </c>
      <c r="V349" s="565" t="s">
        <v>122</v>
      </c>
      <c r="W349" s="565" t="s">
        <v>123</v>
      </c>
      <c r="X349" s="567">
        <v>37425</v>
      </c>
      <c r="Y349" s="567">
        <v>27453</v>
      </c>
      <c r="Z349" s="579">
        <v>0.05</v>
      </c>
    </row>
    <row r="350" spans="1:26" ht="30" x14ac:dyDescent="0.25">
      <c r="A350" s="564" t="s">
        <v>2187</v>
      </c>
      <c r="B350" s="574" t="s">
        <v>695</v>
      </c>
      <c r="C350" s="574">
        <v>2</v>
      </c>
      <c r="D350" s="574" t="s">
        <v>1370</v>
      </c>
      <c r="E350" s="574" t="s">
        <v>258</v>
      </c>
      <c r="F350" s="574" t="s">
        <v>68</v>
      </c>
      <c r="G350" s="574">
        <v>2017</v>
      </c>
      <c r="H350" s="574" t="s">
        <v>689</v>
      </c>
      <c r="I350" s="574" t="s">
        <v>690</v>
      </c>
      <c r="J350" s="574" t="s">
        <v>590</v>
      </c>
      <c r="K350" s="574">
        <v>8</v>
      </c>
      <c r="L350" s="574" t="s">
        <v>1807</v>
      </c>
      <c r="M350" s="574"/>
      <c r="N350" s="574" t="s">
        <v>696</v>
      </c>
      <c r="O350" s="574">
        <v>6</v>
      </c>
      <c r="P350" s="574" t="s">
        <v>692</v>
      </c>
      <c r="Q350" s="574" t="s">
        <v>693</v>
      </c>
      <c r="R350" s="574">
        <v>129.9</v>
      </c>
      <c r="S350" s="574" t="s">
        <v>1807</v>
      </c>
      <c r="T350" s="575">
        <v>8550</v>
      </c>
      <c r="U350" s="574">
        <v>16</v>
      </c>
      <c r="V350" s="574" t="s">
        <v>122</v>
      </c>
      <c r="W350" s="574" t="s">
        <v>123</v>
      </c>
      <c r="X350" s="576">
        <v>37425</v>
      </c>
      <c r="Y350" s="576">
        <v>26935</v>
      </c>
      <c r="Z350" s="577">
        <v>0.01</v>
      </c>
    </row>
    <row r="351" spans="1:26" ht="30" x14ac:dyDescent="0.25">
      <c r="A351" s="564" t="s">
        <v>2188</v>
      </c>
      <c r="B351" s="565" t="s">
        <v>697</v>
      </c>
      <c r="C351" s="565">
        <v>1</v>
      </c>
      <c r="D351" s="565" t="s">
        <v>458</v>
      </c>
      <c r="E351" s="565" t="s">
        <v>258</v>
      </c>
      <c r="F351" s="565" t="s">
        <v>68</v>
      </c>
      <c r="G351" s="565">
        <v>2017</v>
      </c>
      <c r="H351" s="565" t="s">
        <v>689</v>
      </c>
      <c r="I351" s="565" t="s">
        <v>690</v>
      </c>
      <c r="J351" s="565" t="s">
        <v>590</v>
      </c>
      <c r="K351" s="565">
        <v>10</v>
      </c>
      <c r="L351" s="565">
        <v>25</v>
      </c>
      <c r="M351" s="565"/>
      <c r="N351" s="565" t="s">
        <v>696</v>
      </c>
      <c r="O351" s="565">
        <v>6</v>
      </c>
      <c r="P351" s="565" t="s">
        <v>692</v>
      </c>
      <c r="Q351" s="565" t="s">
        <v>693</v>
      </c>
      <c r="R351" s="565">
        <v>129.9</v>
      </c>
      <c r="S351" s="565">
        <v>25</v>
      </c>
      <c r="T351" s="566">
        <v>8550</v>
      </c>
      <c r="U351" s="565">
        <v>16</v>
      </c>
      <c r="V351" s="565" t="s">
        <v>122</v>
      </c>
      <c r="W351" s="565" t="s">
        <v>123</v>
      </c>
      <c r="X351" s="567">
        <v>38620</v>
      </c>
      <c r="Y351" s="567">
        <v>28515</v>
      </c>
      <c r="Z351" s="579">
        <v>0.05</v>
      </c>
    </row>
    <row r="352" spans="1:26" ht="30" x14ac:dyDescent="0.25">
      <c r="A352" s="564" t="s">
        <v>2189</v>
      </c>
      <c r="B352" s="574" t="s">
        <v>697</v>
      </c>
      <c r="C352" s="574">
        <v>2</v>
      </c>
      <c r="D352" s="574" t="s">
        <v>1370</v>
      </c>
      <c r="E352" s="574" t="s">
        <v>258</v>
      </c>
      <c r="F352" s="574" t="s">
        <v>68</v>
      </c>
      <c r="G352" s="574">
        <v>2017</v>
      </c>
      <c r="H352" s="574" t="s">
        <v>689</v>
      </c>
      <c r="I352" s="574" t="s">
        <v>690</v>
      </c>
      <c r="J352" s="574" t="s">
        <v>590</v>
      </c>
      <c r="K352" s="574">
        <v>10</v>
      </c>
      <c r="L352" s="574" t="s">
        <v>1807</v>
      </c>
      <c r="M352" s="574"/>
      <c r="N352" s="574" t="s">
        <v>696</v>
      </c>
      <c r="O352" s="574">
        <v>6</v>
      </c>
      <c r="P352" s="574" t="s">
        <v>692</v>
      </c>
      <c r="Q352" s="574" t="s">
        <v>693</v>
      </c>
      <c r="R352" s="574">
        <v>129.9</v>
      </c>
      <c r="S352" s="574" t="s">
        <v>1807</v>
      </c>
      <c r="T352" s="575">
        <v>8550</v>
      </c>
      <c r="U352" s="574">
        <v>16</v>
      </c>
      <c r="V352" s="574" t="s">
        <v>122</v>
      </c>
      <c r="W352" s="574" t="s">
        <v>123</v>
      </c>
      <c r="X352" s="576">
        <v>38620</v>
      </c>
      <c r="Y352" s="576">
        <v>27965</v>
      </c>
      <c r="Z352" s="577">
        <v>0.01</v>
      </c>
    </row>
    <row r="353" spans="1:26" ht="30" x14ac:dyDescent="0.25">
      <c r="A353" s="564" t="s">
        <v>2190</v>
      </c>
      <c r="B353" s="565" t="s">
        <v>698</v>
      </c>
      <c r="C353" s="565">
        <v>1</v>
      </c>
      <c r="D353" s="565" t="s">
        <v>458</v>
      </c>
      <c r="E353" s="565" t="s">
        <v>258</v>
      </c>
      <c r="F353" s="565" t="s">
        <v>68</v>
      </c>
      <c r="G353" s="565">
        <v>2017</v>
      </c>
      <c r="H353" s="565" t="s">
        <v>689</v>
      </c>
      <c r="I353" s="565" t="s">
        <v>690</v>
      </c>
      <c r="J353" s="565" t="s">
        <v>590</v>
      </c>
      <c r="K353" s="565">
        <v>8</v>
      </c>
      <c r="L353" s="565">
        <v>25</v>
      </c>
      <c r="M353" s="565"/>
      <c r="N353" s="565" t="s">
        <v>691</v>
      </c>
      <c r="O353" s="565">
        <v>6</v>
      </c>
      <c r="P353" s="565" t="s">
        <v>699</v>
      </c>
      <c r="Q353" s="565" t="s">
        <v>693</v>
      </c>
      <c r="R353" s="565">
        <v>129.9</v>
      </c>
      <c r="S353" s="565">
        <v>25</v>
      </c>
      <c r="T353" s="566">
        <v>8550</v>
      </c>
      <c r="U353" s="565">
        <v>16</v>
      </c>
      <c r="V353" s="565" t="s">
        <v>125</v>
      </c>
      <c r="W353" s="565" t="s">
        <v>122</v>
      </c>
      <c r="X353" s="567">
        <v>37020</v>
      </c>
      <c r="Y353" s="567">
        <v>27128</v>
      </c>
      <c r="Z353" s="579">
        <v>0.05</v>
      </c>
    </row>
    <row r="354" spans="1:26" ht="30" x14ac:dyDescent="0.25">
      <c r="A354" s="564" t="s">
        <v>2191</v>
      </c>
      <c r="B354" s="574" t="s">
        <v>698</v>
      </c>
      <c r="C354" s="574">
        <v>2</v>
      </c>
      <c r="D354" s="574" t="s">
        <v>1370</v>
      </c>
      <c r="E354" s="574" t="s">
        <v>258</v>
      </c>
      <c r="F354" s="574" t="s">
        <v>68</v>
      </c>
      <c r="G354" s="574">
        <v>2017</v>
      </c>
      <c r="H354" s="574" t="s">
        <v>689</v>
      </c>
      <c r="I354" s="574" t="s">
        <v>690</v>
      </c>
      <c r="J354" s="574" t="s">
        <v>590</v>
      </c>
      <c r="K354" s="574">
        <v>8</v>
      </c>
      <c r="L354" s="574" t="s">
        <v>1807</v>
      </c>
      <c r="M354" s="574"/>
      <c r="N354" s="574" t="s">
        <v>691</v>
      </c>
      <c r="O354" s="574">
        <v>6</v>
      </c>
      <c r="P354" s="574" t="s">
        <v>699</v>
      </c>
      <c r="Q354" s="574" t="s">
        <v>693</v>
      </c>
      <c r="R354" s="574">
        <v>129.9</v>
      </c>
      <c r="S354" s="574" t="s">
        <v>1807</v>
      </c>
      <c r="T354" s="575">
        <v>8550</v>
      </c>
      <c r="U354" s="574">
        <v>16</v>
      </c>
      <c r="V354" s="574" t="s">
        <v>125</v>
      </c>
      <c r="W354" s="574" t="s">
        <v>122</v>
      </c>
      <c r="X354" s="576">
        <v>37020</v>
      </c>
      <c r="Y354" s="576">
        <v>26620</v>
      </c>
      <c r="Z354" s="577">
        <v>0.01</v>
      </c>
    </row>
    <row r="355" spans="1:26" ht="30" x14ac:dyDescent="0.25">
      <c r="A355" s="564" t="s">
        <v>2192</v>
      </c>
      <c r="B355" s="565" t="s">
        <v>700</v>
      </c>
      <c r="C355" s="565">
        <v>1</v>
      </c>
      <c r="D355" s="565" t="s">
        <v>458</v>
      </c>
      <c r="E355" s="565" t="s">
        <v>258</v>
      </c>
      <c r="F355" s="565" t="s">
        <v>68</v>
      </c>
      <c r="G355" s="565">
        <v>2017</v>
      </c>
      <c r="H355" s="565" t="s">
        <v>689</v>
      </c>
      <c r="I355" s="565" t="s">
        <v>690</v>
      </c>
      <c r="J355" s="565" t="s">
        <v>590</v>
      </c>
      <c r="K355" s="565">
        <v>10</v>
      </c>
      <c r="L355" s="565">
        <v>25</v>
      </c>
      <c r="M355" s="565"/>
      <c r="N355" s="565" t="s">
        <v>691</v>
      </c>
      <c r="O355" s="565">
        <v>6</v>
      </c>
      <c r="P355" s="565" t="s">
        <v>699</v>
      </c>
      <c r="Q355" s="565" t="s">
        <v>693</v>
      </c>
      <c r="R355" s="565">
        <v>129.9</v>
      </c>
      <c r="S355" s="565">
        <v>25</v>
      </c>
      <c r="T355" s="566">
        <v>8550</v>
      </c>
      <c r="U355" s="565">
        <v>16</v>
      </c>
      <c r="V355" s="565" t="s">
        <v>125</v>
      </c>
      <c r="W355" s="565" t="s">
        <v>122</v>
      </c>
      <c r="X355" s="567">
        <v>38215</v>
      </c>
      <c r="Y355" s="567">
        <v>28190</v>
      </c>
      <c r="Z355" s="579">
        <v>0.05</v>
      </c>
    </row>
    <row r="356" spans="1:26" ht="30" x14ac:dyDescent="0.25">
      <c r="A356" s="564" t="s">
        <v>2193</v>
      </c>
      <c r="B356" s="574" t="s">
        <v>700</v>
      </c>
      <c r="C356" s="574">
        <v>2</v>
      </c>
      <c r="D356" s="574" t="s">
        <v>1370</v>
      </c>
      <c r="E356" s="574" t="s">
        <v>258</v>
      </c>
      <c r="F356" s="574" t="s">
        <v>68</v>
      </c>
      <c r="G356" s="574">
        <v>2017</v>
      </c>
      <c r="H356" s="574" t="s">
        <v>689</v>
      </c>
      <c r="I356" s="574" t="s">
        <v>690</v>
      </c>
      <c r="J356" s="574" t="s">
        <v>590</v>
      </c>
      <c r="K356" s="574">
        <v>10</v>
      </c>
      <c r="L356" s="574" t="s">
        <v>1807</v>
      </c>
      <c r="M356" s="574"/>
      <c r="N356" s="574" t="s">
        <v>691</v>
      </c>
      <c r="O356" s="574">
        <v>6</v>
      </c>
      <c r="P356" s="574" t="s">
        <v>699</v>
      </c>
      <c r="Q356" s="574" t="s">
        <v>693</v>
      </c>
      <c r="R356" s="574">
        <v>129.9</v>
      </c>
      <c r="S356" s="574" t="s">
        <v>1807</v>
      </c>
      <c r="T356" s="575">
        <v>8550</v>
      </c>
      <c r="U356" s="574">
        <v>16</v>
      </c>
      <c r="V356" s="574" t="s">
        <v>125</v>
      </c>
      <c r="W356" s="574" t="s">
        <v>122</v>
      </c>
      <c r="X356" s="576">
        <v>38215</v>
      </c>
      <c r="Y356" s="576">
        <v>27650</v>
      </c>
      <c r="Z356" s="577">
        <v>0.01</v>
      </c>
    </row>
    <row r="357" spans="1:26" ht="30" x14ac:dyDescent="0.25">
      <c r="A357" s="564" t="s">
        <v>2194</v>
      </c>
      <c r="B357" s="565" t="s">
        <v>701</v>
      </c>
      <c r="C357" s="565">
        <v>1</v>
      </c>
      <c r="D357" s="565" t="s">
        <v>458</v>
      </c>
      <c r="E357" s="565" t="s">
        <v>258</v>
      </c>
      <c r="F357" s="565" t="s">
        <v>68</v>
      </c>
      <c r="G357" s="565">
        <v>2017</v>
      </c>
      <c r="H357" s="565" t="s">
        <v>689</v>
      </c>
      <c r="I357" s="565" t="s">
        <v>690</v>
      </c>
      <c r="J357" s="565" t="s">
        <v>590</v>
      </c>
      <c r="K357" s="565">
        <v>8</v>
      </c>
      <c r="L357" s="565">
        <v>25</v>
      </c>
      <c r="M357" s="565"/>
      <c r="N357" s="565" t="s">
        <v>696</v>
      </c>
      <c r="O357" s="565">
        <v>6</v>
      </c>
      <c r="P357" s="565" t="s">
        <v>699</v>
      </c>
      <c r="Q357" s="565" t="s">
        <v>693</v>
      </c>
      <c r="R357" s="565">
        <v>129.9</v>
      </c>
      <c r="S357" s="565">
        <v>25</v>
      </c>
      <c r="T357" s="566">
        <v>8550</v>
      </c>
      <c r="U357" s="565">
        <v>16</v>
      </c>
      <c r="V357" s="565" t="s">
        <v>122</v>
      </c>
      <c r="W357" s="565" t="s">
        <v>123</v>
      </c>
      <c r="X357" s="567">
        <v>38885</v>
      </c>
      <c r="Y357" s="567">
        <v>28789</v>
      </c>
      <c r="Z357" s="579">
        <v>0.05</v>
      </c>
    </row>
    <row r="358" spans="1:26" ht="30" x14ac:dyDescent="0.25">
      <c r="A358" s="564" t="s">
        <v>2195</v>
      </c>
      <c r="B358" s="574" t="s">
        <v>701</v>
      </c>
      <c r="C358" s="574">
        <v>2</v>
      </c>
      <c r="D358" s="574" t="s">
        <v>1370</v>
      </c>
      <c r="E358" s="574" t="s">
        <v>258</v>
      </c>
      <c r="F358" s="574" t="s">
        <v>68</v>
      </c>
      <c r="G358" s="574">
        <v>2017</v>
      </c>
      <c r="H358" s="574" t="s">
        <v>689</v>
      </c>
      <c r="I358" s="574" t="s">
        <v>690</v>
      </c>
      <c r="J358" s="574" t="s">
        <v>590</v>
      </c>
      <c r="K358" s="574">
        <v>8</v>
      </c>
      <c r="L358" s="574" t="s">
        <v>1807</v>
      </c>
      <c r="M358" s="574"/>
      <c r="N358" s="574" t="s">
        <v>696</v>
      </c>
      <c r="O358" s="574">
        <v>6</v>
      </c>
      <c r="P358" s="574" t="s">
        <v>699</v>
      </c>
      <c r="Q358" s="574" t="s">
        <v>693</v>
      </c>
      <c r="R358" s="574">
        <v>129.9</v>
      </c>
      <c r="S358" s="574" t="s">
        <v>1807</v>
      </c>
      <c r="T358" s="575">
        <v>8550</v>
      </c>
      <c r="U358" s="574">
        <v>16</v>
      </c>
      <c r="V358" s="574" t="s">
        <v>122</v>
      </c>
      <c r="W358" s="574" t="s">
        <v>123</v>
      </c>
      <c r="X358" s="576">
        <v>38885</v>
      </c>
      <c r="Y358" s="576">
        <v>28230</v>
      </c>
      <c r="Z358" s="577">
        <v>0.01</v>
      </c>
    </row>
    <row r="359" spans="1:26" ht="30" x14ac:dyDescent="0.25">
      <c r="A359" s="564" t="s">
        <v>2196</v>
      </c>
      <c r="B359" s="565" t="s">
        <v>702</v>
      </c>
      <c r="C359" s="565">
        <v>1</v>
      </c>
      <c r="D359" s="565" t="s">
        <v>458</v>
      </c>
      <c r="E359" s="565" t="s">
        <v>258</v>
      </c>
      <c r="F359" s="565" t="s">
        <v>68</v>
      </c>
      <c r="G359" s="565">
        <v>2017</v>
      </c>
      <c r="H359" s="565" t="s">
        <v>689</v>
      </c>
      <c r="I359" s="565" t="s">
        <v>690</v>
      </c>
      <c r="J359" s="565" t="s">
        <v>590</v>
      </c>
      <c r="K359" s="565">
        <v>10</v>
      </c>
      <c r="L359" s="565">
        <v>25</v>
      </c>
      <c r="M359" s="565"/>
      <c r="N359" s="565" t="s">
        <v>696</v>
      </c>
      <c r="O359" s="565">
        <v>6</v>
      </c>
      <c r="P359" s="565" t="s">
        <v>699</v>
      </c>
      <c r="Q359" s="565" t="s">
        <v>693</v>
      </c>
      <c r="R359" s="565">
        <v>129.9</v>
      </c>
      <c r="S359" s="565">
        <v>25</v>
      </c>
      <c r="T359" s="566">
        <v>8550</v>
      </c>
      <c r="U359" s="565">
        <v>16</v>
      </c>
      <c r="V359" s="565" t="s">
        <v>122</v>
      </c>
      <c r="W359" s="565" t="s">
        <v>123</v>
      </c>
      <c r="X359" s="567">
        <v>40080</v>
      </c>
      <c r="Y359" s="567">
        <v>29850</v>
      </c>
      <c r="Z359" s="579">
        <v>0.05</v>
      </c>
    </row>
    <row r="360" spans="1:26" ht="30" x14ac:dyDescent="0.25">
      <c r="A360" s="564" t="s">
        <v>2197</v>
      </c>
      <c r="B360" s="574" t="s">
        <v>702</v>
      </c>
      <c r="C360" s="574">
        <v>2</v>
      </c>
      <c r="D360" s="574" t="s">
        <v>1370</v>
      </c>
      <c r="E360" s="574" t="s">
        <v>258</v>
      </c>
      <c r="F360" s="574" t="s">
        <v>68</v>
      </c>
      <c r="G360" s="574">
        <v>2017</v>
      </c>
      <c r="H360" s="574" t="s">
        <v>689</v>
      </c>
      <c r="I360" s="574" t="s">
        <v>690</v>
      </c>
      <c r="J360" s="574" t="s">
        <v>590</v>
      </c>
      <c r="K360" s="574">
        <v>10</v>
      </c>
      <c r="L360" s="574" t="s">
        <v>1807</v>
      </c>
      <c r="M360" s="574"/>
      <c r="N360" s="574" t="s">
        <v>696</v>
      </c>
      <c r="O360" s="574">
        <v>6</v>
      </c>
      <c r="P360" s="574" t="s">
        <v>699</v>
      </c>
      <c r="Q360" s="574" t="s">
        <v>693</v>
      </c>
      <c r="R360" s="574">
        <v>129.9</v>
      </c>
      <c r="S360" s="574" t="s">
        <v>1807</v>
      </c>
      <c r="T360" s="575">
        <v>8550</v>
      </c>
      <c r="U360" s="574">
        <v>16</v>
      </c>
      <c r="V360" s="574" t="s">
        <v>122</v>
      </c>
      <c r="W360" s="574" t="s">
        <v>123</v>
      </c>
      <c r="X360" s="576">
        <v>40080</v>
      </c>
      <c r="Y360" s="576">
        <v>29260</v>
      </c>
      <c r="Z360" s="577">
        <v>0.01</v>
      </c>
    </row>
    <row r="361" spans="1:26" ht="30" x14ac:dyDescent="0.25">
      <c r="A361" s="564" t="s">
        <v>2198</v>
      </c>
      <c r="B361" s="565" t="s">
        <v>703</v>
      </c>
      <c r="C361" s="565">
        <v>1</v>
      </c>
      <c r="D361" s="565" t="s">
        <v>458</v>
      </c>
      <c r="E361" s="565" t="s">
        <v>258</v>
      </c>
      <c r="F361" s="565" t="s">
        <v>68</v>
      </c>
      <c r="G361" s="565">
        <v>2017</v>
      </c>
      <c r="H361" s="565" t="s">
        <v>689</v>
      </c>
      <c r="I361" s="565" t="s">
        <v>704</v>
      </c>
      <c r="J361" s="565" t="s">
        <v>590</v>
      </c>
      <c r="K361" s="565">
        <v>12</v>
      </c>
      <c r="L361" s="565">
        <v>25</v>
      </c>
      <c r="M361" s="565"/>
      <c r="N361" s="565" t="s">
        <v>691</v>
      </c>
      <c r="O361" s="565">
        <v>6</v>
      </c>
      <c r="P361" s="565" t="s">
        <v>705</v>
      </c>
      <c r="Q361" s="565" t="s">
        <v>693</v>
      </c>
      <c r="R361" s="565">
        <v>147.6</v>
      </c>
      <c r="S361" s="565">
        <v>25</v>
      </c>
      <c r="T361" s="566">
        <v>9000</v>
      </c>
      <c r="U361" s="565">
        <v>12</v>
      </c>
      <c r="V361" s="565" t="s">
        <v>125</v>
      </c>
      <c r="W361" s="565" t="s">
        <v>122</v>
      </c>
      <c r="X361" s="567">
        <v>39360</v>
      </c>
      <c r="Y361" s="567">
        <v>29268</v>
      </c>
      <c r="Z361" s="579">
        <v>0.05</v>
      </c>
    </row>
    <row r="362" spans="1:26" ht="30" x14ac:dyDescent="0.25">
      <c r="A362" s="564" t="s">
        <v>2199</v>
      </c>
      <c r="B362" s="574" t="s">
        <v>703</v>
      </c>
      <c r="C362" s="574">
        <v>2</v>
      </c>
      <c r="D362" s="574" t="s">
        <v>1370</v>
      </c>
      <c r="E362" s="574" t="s">
        <v>258</v>
      </c>
      <c r="F362" s="574" t="s">
        <v>68</v>
      </c>
      <c r="G362" s="574">
        <v>2017</v>
      </c>
      <c r="H362" s="574" t="s">
        <v>689</v>
      </c>
      <c r="I362" s="574" t="s">
        <v>704</v>
      </c>
      <c r="J362" s="574" t="s">
        <v>590</v>
      </c>
      <c r="K362" s="574">
        <v>12</v>
      </c>
      <c r="L362" s="574" t="s">
        <v>1807</v>
      </c>
      <c r="M362" s="574"/>
      <c r="N362" s="574" t="s">
        <v>691</v>
      </c>
      <c r="O362" s="574">
        <v>6</v>
      </c>
      <c r="P362" s="574" t="s">
        <v>705</v>
      </c>
      <c r="Q362" s="574" t="s">
        <v>693</v>
      </c>
      <c r="R362" s="574">
        <v>147.6</v>
      </c>
      <c r="S362" s="574" t="s">
        <v>1807</v>
      </c>
      <c r="T362" s="575">
        <v>9000</v>
      </c>
      <c r="U362" s="574">
        <v>12</v>
      </c>
      <c r="V362" s="574" t="s">
        <v>125</v>
      </c>
      <c r="W362" s="574" t="s">
        <v>122</v>
      </c>
      <c r="X362" s="576">
        <v>39210</v>
      </c>
      <c r="Y362" s="576">
        <v>28566</v>
      </c>
      <c r="Z362" s="577">
        <v>0.01</v>
      </c>
    </row>
    <row r="363" spans="1:26" ht="30" x14ac:dyDescent="0.25">
      <c r="A363" s="564" t="s">
        <v>2200</v>
      </c>
      <c r="B363" s="565" t="s">
        <v>706</v>
      </c>
      <c r="C363" s="565">
        <v>1</v>
      </c>
      <c r="D363" s="565" t="s">
        <v>458</v>
      </c>
      <c r="E363" s="565" t="s">
        <v>258</v>
      </c>
      <c r="F363" s="565" t="s">
        <v>68</v>
      </c>
      <c r="G363" s="565">
        <v>2017</v>
      </c>
      <c r="H363" s="565" t="s">
        <v>689</v>
      </c>
      <c r="I363" s="565" t="s">
        <v>704</v>
      </c>
      <c r="J363" s="565" t="s">
        <v>590</v>
      </c>
      <c r="K363" s="565">
        <v>15</v>
      </c>
      <c r="L363" s="565">
        <v>25</v>
      </c>
      <c r="M363" s="565"/>
      <c r="N363" s="565" t="s">
        <v>691</v>
      </c>
      <c r="O363" s="565">
        <v>6</v>
      </c>
      <c r="P363" s="565" t="s">
        <v>705</v>
      </c>
      <c r="Q363" s="565" t="s">
        <v>693</v>
      </c>
      <c r="R363" s="565">
        <v>147.6</v>
      </c>
      <c r="S363" s="565">
        <v>25</v>
      </c>
      <c r="T363" s="566">
        <v>9000</v>
      </c>
      <c r="U363" s="565">
        <v>12</v>
      </c>
      <c r="V363" s="565" t="s">
        <v>125</v>
      </c>
      <c r="W363" s="565" t="s">
        <v>122</v>
      </c>
      <c r="X363" s="567">
        <v>40855</v>
      </c>
      <c r="Y363" s="567">
        <v>30596</v>
      </c>
      <c r="Z363" s="579">
        <v>0.05</v>
      </c>
    </row>
    <row r="364" spans="1:26" ht="30" x14ac:dyDescent="0.25">
      <c r="A364" s="564" t="s">
        <v>2201</v>
      </c>
      <c r="B364" s="574" t="s">
        <v>706</v>
      </c>
      <c r="C364" s="574">
        <v>2</v>
      </c>
      <c r="D364" s="574" t="s">
        <v>1370</v>
      </c>
      <c r="E364" s="574" t="s">
        <v>258</v>
      </c>
      <c r="F364" s="574" t="s">
        <v>68</v>
      </c>
      <c r="G364" s="574">
        <v>2017</v>
      </c>
      <c r="H364" s="574" t="s">
        <v>689</v>
      </c>
      <c r="I364" s="574" t="s">
        <v>704</v>
      </c>
      <c r="J364" s="574" t="s">
        <v>590</v>
      </c>
      <c r="K364" s="574">
        <v>15</v>
      </c>
      <c r="L364" s="574" t="s">
        <v>1807</v>
      </c>
      <c r="M364" s="574"/>
      <c r="N364" s="574" t="s">
        <v>691</v>
      </c>
      <c r="O364" s="574">
        <v>6</v>
      </c>
      <c r="P364" s="574" t="s">
        <v>705</v>
      </c>
      <c r="Q364" s="574" t="s">
        <v>693</v>
      </c>
      <c r="R364" s="574">
        <v>147.6</v>
      </c>
      <c r="S364" s="574" t="s">
        <v>1807</v>
      </c>
      <c r="T364" s="575">
        <v>9000</v>
      </c>
      <c r="U364" s="574">
        <v>12</v>
      </c>
      <c r="V364" s="574" t="s">
        <v>125</v>
      </c>
      <c r="W364" s="574" t="s">
        <v>122</v>
      </c>
      <c r="X364" s="576">
        <v>40705</v>
      </c>
      <c r="Y364" s="576">
        <v>29853</v>
      </c>
      <c r="Z364" s="577">
        <v>0.01</v>
      </c>
    </row>
    <row r="365" spans="1:26" ht="30" x14ac:dyDescent="0.25">
      <c r="A365" s="564" t="s">
        <v>2202</v>
      </c>
      <c r="B365" s="565" t="s">
        <v>707</v>
      </c>
      <c r="C365" s="565">
        <v>1</v>
      </c>
      <c r="D365" s="565" t="s">
        <v>458</v>
      </c>
      <c r="E365" s="565" t="s">
        <v>258</v>
      </c>
      <c r="F365" s="565" t="s">
        <v>68</v>
      </c>
      <c r="G365" s="565">
        <v>2017</v>
      </c>
      <c r="H365" s="565" t="s">
        <v>689</v>
      </c>
      <c r="I365" s="565" t="s">
        <v>704</v>
      </c>
      <c r="J365" s="565" t="s">
        <v>590</v>
      </c>
      <c r="K365" s="565">
        <v>12</v>
      </c>
      <c r="L365" s="565">
        <v>25</v>
      </c>
      <c r="M365" s="565"/>
      <c r="N365" s="565" t="s">
        <v>696</v>
      </c>
      <c r="O365" s="565">
        <v>6</v>
      </c>
      <c r="P365" s="565" t="s">
        <v>705</v>
      </c>
      <c r="Q365" s="565" t="s">
        <v>693</v>
      </c>
      <c r="R365" s="565">
        <v>147.6</v>
      </c>
      <c r="S365" s="565">
        <v>25</v>
      </c>
      <c r="T365" s="566">
        <v>9000</v>
      </c>
      <c r="U365" s="565">
        <v>12</v>
      </c>
      <c r="V365" s="565" t="s">
        <v>122</v>
      </c>
      <c r="W365" s="565" t="s">
        <v>123</v>
      </c>
      <c r="X365" s="567">
        <v>41075</v>
      </c>
      <c r="Y365" s="567">
        <v>30791</v>
      </c>
      <c r="Z365" s="579">
        <v>0.05</v>
      </c>
    </row>
    <row r="366" spans="1:26" ht="30" x14ac:dyDescent="0.25">
      <c r="A366" s="564" t="s">
        <v>2203</v>
      </c>
      <c r="B366" s="574" t="s">
        <v>707</v>
      </c>
      <c r="C366" s="574">
        <v>2</v>
      </c>
      <c r="D366" s="574" t="s">
        <v>1370</v>
      </c>
      <c r="E366" s="574" t="s">
        <v>258</v>
      </c>
      <c r="F366" s="574" t="s">
        <v>68</v>
      </c>
      <c r="G366" s="574">
        <v>2017</v>
      </c>
      <c r="H366" s="574" t="s">
        <v>689</v>
      </c>
      <c r="I366" s="574" t="s">
        <v>704</v>
      </c>
      <c r="J366" s="574" t="s">
        <v>590</v>
      </c>
      <c r="K366" s="574">
        <v>12</v>
      </c>
      <c r="L366" s="574" t="s">
        <v>1807</v>
      </c>
      <c r="M366" s="574"/>
      <c r="N366" s="574" t="s">
        <v>696</v>
      </c>
      <c r="O366" s="574">
        <v>6</v>
      </c>
      <c r="P366" s="574" t="s">
        <v>705</v>
      </c>
      <c r="Q366" s="574" t="s">
        <v>693</v>
      </c>
      <c r="R366" s="574">
        <v>147.6</v>
      </c>
      <c r="S366" s="574" t="s">
        <v>1807</v>
      </c>
      <c r="T366" s="575">
        <v>9000</v>
      </c>
      <c r="U366" s="574">
        <v>12</v>
      </c>
      <c r="V366" s="574" t="s">
        <v>122</v>
      </c>
      <c r="W366" s="574" t="s">
        <v>123</v>
      </c>
      <c r="X366" s="576">
        <v>41075</v>
      </c>
      <c r="Y366" s="576">
        <v>30172</v>
      </c>
      <c r="Z366" s="577">
        <v>0.01</v>
      </c>
    </row>
    <row r="367" spans="1:26" ht="30" x14ac:dyDescent="0.25">
      <c r="A367" s="564" t="s">
        <v>2204</v>
      </c>
      <c r="B367" s="565" t="s">
        <v>708</v>
      </c>
      <c r="C367" s="565">
        <v>1</v>
      </c>
      <c r="D367" s="565" t="s">
        <v>458</v>
      </c>
      <c r="E367" s="565" t="s">
        <v>258</v>
      </c>
      <c r="F367" s="565" t="s">
        <v>68</v>
      </c>
      <c r="G367" s="565">
        <v>2017</v>
      </c>
      <c r="H367" s="565" t="s">
        <v>689</v>
      </c>
      <c r="I367" s="565" t="s">
        <v>704</v>
      </c>
      <c r="J367" s="565" t="s">
        <v>590</v>
      </c>
      <c r="K367" s="565">
        <v>15</v>
      </c>
      <c r="L367" s="565">
        <v>25</v>
      </c>
      <c r="M367" s="565"/>
      <c r="N367" s="565" t="s">
        <v>696</v>
      </c>
      <c r="O367" s="565">
        <v>6</v>
      </c>
      <c r="P367" s="565" t="s">
        <v>705</v>
      </c>
      <c r="Q367" s="565" t="s">
        <v>693</v>
      </c>
      <c r="R367" s="565">
        <v>147.6</v>
      </c>
      <c r="S367" s="565">
        <v>25</v>
      </c>
      <c r="T367" s="566">
        <v>9000</v>
      </c>
      <c r="U367" s="565">
        <v>12</v>
      </c>
      <c r="V367" s="565" t="s">
        <v>122</v>
      </c>
      <c r="W367" s="565" t="s">
        <v>123</v>
      </c>
      <c r="X367" s="567">
        <v>42570</v>
      </c>
      <c r="Y367" s="567">
        <v>32119</v>
      </c>
      <c r="Z367" s="579">
        <v>0.05</v>
      </c>
    </row>
    <row r="368" spans="1:26" ht="30" x14ac:dyDescent="0.25">
      <c r="A368" s="564" t="s">
        <v>2205</v>
      </c>
      <c r="B368" s="574" t="s">
        <v>708</v>
      </c>
      <c r="C368" s="574">
        <v>2</v>
      </c>
      <c r="D368" s="574" t="s">
        <v>1370</v>
      </c>
      <c r="E368" s="574" t="s">
        <v>258</v>
      </c>
      <c r="F368" s="574" t="s">
        <v>68</v>
      </c>
      <c r="G368" s="574">
        <v>2017</v>
      </c>
      <c r="H368" s="574" t="s">
        <v>689</v>
      </c>
      <c r="I368" s="574" t="s">
        <v>704</v>
      </c>
      <c r="J368" s="574" t="s">
        <v>590</v>
      </c>
      <c r="K368" s="574">
        <v>15</v>
      </c>
      <c r="L368" s="574" t="s">
        <v>1807</v>
      </c>
      <c r="M368" s="574"/>
      <c r="N368" s="574" t="s">
        <v>696</v>
      </c>
      <c r="O368" s="574">
        <v>6</v>
      </c>
      <c r="P368" s="574" t="s">
        <v>705</v>
      </c>
      <c r="Q368" s="574" t="s">
        <v>693</v>
      </c>
      <c r="R368" s="574">
        <v>147.6</v>
      </c>
      <c r="S368" s="574" t="s">
        <v>1807</v>
      </c>
      <c r="T368" s="575">
        <v>9000</v>
      </c>
      <c r="U368" s="574">
        <v>12</v>
      </c>
      <c r="V368" s="574" t="s">
        <v>122</v>
      </c>
      <c r="W368" s="574" t="s">
        <v>123</v>
      </c>
      <c r="X368" s="576">
        <v>42570</v>
      </c>
      <c r="Y368" s="576">
        <v>31460</v>
      </c>
      <c r="Z368" s="577">
        <v>0.01</v>
      </c>
    </row>
    <row r="369" spans="1:26" ht="30" x14ac:dyDescent="0.25">
      <c r="A369" s="564" t="s">
        <v>2206</v>
      </c>
      <c r="B369" s="565" t="s">
        <v>709</v>
      </c>
      <c r="C369" s="565">
        <v>1</v>
      </c>
      <c r="D369" s="565" t="s">
        <v>458</v>
      </c>
      <c r="E369" s="565" t="s">
        <v>258</v>
      </c>
      <c r="F369" s="565" t="s">
        <v>68</v>
      </c>
      <c r="G369" s="565">
        <v>2017</v>
      </c>
      <c r="H369" s="565" t="s">
        <v>689</v>
      </c>
      <c r="I369" s="565" t="s">
        <v>704</v>
      </c>
      <c r="J369" s="565" t="s">
        <v>590</v>
      </c>
      <c r="K369" s="565">
        <v>12</v>
      </c>
      <c r="L369" s="565">
        <v>25</v>
      </c>
      <c r="M369" s="565"/>
      <c r="N369" s="565" t="s">
        <v>710</v>
      </c>
      <c r="O369" s="565">
        <v>5</v>
      </c>
      <c r="P369" s="565" t="s">
        <v>705</v>
      </c>
      <c r="Q369" s="565" t="s">
        <v>693</v>
      </c>
      <c r="R369" s="565">
        <v>147.6</v>
      </c>
      <c r="S369" s="565">
        <v>25</v>
      </c>
      <c r="T369" s="566">
        <v>9250</v>
      </c>
      <c r="U369" s="565">
        <v>12</v>
      </c>
      <c r="V369" s="565" t="s">
        <v>255</v>
      </c>
      <c r="W369" s="565" t="s">
        <v>123</v>
      </c>
      <c r="X369" s="567">
        <v>44855</v>
      </c>
      <c r="Y369" s="567">
        <v>34037</v>
      </c>
      <c r="Z369" s="579">
        <v>0.05</v>
      </c>
    </row>
    <row r="370" spans="1:26" x14ac:dyDescent="0.25">
      <c r="A370" s="564" t="s">
        <v>2207</v>
      </c>
      <c r="B370" s="574" t="s">
        <v>709</v>
      </c>
      <c r="C370" s="574">
        <v>2</v>
      </c>
      <c r="D370" s="574" t="s">
        <v>1370</v>
      </c>
      <c r="E370" s="574" t="s">
        <v>258</v>
      </c>
      <c r="F370" s="574" t="s">
        <v>68</v>
      </c>
      <c r="G370" s="574">
        <v>2017</v>
      </c>
      <c r="H370" s="574" t="s">
        <v>689</v>
      </c>
      <c r="I370" s="574" t="s">
        <v>704</v>
      </c>
      <c r="J370" s="574" t="s">
        <v>590</v>
      </c>
      <c r="K370" s="574">
        <v>12</v>
      </c>
      <c r="L370" s="574" t="s">
        <v>1807</v>
      </c>
      <c r="M370" s="574"/>
      <c r="N370" s="574" t="s">
        <v>710</v>
      </c>
      <c r="O370" s="574">
        <v>5</v>
      </c>
      <c r="P370" s="574" t="s">
        <v>705</v>
      </c>
      <c r="Q370" s="574" t="s">
        <v>693</v>
      </c>
      <c r="R370" s="574">
        <v>147.6</v>
      </c>
      <c r="S370" s="574" t="s">
        <v>1807</v>
      </c>
      <c r="T370" s="575">
        <v>9250</v>
      </c>
      <c r="U370" s="574">
        <v>12</v>
      </c>
      <c r="V370" s="574" t="s">
        <v>255</v>
      </c>
      <c r="W370" s="574" t="s">
        <v>123</v>
      </c>
      <c r="X370" s="576">
        <v>44855</v>
      </c>
      <c r="Y370" s="576">
        <v>33428</v>
      </c>
      <c r="Z370" s="577">
        <v>0.01</v>
      </c>
    </row>
    <row r="371" spans="1:26" ht="30" x14ac:dyDescent="0.25">
      <c r="A371" s="564" t="s">
        <v>2208</v>
      </c>
      <c r="B371" s="565" t="s">
        <v>711</v>
      </c>
      <c r="C371" s="565">
        <v>1</v>
      </c>
      <c r="D371" s="565" t="s">
        <v>458</v>
      </c>
      <c r="E371" s="565" t="s">
        <v>258</v>
      </c>
      <c r="F371" s="565" t="s">
        <v>68</v>
      </c>
      <c r="G371" s="565">
        <v>2017</v>
      </c>
      <c r="H371" s="565" t="s">
        <v>689</v>
      </c>
      <c r="I371" s="565" t="s">
        <v>704</v>
      </c>
      <c r="J371" s="565" t="s">
        <v>590</v>
      </c>
      <c r="K371" s="565">
        <v>15</v>
      </c>
      <c r="L371" s="565">
        <v>25</v>
      </c>
      <c r="M371" s="565"/>
      <c r="N371" s="565" t="s">
        <v>710</v>
      </c>
      <c r="O371" s="565">
        <v>5</v>
      </c>
      <c r="P371" s="565" t="s">
        <v>705</v>
      </c>
      <c r="Q371" s="565" t="s">
        <v>693</v>
      </c>
      <c r="R371" s="565">
        <v>147.6</v>
      </c>
      <c r="S371" s="565">
        <v>25</v>
      </c>
      <c r="T371" s="566">
        <v>9250</v>
      </c>
      <c r="U371" s="565">
        <v>12</v>
      </c>
      <c r="V371" s="565" t="s">
        <v>255</v>
      </c>
      <c r="W371" s="565" t="s">
        <v>123</v>
      </c>
      <c r="X371" s="567">
        <v>46350</v>
      </c>
      <c r="Y371" s="567">
        <v>35357</v>
      </c>
      <c r="Z371" s="579">
        <v>0.05</v>
      </c>
    </row>
    <row r="372" spans="1:26" x14ac:dyDescent="0.25">
      <c r="A372" s="564" t="s">
        <v>2209</v>
      </c>
      <c r="B372" s="574" t="s">
        <v>711</v>
      </c>
      <c r="C372" s="574">
        <v>2</v>
      </c>
      <c r="D372" s="574" t="s">
        <v>1370</v>
      </c>
      <c r="E372" s="574" t="s">
        <v>258</v>
      </c>
      <c r="F372" s="574" t="s">
        <v>68</v>
      </c>
      <c r="G372" s="574">
        <v>2017</v>
      </c>
      <c r="H372" s="574" t="s">
        <v>689</v>
      </c>
      <c r="I372" s="574" t="s">
        <v>704</v>
      </c>
      <c r="J372" s="574" t="s">
        <v>590</v>
      </c>
      <c r="K372" s="574">
        <v>15</v>
      </c>
      <c r="L372" s="574" t="s">
        <v>1807</v>
      </c>
      <c r="M372" s="574"/>
      <c r="N372" s="574" t="s">
        <v>710</v>
      </c>
      <c r="O372" s="574">
        <v>5</v>
      </c>
      <c r="P372" s="574" t="s">
        <v>705</v>
      </c>
      <c r="Q372" s="574" t="s">
        <v>693</v>
      </c>
      <c r="R372" s="574">
        <v>147.6</v>
      </c>
      <c r="S372" s="574" t="s">
        <v>1807</v>
      </c>
      <c r="T372" s="575">
        <v>9250</v>
      </c>
      <c r="U372" s="574">
        <v>12</v>
      </c>
      <c r="V372" s="574" t="s">
        <v>255</v>
      </c>
      <c r="W372" s="574" t="s">
        <v>123</v>
      </c>
      <c r="X372" s="576">
        <v>46350</v>
      </c>
      <c r="Y372" s="576">
        <v>34716</v>
      </c>
      <c r="Z372" s="577">
        <v>0.01</v>
      </c>
    </row>
    <row r="373" spans="1:26" ht="30" x14ac:dyDescent="0.25">
      <c r="A373" s="564" t="s">
        <v>2210</v>
      </c>
      <c r="B373" s="565" t="s">
        <v>712</v>
      </c>
      <c r="C373" s="565">
        <v>1</v>
      </c>
      <c r="D373" s="565" t="s">
        <v>458</v>
      </c>
      <c r="E373" s="565" t="s">
        <v>258</v>
      </c>
      <c r="F373" s="565" t="s">
        <v>68</v>
      </c>
      <c r="G373" s="565">
        <v>2017</v>
      </c>
      <c r="H373" s="565" t="s">
        <v>689</v>
      </c>
      <c r="I373" s="565" t="s">
        <v>704</v>
      </c>
      <c r="J373" s="565" t="s">
        <v>590</v>
      </c>
      <c r="K373" s="565">
        <v>12</v>
      </c>
      <c r="L373" s="565">
        <v>25</v>
      </c>
      <c r="M373" s="565"/>
      <c r="N373" s="565" t="s">
        <v>691</v>
      </c>
      <c r="O373" s="565">
        <v>6</v>
      </c>
      <c r="P373" s="565" t="s">
        <v>713</v>
      </c>
      <c r="Q373" s="565" t="s">
        <v>693</v>
      </c>
      <c r="R373" s="565">
        <v>147.6</v>
      </c>
      <c r="S373" s="565">
        <v>25</v>
      </c>
      <c r="T373" s="566">
        <v>9000</v>
      </c>
      <c r="U373" s="565">
        <v>12</v>
      </c>
      <c r="V373" s="565" t="s">
        <v>125</v>
      </c>
      <c r="W373" s="565" t="s">
        <v>122</v>
      </c>
      <c r="X373" s="567">
        <v>40820</v>
      </c>
      <c r="Y373" s="567">
        <v>30601</v>
      </c>
      <c r="Z373" s="579">
        <v>0.05</v>
      </c>
    </row>
    <row r="374" spans="1:26" ht="30" x14ac:dyDescent="0.25">
      <c r="A374" s="564" t="s">
        <v>2211</v>
      </c>
      <c r="B374" s="574" t="s">
        <v>712</v>
      </c>
      <c r="C374" s="574">
        <v>2</v>
      </c>
      <c r="D374" s="574" t="s">
        <v>1370</v>
      </c>
      <c r="E374" s="574" t="s">
        <v>258</v>
      </c>
      <c r="F374" s="574" t="s">
        <v>68</v>
      </c>
      <c r="G374" s="574">
        <v>2017</v>
      </c>
      <c r="H374" s="574" t="s">
        <v>689</v>
      </c>
      <c r="I374" s="574" t="s">
        <v>704</v>
      </c>
      <c r="J374" s="574" t="s">
        <v>590</v>
      </c>
      <c r="K374" s="574">
        <v>12</v>
      </c>
      <c r="L374" s="574" t="s">
        <v>1807</v>
      </c>
      <c r="M374" s="574"/>
      <c r="N374" s="574" t="s">
        <v>691</v>
      </c>
      <c r="O374" s="574">
        <v>6</v>
      </c>
      <c r="P374" s="574" t="s">
        <v>713</v>
      </c>
      <c r="Q374" s="574" t="s">
        <v>693</v>
      </c>
      <c r="R374" s="574">
        <v>147.6</v>
      </c>
      <c r="S374" s="574" t="s">
        <v>1807</v>
      </c>
      <c r="T374" s="575">
        <v>9000</v>
      </c>
      <c r="U374" s="574">
        <v>12</v>
      </c>
      <c r="V374" s="574" t="s">
        <v>125</v>
      </c>
      <c r="W374" s="574" t="s">
        <v>122</v>
      </c>
      <c r="X374" s="576">
        <v>40670</v>
      </c>
      <c r="Y374" s="576">
        <v>29859</v>
      </c>
      <c r="Z374" s="577">
        <v>0.01</v>
      </c>
    </row>
    <row r="375" spans="1:26" ht="30" x14ac:dyDescent="0.25">
      <c r="A375" s="564" t="s">
        <v>2212</v>
      </c>
      <c r="B375" s="565" t="s">
        <v>714</v>
      </c>
      <c r="C375" s="565">
        <v>1</v>
      </c>
      <c r="D375" s="565" t="s">
        <v>458</v>
      </c>
      <c r="E375" s="565" t="s">
        <v>258</v>
      </c>
      <c r="F375" s="565" t="s">
        <v>68</v>
      </c>
      <c r="G375" s="565">
        <v>2017</v>
      </c>
      <c r="H375" s="565" t="s">
        <v>689</v>
      </c>
      <c r="I375" s="565" t="s">
        <v>704</v>
      </c>
      <c r="J375" s="565" t="s">
        <v>590</v>
      </c>
      <c r="K375" s="565">
        <v>15</v>
      </c>
      <c r="L375" s="565">
        <v>25</v>
      </c>
      <c r="M375" s="565"/>
      <c r="N375" s="565" t="s">
        <v>691</v>
      </c>
      <c r="O375" s="565">
        <v>6</v>
      </c>
      <c r="P375" s="565" t="s">
        <v>713</v>
      </c>
      <c r="Q375" s="565" t="s">
        <v>693</v>
      </c>
      <c r="R375" s="565">
        <v>147.6</v>
      </c>
      <c r="S375" s="565">
        <v>25</v>
      </c>
      <c r="T375" s="566">
        <v>9150</v>
      </c>
      <c r="U375" s="565">
        <v>12</v>
      </c>
      <c r="V375" s="565" t="s">
        <v>125</v>
      </c>
      <c r="W375" s="565" t="s">
        <v>122</v>
      </c>
      <c r="X375" s="567">
        <v>42315</v>
      </c>
      <c r="Y375" s="567">
        <v>31929</v>
      </c>
      <c r="Z375" s="579">
        <v>0.05</v>
      </c>
    </row>
    <row r="376" spans="1:26" ht="30" x14ac:dyDescent="0.25">
      <c r="A376" s="564" t="s">
        <v>2213</v>
      </c>
      <c r="B376" s="574" t="s">
        <v>714</v>
      </c>
      <c r="C376" s="574">
        <v>2</v>
      </c>
      <c r="D376" s="574" t="s">
        <v>1370</v>
      </c>
      <c r="E376" s="574" t="s">
        <v>258</v>
      </c>
      <c r="F376" s="574" t="s">
        <v>68</v>
      </c>
      <c r="G376" s="574">
        <v>2017</v>
      </c>
      <c r="H376" s="574" t="s">
        <v>689</v>
      </c>
      <c r="I376" s="574" t="s">
        <v>704</v>
      </c>
      <c r="J376" s="574" t="s">
        <v>590</v>
      </c>
      <c r="K376" s="574">
        <v>15</v>
      </c>
      <c r="L376" s="574" t="s">
        <v>1807</v>
      </c>
      <c r="M376" s="574"/>
      <c r="N376" s="574" t="s">
        <v>691</v>
      </c>
      <c r="O376" s="574">
        <v>6</v>
      </c>
      <c r="P376" s="574" t="s">
        <v>713</v>
      </c>
      <c r="Q376" s="574" t="s">
        <v>693</v>
      </c>
      <c r="R376" s="574">
        <v>147.6</v>
      </c>
      <c r="S376" s="574" t="s">
        <v>1807</v>
      </c>
      <c r="T376" s="575">
        <v>9150</v>
      </c>
      <c r="U376" s="574">
        <v>12</v>
      </c>
      <c r="V376" s="574" t="s">
        <v>125</v>
      </c>
      <c r="W376" s="574" t="s">
        <v>122</v>
      </c>
      <c r="X376" s="576">
        <v>42165</v>
      </c>
      <c r="Y376" s="576">
        <v>31147</v>
      </c>
      <c r="Z376" s="577">
        <v>0.01</v>
      </c>
    </row>
    <row r="377" spans="1:26" ht="30" x14ac:dyDescent="0.25">
      <c r="A377" s="564" t="s">
        <v>2214</v>
      </c>
      <c r="B377" s="565" t="s">
        <v>715</v>
      </c>
      <c r="C377" s="565">
        <v>1</v>
      </c>
      <c r="D377" s="565" t="s">
        <v>458</v>
      </c>
      <c r="E377" s="565" t="s">
        <v>258</v>
      </c>
      <c r="F377" s="565" t="s">
        <v>68</v>
      </c>
      <c r="G377" s="565">
        <v>2017</v>
      </c>
      <c r="H377" s="565" t="s">
        <v>689</v>
      </c>
      <c r="I377" s="565" t="s">
        <v>704</v>
      </c>
      <c r="J377" s="565" t="s">
        <v>590</v>
      </c>
      <c r="K377" s="565">
        <v>12</v>
      </c>
      <c r="L377" s="565">
        <v>25</v>
      </c>
      <c r="M377" s="565"/>
      <c r="N377" s="565" t="s">
        <v>696</v>
      </c>
      <c r="O377" s="565">
        <v>6</v>
      </c>
      <c r="P377" s="565" t="s">
        <v>713</v>
      </c>
      <c r="Q377" s="565" t="s">
        <v>693</v>
      </c>
      <c r="R377" s="565">
        <v>147.6</v>
      </c>
      <c r="S377" s="565">
        <v>25</v>
      </c>
      <c r="T377" s="566">
        <v>9000</v>
      </c>
      <c r="U377" s="565">
        <v>12</v>
      </c>
      <c r="V377" s="565" t="s">
        <v>122</v>
      </c>
      <c r="W377" s="565" t="s">
        <v>123</v>
      </c>
      <c r="X377" s="567">
        <v>42535</v>
      </c>
      <c r="Y377" s="567">
        <v>32124</v>
      </c>
      <c r="Z377" s="579">
        <v>0.05</v>
      </c>
    </row>
    <row r="378" spans="1:26" ht="30" x14ac:dyDescent="0.25">
      <c r="A378" s="564" t="s">
        <v>2215</v>
      </c>
      <c r="B378" s="574" t="s">
        <v>715</v>
      </c>
      <c r="C378" s="574">
        <v>2</v>
      </c>
      <c r="D378" s="574" t="s">
        <v>1370</v>
      </c>
      <c r="E378" s="574" t="s">
        <v>258</v>
      </c>
      <c r="F378" s="574" t="s">
        <v>68</v>
      </c>
      <c r="G378" s="574">
        <v>2017</v>
      </c>
      <c r="H378" s="574" t="s">
        <v>689</v>
      </c>
      <c r="I378" s="574" t="s">
        <v>704</v>
      </c>
      <c r="J378" s="574" t="s">
        <v>590</v>
      </c>
      <c r="K378" s="574">
        <v>12</v>
      </c>
      <c r="L378" s="574" t="s">
        <v>1807</v>
      </c>
      <c r="M378" s="574"/>
      <c r="N378" s="574" t="s">
        <v>696</v>
      </c>
      <c r="O378" s="574">
        <v>6</v>
      </c>
      <c r="P378" s="574" t="s">
        <v>713</v>
      </c>
      <c r="Q378" s="574" t="s">
        <v>693</v>
      </c>
      <c r="R378" s="574">
        <v>147.6</v>
      </c>
      <c r="S378" s="574" t="s">
        <v>1807</v>
      </c>
      <c r="T378" s="575">
        <v>9000</v>
      </c>
      <c r="U378" s="574">
        <v>12</v>
      </c>
      <c r="V378" s="574" t="s">
        <v>122</v>
      </c>
      <c r="W378" s="574" t="s">
        <v>123</v>
      </c>
      <c r="X378" s="576">
        <v>42535</v>
      </c>
      <c r="Y378" s="576">
        <v>31465</v>
      </c>
      <c r="Z378" s="577">
        <v>0.01</v>
      </c>
    </row>
    <row r="379" spans="1:26" ht="30" x14ac:dyDescent="0.25">
      <c r="A379" s="564" t="s">
        <v>2216</v>
      </c>
      <c r="B379" s="565" t="s">
        <v>716</v>
      </c>
      <c r="C379" s="565">
        <v>1</v>
      </c>
      <c r="D379" s="565" t="s">
        <v>458</v>
      </c>
      <c r="E379" s="565" t="s">
        <v>258</v>
      </c>
      <c r="F379" s="565" t="s">
        <v>68</v>
      </c>
      <c r="G379" s="565">
        <v>2017</v>
      </c>
      <c r="H379" s="565" t="s">
        <v>689</v>
      </c>
      <c r="I379" s="565" t="s">
        <v>704</v>
      </c>
      <c r="J379" s="565" t="s">
        <v>590</v>
      </c>
      <c r="K379" s="565">
        <v>15</v>
      </c>
      <c r="L379" s="565">
        <v>25</v>
      </c>
      <c r="M379" s="565"/>
      <c r="N379" s="565" t="s">
        <v>696</v>
      </c>
      <c r="O379" s="565">
        <v>6</v>
      </c>
      <c r="P379" s="565" t="s">
        <v>713</v>
      </c>
      <c r="Q379" s="565" t="s">
        <v>693</v>
      </c>
      <c r="R379" s="565">
        <v>147.6</v>
      </c>
      <c r="S379" s="565">
        <v>25</v>
      </c>
      <c r="T379" s="566">
        <v>9150</v>
      </c>
      <c r="U379" s="565">
        <v>12</v>
      </c>
      <c r="V379" s="565" t="s">
        <v>122</v>
      </c>
      <c r="W379" s="565" t="s">
        <v>123</v>
      </c>
      <c r="X379" s="567">
        <v>44030</v>
      </c>
      <c r="Y379" s="567">
        <v>33357</v>
      </c>
      <c r="Z379" s="579">
        <v>0.05</v>
      </c>
    </row>
    <row r="380" spans="1:26" ht="30" x14ac:dyDescent="0.25">
      <c r="A380" s="564" t="s">
        <v>2217</v>
      </c>
      <c r="B380" s="574" t="s">
        <v>716</v>
      </c>
      <c r="C380" s="574">
        <v>2</v>
      </c>
      <c r="D380" s="574" t="s">
        <v>1370</v>
      </c>
      <c r="E380" s="574" t="s">
        <v>258</v>
      </c>
      <c r="F380" s="574" t="s">
        <v>68</v>
      </c>
      <c r="G380" s="574">
        <v>2017</v>
      </c>
      <c r="H380" s="574" t="s">
        <v>689</v>
      </c>
      <c r="I380" s="574" t="s">
        <v>704</v>
      </c>
      <c r="J380" s="574" t="s">
        <v>590</v>
      </c>
      <c r="K380" s="574">
        <v>15</v>
      </c>
      <c r="L380" s="574" t="s">
        <v>1807</v>
      </c>
      <c r="M380" s="574"/>
      <c r="N380" s="574" t="s">
        <v>696</v>
      </c>
      <c r="O380" s="574">
        <v>6</v>
      </c>
      <c r="P380" s="574" t="s">
        <v>713</v>
      </c>
      <c r="Q380" s="574" t="s">
        <v>693</v>
      </c>
      <c r="R380" s="574">
        <v>147.6</v>
      </c>
      <c r="S380" s="574" t="s">
        <v>1807</v>
      </c>
      <c r="T380" s="575">
        <v>9150</v>
      </c>
      <c r="U380" s="574">
        <v>12</v>
      </c>
      <c r="V380" s="574" t="s">
        <v>122</v>
      </c>
      <c r="W380" s="574" t="s">
        <v>123</v>
      </c>
      <c r="X380" s="576">
        <v>44030</v>
      </c>
      <c r="Y380" s="576">
        <v>32753</v>
      </c>
      <c r="Z380" s="577">
        <v>0.01</v>
      </c>
    </row>
    <row r="381" spans="1:26" ht="30" x14ac:dyDescent="0.25">
      <c r="A381" s="564" t="s">
        <v>2218</v>
      </c>
      <c r="B381" s="565" t="s">
        <v>717</v>
      </c>
      <c r="C381" s="565">
        <v>1</v>
      </c>
      <c r="D381" s="565" t="s">
        <v>458</v>
      </c>
      <c r="E381" s="565" t="s">
        <v>258</v>
      </c>
      <c r="F381" s="565" t="s">
        <v>68</v>
      </c>
      <c r="G381" s="565">
        <v>2017</v>
      </c>
      <c r="H381" s="565" t="s">
        <v>689</v>
      </c>
      <c r="I381" s="565" t="s">
        <v>704</v>
      </c>
      <c r="J381" s="565" t="s">
        <v>590</v>
      </c>
      <c r="K381" s="565">
        <v>12</v>
      </c>
      <c r="L381" s="565">
        <v>25</v>
      </c>
      <c r="M381" s="565"/>
      <c r="N381" s="565" t="s">
        <v>710</v>
      </c>
      <c r="O381" s="565">
        <v>5</v>
      </c>
      <c r="P381" s="565" t="s">
        <v>713</v>
      </c>
      <c r="Q381" s="565" t="s">
        <v>693</v>
      </c>
      <c r="R381" s="565">
        <v>147.6</v>
      </c>
      <c r="S381" s="565">
        <v>25</v>
      </c>
      <c r="T381" s="566">
        <v>9250</v>
      </c>
      <c r="U381" s="565">
        <v>12</v>
      </c>
      <c r="V381" s="565" t="s">
        <v>255</v>
      </c>
      <c r="W381" s="565" t="s">
        <v>123</v>
      </c>
      <c r="X381" s="567">
        <v>46315</v>
      </c>
      <c r="Y381" s="567">
        <v>35367</v>
      </c>
      <c r="Z381" s="579">
        <v>0.05</v>
      </c>
    </row>
    <row r="382" spans="1:26" x14ac:dyDescent="0.25">
      <c r="A382" s="564" t="s">
        <v>2219</v>
      </c>
      <c r="B382" s="574" t="s">
        <v>717</v>
      </c>
      <c r="C382" s="574">
        <v>2</v>
      </c>
      <c r="D382" s="574" t="s">
        <v>1370</v>
      </c>
      <c r="E382" s="574" t="s">
        <v>258</v>
      </c>
      <c r="F382" s="574" t="s">
        <v>68</v>
      </c>
      <c r="G382" s="574">
        <v>2017</v>
      </c>
      <c r="H382" s="574" t="s">
        <v>689</v>
      </c>
      <c r="I382" s="574" t="s">
        <v>704</v>
      </c>
      <c r="J382" s="574" t="s">
        <v>590</v>
      </c>
      <c r="K382" s="574">
        <v>12</v>
      </c>
      <c r="L382" s="574" t="s">
        <v>1807</v>
      </c>
      <c r="M382" s="574"/>
      <c r="N382" s="574" t="s">
        <v>710</v>
      </c>
      <c r="O382" s="574">
        <v>5</v>
      </c>
      <c r="P382" s="574" t="s">
        <v>713</v>
      </c>
      <c r="Q382" s="574" t="s">
        <v>693</v>
      </c>
      <c r="R382" s="574">
        <v>147.6</v>
      </c>
      <c r="S382" s="574" t="s">
        <v>1807</v>
      </c>
      <c r="T382" s="575">
        <v>9250</v>
      </c>
      <c r="U382" s="574">
        <v>12</v>
      </c>
      <c r="V382" s="574" t="s">
        <v>255</v>
      </c>
      <c r="W382" s="574" t="s">
        <v>123</v>
      </c>
      <c r="X382" s="576">
        <v>46315</v>
      </c>
      <c r="Y382" s="576">
        <v>34721</v>
      </c>
      <c r="Z382" s="577">
        <v>0.01</v>
      </c>
    </row>
    <row r="383" spans="1:26" ht="30" x14ac:dyDescent="0.25">
      <c r="A383" s="564" t="s">
        <v>2220</v>
      </c>
      <c r="B383" s="565" t="s">
        <v>718</v>
      </c>
      <c r="C383" s="565">
        <v>1</v>
      </c>
      <c r="D383" s="565" t="s">
        <v>458</v>
      </c>
      <c r="E383" s="565" t="s">
        <v>258</v>
      </c>
      <c r="F383" s="565" t="s">
        <v>68</v>
      </c>
      <c r="G383" s="565">
        <v>2017</v>
      </c>
      <c r="H383" s="565" t="s">
        <v>689</v>
      </c>
      <c r="I383" s="565" t="s">
        <v>704</v>
      </c>
      <c r="J383" s="565" t="s">
        <v>590</v>
      </c>
      <c r="K383" s="565">
        <v>15</v>
      </c>
      <c r="L383" s="565">
        <v>25</v>
      </c>
      <c r="M383" s="565"/>
      <c r="N383" s="565" t="s">
        <v>710</v>
      </c>
      <c r="O383" s="565">
        <v>5</v>
      </c>
      <c r="P383" s="565" t="s">
        <v>713</v>
      </c>
      <c r="Q383" s="565" t="s">
        <v>693</v>
      </c>
      <c r="R383" s="565">
        <v>147.6</v>
      </c>
      <c r="S383" s="565">
        <v>25</v>
      </c>
      <c r="T383" s="566">
        <v>9400</v>
      </c>
      <c r="U383" s="565">
        <v>12</v>
      </c>
      <c r="V383" s="565" t="s">
        <v>255</v>
      </c>
      <c r="W383" s="565" t="s">
        <v>123</v>
      </c>
      <c r="X383" s="567">
        <v>47810</v>
      </c>
      <c r="Y383" s="567">
        <v>36617</v>
      </c>
      <c r="Z383" s="579">
        <v>0.05</v>
      </c>
    </row>
    <row r="384" spans="1:26" x14ac:dyDescent="0.25">
      <c r="A384" s="564" t="s">
        <v>2221</v>
      </c>
      <c r="B384" s="574" t="s">
        <v>718</v>
      </c>
      <c r="C384" s="574">
        <v>2</v>
      </c>
      <c r="D384" s="574" t="s">
        <v>1370</v>
      </c>
      <c r="E384" s="574" t="s">
        <v>258</v>
      </c>
      <c r="F384" s="574" t="s">
        <v>68</v>
      </c>
      <c r="G384" s="574">
        <v>2017</v>
      </c>
      <c r="H384" s="574" t="s">
        <v>689</v>
      </c>
      <c r="I384" s="574" t="s">
        <v>704</v>
      </c>
      <c r="J384" s="574" t="s">
        <v>590</v>
      </c>
      <c r="K384" s="574">
        <v>15</v>
      </c>
      <c r="L384" s="574" t="s">
        <v>1807</v>
      </c>
      <c r="M384" s="574"/>
      <c r="N384" s="574" t="s">
        <v>710</v>
      </c>
      <c r="O384" s="574">
        <v>5</v>
      </c>
      <c r="P384" s="574" t="s">
        <v>713</v>
      </c>
      <c r="Q384" s="574" t="s">
        <v>693</v>
      </c>
      <c r="R384" s="574">
        <v>147.6</v>
      </c>
      <c r="S384" s="574" t="s">
        <v>1807</v>
      </c>
      <c r="T384" s="575">
        <v>9400</v>
      </c>
      <c r="U384" s="574">
        <v>12</v>
      </c>
      <c r="V384" s="574" t="s">
        <v>255</v>
      </c>
      <c r="W384" s="574" t="s">
        <v>123</v>
      </c>
      <c r="X384" s="576">
        <v>47810</v>
      </c>
      <c r="Y384" s="576">
        <v>36009</v>
      </c>
      <c r="Z384" s="577">
        <v>0.01</v>
      </c>
    </row>
    <row r="385" spans="1:26" ht="30" x14ac:dyDescent="0.25">
      <c r="A385" s="564" t="s">
        <v>2222</v>
      </c>
      <c r="B385" s="565" t="s">
        <v>719</v>
      </c>
      <c r="C385" s="565">
        <v>1</v>
      </c>
      <c r="D385" s="565" t="s">
        <v>458</v>
      </c>
      <c r="E385" s="565" t="s">
        <v>258</v>
      </c>
      <c r="F385" s="565" t="s">
        <v>68</v>
      </c>
      <c r="G385" s="565">
        <v>2017</v>
      </c>
      <c r="H385" s="565" t="s">
        <v>689</v>
      </c>
      <c r="I385" s="565" t="s">
        <v>704</v>
      </c>
      <c r="J385" s="565" t="s">
        <v>590</v>
      </c>
      <c r="K385" s="565">
        <v>12</v>
      </c>
      <c r="L385" s="565">
        <v>25</v>
      </c>
      <c r="M385" s="565"/>
      <c r="N385" s="565" t="s">
        <v>691</v>
      </c>
      <c r="O385" s="565">
        <v>6</v>
      </c>
      <c r="P385" s="565" t="s">
        <v>720</v>
      </c>
      <c r="Q385" s="565" t="s">
        <v>693</v>
      </c>
      <c r="R385" s="565">
        <v>147.6</v>
      </c>
      <c r="S385" s="565">
        <v>25</v>
      </c>
      <c r="T385" s="566">
        <v>9000</v>
      </c>
      <c r="U385" s="565">
        <v>12</v>
      </c>
      <c r="V385" s="565" t="s">
        <v>125</v>
      </c>
      <c r="W385" s="565" t="s">
        <v>122</v>
      </c>
      <c r="X385" s="567">
        <v>42270</v>
      </c>
      <c r="Y385" s="567">
        <v>31927</v>
      </c>
      <c r="Z385" s="579">
        <v>0.05</v>
      </c>
    </row>
    <row r="386" spans="1:26" ht="30" x14ac:dyDescent="0.25">
      <c r="A386" s="564" t="s">
        <v>2223</v>
      </c>
      <c r="B386" s="574" t="s">
        <v>719</v>
      </c>
      <c r="C386" s="574">
        <v>2</v>
      </c>
      <c r="D386" s="574" t="s">
        <v>1370</v>
      </c>
      <c r="E386" s="574" t="s">
        <v>258</v>
      </c>
      <c r="F386" s="574" t="s">
        <v>68</v>
      </c>
      <c r="G386" s="574">
        <v>2017</v>
      </c>
      <c r="H386" s="574" t="s">
        <v>689</v>
      </c>
      <c r="I386" s="574" t="s">
        <v>704</v>
      </c>
      <c r="J386" s="574" t="s">
        <v>590</v>
      </c>
      <c r="K386" s="574">
        <v>12</v>
      </c>
      <c r="L386" s="574" t="s">
        <v>1807</v>
      </c>
      <c r="M386" s="574"/>
      <c r="N386" s="574" t="s">
        <v>691</v>
      </c>
      <c r="O386" s="574">
        <v>6</v>
      </c>
      <c r="P386" s="574" t="s">
        <v>720</v>
      </c>
      <c r="Q386" s="574" t="s">
        <v>693</v>
      </c>
      <c r="R386" s="574">
        <v>147.6</v>
      </c>
      <c r="S386" s="574" t="s">
        <v>1807</v>
      </c>
      <c r="T386" s="575">
        <v>9000</v>
      </c>
      <c r="U386" s="574">
        <v>12</v>
      </c>
      <c r="V386" s="574" t="s">
        <v>125</v>
      </c>
      <c r="W386" s="574" t="s">
        <v>122</v>
      </c>
      <c r="X386" s="576">
        <v>42120</v>
      </c>
      <c r="Y386" s="576">
        <v>31145</v>
      </c>
      <c r="Z386" s="577">
        <v>0.01</v>
      </c>
    </row>
    <row r="387" spans="1:26" ht="30" x14ac:dyDescent="0.25">
      <c r="A387" s="564" t="s">
        <v>2224</v>
      </c>
      <c r="B387" s="565" t="s">
        <v>721</v>
      </c>
      <c r="C387" s="565">
        <v>1</v>
      </c>
      <c r="D387" s="565" t="s">
        <v>458</v>
      </c>
      <c r="E387" s="565" t="s">
        <v>258</v>
      </c>
      <c r="F387" s="565" t="s">
        <v>68</v>
      </c>
      <c r="G387" s="565">
        <v>2017</v>
      </c>
      <c r="H387" s="565" t="s">
        <v>689</v>
      </c>
      <c r="I387" s="565" t="s">
        <v>704</v>
      </c>
      <c r="J387" s="565" t="s">
        <v>590</v>
      </c>
      <c r="K387" s="565">
        <v>15</v>
      </c>
      <c r="L387" s="565">
        <v>25</v>
      </c>
      <c r="M387" s="565"/>
      <c r="N387" s="565" t="s">
        <v>691</v>
      </c>
      <c r="O387" s="565">
        <v>6</v>
      </c>
      <c r="P387" s="565" t="s">
        <v>720</v>
      </c>
      <c r="Q387" s="565" t="s">
        <v>693</v>
      </c>
      <c r="R387" s="565">
        <v>147.6</v>
      </c>
      <c r="S387" s="565">
        <v>25</v>
      </c>
      <c r="T387" s="566">
        <v>9150</v>
      </c>
      <c r="U387" s="565">
        <v>12</v>
      </c>
      <c r="V387" s="565" t="s">
        <v>125</v>
      </c>
      <c r="W387" s="565" t="s">
        <v>122</v>
      </c>
      <c r="X387" s="567">
        <v>43765</v>
      </c>
      <c r="Y387" s="567">
        <v>33256</v>
      </c>
      <c r="Z387" s="579">
        <v>0.05</v>
      </c>
    </row>
    <row r="388" spans="1:26" ht="30" x14ac:dyDescent="0.25">
      <c r="A388" s="564" t="s">
        <v>2225</v>
      </c>
      <c r="B388" s="574" t="s">
        <v>721</v>
      </c>
      <c r="C388" s="574">
        <v>2</v>
      </c>
      <c r="D388" s="574" t="s">
        <v>1370</v>
      </c>
      <c r="E388" s="574" t="s">
        <v>258</v>
      </c>
      <c r="F388" s="574" t="s">
        <v>68</v>
      </c>
      <c r="G388" s="574">
        <v>2017</v>
      </c>
      <c r="H388" s="574" t="s">
        <v>689</v>
      </c>
      <c r="I388" s="574" t="s">
        <v>704</v>
      </c>
      <c r="J388" s="574" t="s">
        <v>590</v>
      </c>
      <c r="K388" s="574">
        <v>15</v>
      </c>
      <c r="L388" s="574" t="s">
        <v>1807</v>
      </c>
      <c r="M388" s="574"/>
      <c r="N388" s="574" t="s">
        <v>691</v>
      </c>
      <c r="O388" s="574">
        <v>6</v>
      </c>
      <c r="P388" s="574" t="s">
        <v>720</v>
      </c>
      <c r="Q388" s="574" t="s">
        <v>693</v>
      </c>
      <c r="R388" s="574">
        <v>147.6</v>
      </c>
      <c r="S388" s="574" t="s">
        <v>1807</v>
      </c>
      <c r="T388" s="575">
        <v>9150</v>
      </c>
      <c r="U388" s="574">
        <v>12</v>
      </c>
      <c r="V388" s="574" t="s">
        <v>125</v>
      </c>
      <c r="W388" s="574" t="s">
        <v>122</v>
      </c>
      <c r="X388" s="576">
        <v>43615</v>
      </c>
      <c r="Y388" s="576">
        <v>32432</v>
      </c>
      <c r="Z388" s="577">
        <v>0.01</v>
      </c>
    </row>
    <row r="389" spans="1:26" ht="30" x14ac:dyDescent="0.25">
      <c r="A389" s="564" t="s">
        <v>2226</v>
      </c>
      <c r="B389" s="565" t="s">
        <v>722</v>
      </c>
      <c r="C389" s="565">
        <v>1</v>
      </c>
      <c r="D389" s="565" t="s">
        <v>458</v>
      </c>
      <c r="E389" s="565" t="s">
        <v>258</v>
      </c>
      <c r="F389" s="565" t="s">
        <v>68</v>
      </c>
      <c r="G389" s="565">
        <v>2017</v>
      </c>
      <c r="H389" s="565" t="s">
        <v>689</v>
      </c>
      <c r="I389" s="565" t="s">
        <v>704</v>
      </c>
      <c r="J389" s="565" t="s">
        <v>590</v>
      </c>
      <c r="K389" s="565">
        <v>12</v>
      </c>
      <c r="L389" s="565">
        <v>25</v>
      </c>
      <c r="M389" s="565"/>
      <c r="N389" s="565" t="s">
        <v>696</v>
      </c>
      <c r="O389" s="565">
        <v>6</v>
      </c>
      <c r="P389" s="565" t="s">
        <v>720</v>
      </c>
      <c r="Q389" s="565" t="s">
        <v>693</v>
      </c>
      <c r="R389" s="565">
        <v>147.6</v>
      </c>
      <c r="S389" s="565">
        <v>25</v>
      </c>
      <c r="T389" s="566">
        <v>9000</v>
      </c>
      <c r="U389" s="565">
        <v>12</v>
      </c>
      <c r="V389" s="565" t="s">
        <v>122</v>
      </c>
      <c r="W389" s="565" t="s">
        <v>123</v>
      </c>
      <c r="X389" s="567">
        <v>43985</v>
      </c>
      <c r="Y389" s="567">
        <v>33257</v>
      </c>
      <c r="Z389" s="579">
        <v>0.05</v>
      </c>
    </row>
    <row r="390" spans="1:26" ht="30" x14ac:dyDescent="0.25">
      <c r="A390" s="564" t="s">
        <v>2227</v>
      </c>
      <c r="B390" s="574" t="s">
        <v>722</v>
      </c>
      <c r="C390" s="574">
        <v>2</v>
      </c>
      <c r="D390" s="574" t="s">
        <v>1370</v>
      </c>
      <c r="E390" s="574" t="s">
        <v>258</v>
      </c>
      <c r="F390" s="574" t="s">
        <v>68</v>
      </c>
      <c r="G390" s="574">
        <v>2017</v>
      </c>
      <c r="H390" s="574" t="s">
        <v>689</v>
      </c>
      <c r="I390" s="574" t="s">
        <v>704</v>
      </c>
      <c r="J390" s="574" t="s">
        <v>590</v>
      </c>
      <c r="K390" s="574">
        <v>12</v>
      </c>
      <c r="L390" s="574" t="s">
        <v>1807</v>
      </c>
      <c r="M390" s="574"/>
      <c r="N390" s="574" t="s">
        <v>696</v>
      </c>
      <c r="O390" s="574">
        <v>6</v>
      </c>
      <c r="P390" s="574" t="s">
        <v>720</v>
      </c>
      <c r="Q390" s="574" t="s">
        <v>693</v>
      </c>
      <c r="R390" s="574">
        <v>147.6</v>
      </c>
      <c r="S390" s="574" t="s">
        <v>1807</v>
      </c>
      <c r="T390" s="575">
        <v>9000</v>
      </c>
      <c r="U390" s="574">
        <v>12</v>
      </c>
      <c r="V390" s="574" t="s">
        <v>122</v>
      </c>
      <c r="W390" s="574" t="s">
        <v>123</v>
      </c>
      <c r="X390" s="576">
        <v>43985</v>
      </c>
      <c r="Y390" s="576">
        <v>32650</v>
      </c>
      <c r="Z390" s="577">
        <v>0.01</v>
      </c>
    </row>
    <row r="391" spans="1:26" ht="30" x14ac:dyDescent="0.25">
      <c r="A391" s="564" t="s">
        <v>2228</v>
      </c>
      <c r="B391" s="565" t="s">
        <v>723</v>
      </c>
      <c r="C391" s="565">
        <v>1</v>
      </c>
      <c r="D391" s="565" t="s">
        <v>458</v>
      </c>
      <c r="E391" s="565" t="s">
        <v>258</v>
      </c>
      <c r="F391" s="565" t="s">
        <v>68</v>
      </c>
      <c r="G391" s="565">
        <v>2017</v>
      </c>
      <c r="H391" s="565" t="s">
        <v>689</v>
      </c>
      <c r="I391" s="565" t="s">
        <v>704</v>
      </c>
      <c r="J391" s="565" t="s">
        <v>590</v>
      </c>
      <c r="K391" s="565">
        <v>15</v>
      </c>
      <c r="L391" s="565">
        <v>25</v>
      </c>
      <c r="M391" s="565"/>
      <c r="N391" s="565" t="s">
        <v>696</v>
      </c>
      <c r="O391" s="565">
        <v>6</v>
      </c>
      <c r="P391" s="565" t="s">
        <v>720</v>
      </c>
      <c r="Q391" s="565" t="s">
        <v>693</v>
      </c>
      <c r="R391" s="565">
        <v>147.6</v>
      </c>
      <c r="S391" s="565">
        <v>25</v>
      </c>
      <c r="T391" s="566">
        <v>9150</v>
      </c>
      <c r="U391" s="565">
        <v>12</v>
      </c>
      <c r="V391" s="565" t="s">
        <v>122</v>
      </c>
      <c r="W391" s="565" t="s">
        <v>123</v>
      </c>
      <c r="X391" s="567">
        <v>45480</v>
      </c>
      <c r="Y391" s="567">
        <v>34587</v>
      </c>
      <c r="Z391" s="579">
        <v>0.05</v>
      </c>
    </row>
    <row r="392" spans="1:26" ht="30" x14ac:dyDescent="0.25">
      <c r="A392" s="564" t="s">
        <v>2229</v>
      </c>
      <c r="B392" s="574" t="s">
        <v>723</v>
      </c>
      <c r="C392" s="574">
        <v>2</v>
      </c>
      <c r="D392" s="574" t="s">
        <v>1370</v>
      </c>
      <c r="E392" s="574" t="s">
        <v>258</v>
      </c>
      <c r="F392" s="574" t="s">
        <v>68</v>
      </c>
      <c r="G392" s="574">
        <v>2017</v>
      </c>
      <c r="H392" s="574" t="s">
        <v>689</v>
      </c>
      <c r="I392" s="574" t="s">
        <v>704</v>
      </c>
      <c r="J392" s="574" t="s">
        <v>590</v>
      </c>
      <c r="K392" s="574">
        <v>15</v>
      </c>
      <c r="L392" s="574" t="s">
        <v>1807</v>
      </c>
      <c r="M392" s="574"/>
      <c r="N392" s="574" t="s">
        <v>696</v>
      </c>
      <c r="O392" s="574">
        <v>6</v>
      </c>
      <c r="P392" s="574" t="s">
        <v>720</v>
      </c>
      <c r="Q392" s="574" t="s">
        <v>693</v>
      </c>
      <c r="R392" s="574">
        <v>147.6</v>
      </c>
      <c r="S392" s="574" t="s">
        <v>1807</v>
      </c>
      <c r="T392" s="575">
        <v>9150</v>
      </c>
      <c r="U392" s="574">
        <v>12</v>
      </c>
      <c r="V392" s="574" t="s">
        <v>122</v>
      </c>
      <c r="W392" s="574" t="s">
        <v>123</v>
      </c>
      <c r="X392" s="576">
        <v>45480</v>
      </c>
      <c r="Y392" s="576">
        <v>34038</v>
      </c>
      <c r="Z392" s="577">
        <v>0.01</v>
      </c>
    </row>
    <row r="393" spans="1:26" ht="30" x14ac:dyDescent="0.25">
      <c r="A393" s="564" t="s">
        <v>2230</v>
      </c>
      <c r="B393" s="565" t="s">
        <v>724</v>
      </c>
      <c r="C393" s="565">
        <v>1</v>
      </c>
      <c r="D393" s="565" t="s">
        <v>458</v>
      </c>
      <c r="E393" s="565" t="s">
        <v>258</v>
      </c>
      <c r="F393" s="565" t="s">
        <v>68</v>
      </c>
      <c r="G393" s="565">
        <v>2017</v>
      </c>
      <c r="H393" s="565" t="s">
        <v>689</v>
      </c>
      <c r="I393" s="565" t="s">
        <v>704</v>
      </c>
      <c r="J393" s="565" t="s">
        <v>590</v>
      </c>
      <c r="K393" s="565">
        <v>12</v>
      </c>
      <c r="L393" s="565">
        <v>25</v>
      </c>
      <c r="M393" s="565"/>
      <c r="N393" s="565" t="s">
        <v>710</v>
      </c>
      <c r="O393" s="565">
        <v>5</v>
      </c>
      <c r="P393" s="565" t="s">
        <v>720</v>
      </c>
      <c r="Q393" s="565" t="s">
        <v>693</v>
      </c>
      <c r="R393" s="565">
        <v>147.6</v>
      </c>
      <c r="S393" s="565">
        <v>25</v>
      </c>
      <c r="T393" s="566">
        <v>9250</v>
      </c>
      <c r="U393" s="565">
        <v>12</v>
      </c>
      <c r="V393" s="565" t="s">
        <v>255</v>
      </c>
      <c r="W393" s="565" t="s">
        <v>123</v>
      </c>
      <c r="X393" s="567">
        <v>47765</v>
      </c>
      <c r="Y393" s="567">
        <v>36657</v>
      </c>
      <c r="Z393" s="579">
        <v>0.05</v>
      </c>
    </row>
    <row r="394" spans="1:26" x14ac:dyDescent="0.25">
      <c r="A394" s="564" t="s">
        <v>2231</v>
      </c>
      <c r="B394" s="574" t="s">
        <v>724</v>
      </c>
      <c r="C394" s="574">
        <v>2</v>
      </c>
      <c r="D394" s="574" t="s">
        <v>1370</v>
      </c>
      <c r="E394" s="574" t="s">
        <v>258</v>
      </c>
      <c r="F394" s="574" t="s">
        <v>68</v>
      </c>
      <c r="G394" s="574">
        <v>2017</v>
      </c>
      <c r="H394" s="574" t="s">
        <v>689</v>
      </c>
      <c r="I394" s="574" t="s">
        <v>704</v>
      </c>
      <c r="J394" s="574" t="s">
        <v>590</v>
      </c>
      <c r="K394" s="574">
        <v>12</v>
      </c>
      <c r="L394" s="574" t="s">
        <v>1807</v>
      </c>
      <c r="M394" s="574"/>
      <c r="N394" s="574" t="s">
        <v>710</v>
      </c>
      <c r="O394" s="574">
        <v>5</v>
      </c>
      <c r="P394" s="574" t="s">
        <v>720</v>
      </c>
      <c r="Q394" s="574" t="s">
        <v>693</v>
      </c>
      <c r="R394" s="574">
        <v>147.6</v>
      </c>
      <c r="S394" s="574" t="s">
        <v>1807</v>
      </c>
      <c r="T394" s="575">
        <v>9250</v>
      </c>
      <c r="U394" s="574">
        <v>12</v>
      </c>
      <c r="V394" s="574" t="s">
        <v>255</v>
      </c>
      <c r="W394" s="574" t="s">
        <v>123</v>
      </c>
      <c r="X394" s="576">
        <v>47765</v>
      </c>
      <c r="Y394" s="576">
        <v>36008</v>
      </c>
      <c r="Z394" s="577">
        <v>0.01</v>
      </c>
    </row>
    <row r="395" spans="1:26" ht="30" x14ac:dyDescent="0.25">
      <c r="A395" s="564" t="s">
        <v>2232</v>
      </c>
      <c r="B395" s="565" t="s">
        <v>725</v>
      </c>
      <c r="C395" s="565">
        <v>1</v>
      </c>
      <c r="D395" s="565" t="s">
        <v>458</v>
      </c>
      <c r="E395" s="565" t="s">
        <v>258</v>
      </c>
      <c r="F395" s="565" t="s">
        <v>68</v>
      </c>
      <c r="G395" s="565">
        <v>2017</v>
      </c>
      <c r="H395" s="565" t="s">
        <v>689</v>
      </c>
      <c r="I395" s="565" t="s">
        <v>704</v>
      </c>
      <c r="J395" s="565" t="s">
        <v>590</v>
      </c>
      <c r="K395" s="565">
        <v>15</v>
      </c>
      <c r="L395" s="565">
        <v>25</v>
      </c>
      <c r="M395" s="565"/>
      <c r="N395" s="565" t="s">
        <v>710</v>
      </c>
      <c r="O395" s="565">
        <v>5</v>
      </c>
      <c r="P395" s="565" t="s">
        <v>720</v>
      </c>
      <c r="Q395" s="565" t="s">
        <v>693</v>
      </c>
      <c r="R395" s="565">
        <v>147.6</v>
      </c>
      <c r="S395" s="565">
        <v>25</v>
      </c>
      <c r="T395" s="566">
        <v>9400</v>
      </c>
      <c r="U395" s="565">
        <v>12</v>
      </c>
      <c r="V395" s="565" t="s">
        <v>255</v>
      </c>
      <c r="W395" s="565" t="s">
        <v>123</v>
      </c>
      <c r="X395" s="567">
        <v>49260</v>
      </c>
      <c r="Y395" s="567">
        <v>37957</v>
      </c>
      <c r="Z395" s="579">
        <v>0.05</v>
      </c>
    </row>
    <row r="396" spans="1:26" x14ac:dyDescent="0.25">
      <c r="A396" s="564" t="s">
        <v>2233</v>
      </c>
      <c r="B396" s="574" t="s">
        <v>725</v>
      </c>
      <c r="C396" s="574">
        <v>2</v>
      </c>
      <c r="D396" s="574" t="s">
        <v>1370</v>
      </c>
      <c r="E396" s="574" t="s">
        <v>258</v>
      </c>
      <c r="F396" s="574" t="s">
        <v>68</v>
      </c>
      <c r="G396" s="574">
        <v>2017</v>
      </c>
      <c r="H396" s="574" t="s">
        <v>689</v>
      </c>
      <c r="I396" s="574" t="s">
        <v>704</v>
      </c>
      <c r="J396" s="574" t="s">
        <v>590</v>
      </c>
      <c r="K396" s="574">
        <v>15</v>
      </c>
      <c r="L396" s="574" t="s">
        <v>1807</v>
      </c>
      <c r="M396" s="574"/>
      <c r="N396" s="574" t="s">
        <v>710</v>
      </c>
      <c r="O396" s="574">
        <v>5</v>
      </c>
      <c r="P396" s="574" t="s">
        <v>720</v>
      </c>
      <c r="Q396" s="574" t="s">
        <v>693</v>
      </c>
      <c r="R396" s="574">
        <v>147.6</v>
      </c>
      <c r="S396" s="574" t="s">
        <v>1807</v>
      </c>
      <c r="T396" s="575">
        <v>9400</v>
      </c>
      <c r="U396" s="574">
        <v>12</v>
      </c>
      <c r="V396" s="574" t="s">
        <v>255</v>
      </c>
      <c r="W396" s="574" t="s">
        <v>123</v>
      </c>
      <c r="X396" s="576">
        <v>49260</v>
      </c>
      <c r="Y396" s="576">
        <v>37295</v>
      </c>
      <c r="Z396" s="577">
        <v>0.01</v>
      </c>
    </row>
    <row r="397" spans="1:26" ht="30" x14ac:dyDescent="0.25">
      <c r="A397" s="564" t="s">
        <v>2234</v>
      </c>
      <c r="B397" s="565" t="s">
        <v>726</v>
      </c>
      <c r="C397" s="565">
        <v>1</v>
      </c>
      <c r="D397" s="565" t="s">
        <v>458</v>
      </c>
      <c r="E397" s="565" t="s">
        <v>258</v>
      </c>
      <c r="F397" s="565" t="s">
        <v>68</v>
      </c>
      <c r="G397" s="565">
        <v>2017</v>
      </c>
      <c r="H397" s="565" t="s">
        <v>689</v>
      </c>
      <c r="I397" s="565" t="s">
        <v>727</v>
      </c>
      <c r="J397" s="565" t="s">
        <v>590</v>
      </c>
      <c r="K397" s="565">
        <v>8</v>
      </c>
      <c r="L397" s="565">
        <v>25</v>
      </c>
      <c r="M397" s="565"/>
      <c r="N397" s="565" t="s">
        <v>691</v>
      </c>
      <c r="O397" s="565">
        <v>6</v>
      </c>
      <c r="P397" s="565" t="s">
        <v>692</v>
      </c>
      <c r="Q397" s="565" t="s">
        <v>728</v>
      </c>
      <c r="R397" s="565">
        <v>129.9</v>
      </c>
      <c r="S397" s="565">
        <v>25</v>
      </c>
      <c r="T397" s="566">
        <v>8550</v>
      </c>
      <c r="U397" s="565">
        <v>16</v>
      </c>
      <c r="V397" s="565" t="s">
        <v>125</v>
      </c>
      <c r="W397" s="565" t="s">
        <v>122</v>
      </c>
      <c r="X397" s="567">
        <v>36855</v>
      </c>
      <c r="Y397" s="567">
        <v>26976</v>
      </c>
      <c r="Z397" s="579">
        <v>0.05</v>
      </c>
    </row>
    <row r="398" spans="1:26" ht="30" x14ac:dyDescent="0.25">
      <c r="A398" s="564" t="s">
        <v>2235</v>
      </c>
      <c r="B398" s="574" t="s">
        <v>726</v>
      </c>
      <c r="C398" s="574">
        <v>2</v>
      </c>
      <c r="D398" s="574" t="s">
        <v>1370</v>
      </c>
      <c r="E398" s="574" t="s">
        <v>258</v>
      </c>
      <c r="F398" s="574" t="s">
        <v>68</v>
      </c>
      <c r="G398" s="574">
        <v>2017</v>
      </c>
      <c r="H398" s="574" t="s">
        <v>689</v>
      </c>
      <c r="I398" s="574" t="s">
        <v>727</v>
      </c>
      <c r="J398" s="574" t="s">
        <v>590</v>
      </c>
      <c r="K398" s="574">
        <v>8</v>
      </c>
      <c r="L398" s="574" t="s">
        <v>1807</v>
      </c>
      <c r="M398" s="574"/>
      <c r="N398" s="574" t="s">
        <v>691</v>
      </c>
      <c r="O398" s="574">
        <v>6</v>
      </c>
      <c r="P398" s="574" t="s">
        <v>692</v>
      </c>
      <c r="Q398" s="574" t="s">
        <v>728</v>
      </c>
      <c r="R398" s="574">
        <v>129.9</v>
      </c>
      <c r="S398" s="574" t="s">
        <v>1807</v>
      </c>
      <c r="T398" s="575">
        <v>8550</v>
      </c>
      <c r="U398" s="574">
        <v>16</v>
      </c>
      <c r="V398" s="574" t="s">
        <v>125</v>
      </c>
      <c r="W398" s="574" t="s">
        <v>122</v>
      </c>
      <c r="X398" s="576">
        <v>36855</v>
      </c>
      <c r="Y398" s="576">
        <v>26473</v>
      </c>
      <c r="Z398" s="577">
        <v>0.01</v>
      </c>
    </row>
    <row r="399" spans="1:26" ht="30" x14ac:dyDescent="0.25">
      <c r="A399" s="564" t="s">
        <v>2236</v>
      </c>
      <c r="B399" s="565" t="s">
        <v>729</v>
      </c>
      <c r="C399" s="565">
        <v>1</v>
      </c>
      <c r="D399" s="565" t="s">
        <v>458</v>
      </c>
      <c r="E399" s="565" t="s">
        <v>258</v>
      </c>
      <c r="F399" s="565" t="s">
        <v>68</v>
      </c>
      <c r="G399" s="565">
        <v>2017</v>
      </c>
      <c r="H399" s="565" t="s">
        <v>689</v>
      </c>
      <c r="I399" s="565" t="s">
        <v>727</v>
      </c>
      <c r="J399" s="565" t="s">
        <v>590</v>
      </c>
      <c r="K399" s="565">
        <v>10</v>
      </c>
      <c r="L399" s="565">
        <v>25</v>
      </c>
      <c r="M399" s="565"/>
      <c r="N399" s="565" t="s">
        <v>691</v>
      </c>
      <c r="O399" s="565">
        <v>6</v>
      </c>
      <c r="P399" s="565" t="s">
        <v>692</v>
      </c>
      <c r="Q399" s="565" t="s">
        <v>728</v>
      </c>
      <c r="R399" s="565">
        <v>129.9</v>
      </c>
      <c r="S399" s="565">
        <v>25</v>
      </c>
      <c r="T399" s="566">
        <v>8550</v>
      </c>
      <c r="U399" s="565">
        <v>16</v>
      </c>
      <c r="V399" s="565" t="s">
        <v>125</v>
      </c>
      <c r="W399" s="565" t="s">
        <v>122</v>
      </c>
      <c r="X399" s="567">
        <v>38050</v>
      </c>
      <c r="Y399" s="567">
        <v>28038</v>
      </c>
      <c r="Z399" s="579">
        <v>0.05</v>
      </c>
    </row>
    <row r="400" spans="1:26" ht="30" x14ac:dyDescent="0.25">
      <c r="A400" s="564" t="s">
        <v>2237</v>
      </c>
      <c r="B400" s="574" t="s">
        <v>729</v>
      </c>
      <c r="C400" s="574">
        <v>2</v>
      </c>
      <c r="D400" s="574" t="s">
        <v>1370</v>
      </c>
      <c r="E400" s="574" t="s">
        <v>258</v>
      </c>
      <c r="F400" s="574" t="s">
        <v>68</v>
      </c>
      <c r="G400" s="574">
        <v>2017</v>
      </c>
      <c r="H400" s="574" t="s">
        <v>689</v>
      </c>
      <c r="I400" s="574" t="s">
        <v>727</v>
      </c>
      <c r="J400" s="574" t="s">
        <v>590</v>
      </c>
      <c r="K400" s="574">
        <v>10</v>
      </c>
      <c r="L400" s="574" t="s">
        <v>1807</v>
      </c>
      <c r="M400" s="574"/>
      <c r="N400" s="574" t="s">
        <v>691</v>
      </c>
      <c r="O400" s="574">
        <v>6</v>
      </c>
      <c r="P400" s="574" t="s">
        <v>692</v>
      </c>
      <c r="Q400" s="574" t="s">
        <v>728</v>
      </c>
      <c r="R400" s="574">
        <v>129.9</v>
      </c>
      <c r="S400" s="574" t="s">
        <v>1807</v>
      </c>
      <c r="T400" s="575">
        <v>8550</v>
      </c>
      <c r="U400" s="574">
        <v>16</v>
      </c>
      <c r="V400" s="574" t="s">
        <v>125</v>
      </c>
      <c r="W400" s="574" t="s">
        <v>122</v>
      </c>
      <c r="X400" s="576">
        <v>38050</v>
      </c>
      <c r="Y400" s="576">
        <v>27502</v>
      </c>
      <c r="Z400" s="577">
        <v>0.01</v>
      </c>
    </row>
    <row r="401" spans="1:26" ht="30" x14ac:dyDescent="0.25">
      <c r="A401" s="564" t="s">
        <v>2238</v>
      </c>
      <c r="B401" s="565" t="s">
        <v>730</v>
      </c>
      <c r="C401" s="565">
        <v>1</v>
      </c>
      <c r="D401" s="565" t="s">
        <v>458</v>
      </c>
      <c r="E401" s="565" t="s">
        <v>258</v>
      </c>
      <c r="F401" s="565" t="s">
        <v>68</v>
      </c>
      <c r="G401" s="565">
        <v>2017</v>
      </c>
      <c r="H401" s="565" t="s">
        <v>689</v>
      </c>
      <c r="I401" s="565" t="s">
        <v>727</v>
      </c>
      <c r="J401" s="565" t="s">
        <v>590</v>
      </c>
      <c r="K401" s="565">
        <v>8</v>
      </c>
      <c r="L401" s="565">
        <v>25</v>
      </c>
      <c r="M401" s="565"/>
      <c r="N401" s="565" t="s">
        <v>696</v>
      </c>
      <c r="O401" s="565">
        <v>6</v>
      </c>
      <c r="P401" s="565" t="s">
        <v>692</v>
      </c>
      <c r="Q401" s="565" t="s">
        <v>728</v>
      </c>
      <c r="R401" s="565">
        <v>129.9</v>
      </c>
      <c r="S401" s="565">
        <v>25</v>
      </c>
      <c r="T401" s="566">
        <v>8550</v>
      </c>
      <c r="U401" s="565">
        <v>16</v>
      </c>
      <c r="V401" s="565" t="s">
        <v>122</v>
      </c>
      <c r="W401" s="565" t="s">
        <v>123</v>
      </c>
      <c r="X401" s="567">
        <v>38720</v>
      </c>
      <c r="Y401" s="567">
        <v>28637</v>
      </c>
      <c r="Z401" s="579">
        <v>0.05</v>
      </c>
    </row>
    <row r="402" spans="1:26" ht="30" x14ac:dyDescent="0.25">
      <c r="A402" s="564" t="s">
        <v>2239</v>
      </c>
      <c r="B402" s="574" t="s">
        <v>730</v>
      </c>
      <c r="C402" s="574">
        <v>2</v>
      </c>
      <c r="D402" s="574" t="s">
        <v>1370</v>
      </c>
      <c r="E402" s="574" t="s">
        <v>258</v>
      </c>
      <c r="F402" s="574" t="s">
        <v>68</v>
      </c>
      <c r="G402" s="574">
        <v>2017</v>
      </c>
      <c r="H402" s="574" t="s">
        <v>689</v>
      </c>
      <c r="I402" s="574" t="s">
        <v>727</v>
      </c>
      <c r="J402" s="574" t="s">
        <v>590</v>
      </c>
      <c r="K402" s="574">
        <v>8</v>
      </c>
      <c r="L402" s="574" t="s">
        <v>1807</v>
      </c>
      <c r="M402" s="574"/>
      <c r="N402" s="574" t="s">
        <v>696</v>
      </c>
      <c r="O402" s="574">
        <v>6</v>
      </c>
      <c r="P402" s="574" t="s">
        <v>692</v>
      </c>
      <c r="Q402" s="574" t="s">
        <v>728</v>
      </c>
      <c r="R402" s="574">
        <v>129.9</v>
      </c>
      <c r="S402" s="574" t="s">
        <v>1807</v>
      </c>
      <c r="T402" s="575">
        <v>8550</v>
      </c>
      <c r="U402" s="574">
        <v>16</v>
      </c>
      <c r="V402" s="574" t="s">
        <v>122</v>
      </c>
      <c r="W402" s="574" t="s">
        <v>123</v>
      </c>
      <c r="X402" s="576">
        <v>38720</v>
      </c>
      <c r="Y402" s="576">
        <v>28083</v>
      </c>
      <c r="Z402" s="577">
        <v>0.01</v>
      </c>
    </row>
    <row r="403" spans="1:26" ht="30" x14ac:dyDescent="0.25">
      <c r="A403" s="564" t="s">
        <v>2240</v>
      </c>
      <c r="B403" s="565" t="s">
        <v>731</v>
      </c>
      <c r="C403" s="565">
        <v>1</v>
      </c>
      <c r="D403" s="565" t="s">
        <v>458</v>
      </c>
      <c r="E403" s="565" t="s">
        <v>258</v>
      </c>
      <c r="F403" s="565" t="s">
        <v>68</v>
      </c>
      <c r="G403" s="565">
        <v>2017</v>
      </c>
      <c r="H403" s="565" t="s">
        <v>689</v>
      </c>
      <c r="I403" s="565" t="s">
        <v>727</v>
      </c>
      <c r="J403" s="565" t="s">
        <v>590</v>
      </c>
      <c r="K403" s="565">
        <v>10</v>
      </c>
      <c r="L403" s="565">
        <v>25</v>
      </c>
      <c r="M403" s="565"/>
      <c r="N403" s="565" t="s">
        <v>696</v>
      </c>
      <c r="O403" s="565">
        <v>6</v>
      </c>
      <c r="P403" s="565" t="s">
        <v>692</v>
      </c>
      <c r="Q403" s="565" t="s">
        <v>728</v>
      </c>
      <c r="R403" s="565">
        <v>129.9</v>
      </c>
      <c r="S403" s="565">
        <v>25</v>
      </c>
      <c r="T403" s="566">
        <v>8550</v>
      </c>
      <c r="U403" s="565">
        <v>16</v>
      </c>
      <c r="V403" s="565" t="s">
        <v>122</v>
      </c>
      <c r="W403" s="565" t="s">
        <v>123</v>
      </c>
      <c r="X403" s="567">
        <v>39915</v>
      </c>
      <c r="Y403" s="567">
        <v>29698</v>
      </c>
      <c r="Z403" s="579">
        <v>0.05</v>
      </c>
    </row>
    <row r="404" spans="1:26" ht="30" x14ac:dyDescent="0.25">
      <c r="A404" s="564" t="s">
        <v>2241</v>
      </c>
      <c r="B404" s="574" t="s">
        <v>731</v>
      </c>
      <c r="C404" s="574">
        <v>2</v>
      </c>
      <c r="D404" s="574" t="s">
        <v>1370</v>
      </c>
      <c r="E404" s="574" t="s">
        <v>258</v>
      </c>
      <c r="F404" s="574" t="s">
        <v>68</v>
      </c>
      <c r="G404" s="574">
        <v>2017</v>
      </c>
      <c r="H404" s="574" t="s">
        <v>689</v>
      </c>
      <c r="I404" s="574" t="s">
        <v>727</v>
      </c>
      <c r="J404" s="574" t="s">
        <v>590</v>
      </c>
      <c r="K404" s="574">
        <v>10</v>
      </c>
      <c r="L404" s="574" t="s">
        <v>1807</v>
      </c>
      <c r="M404" s="574"/>
      <c r="N404" s="574" t="s">
        <v>696</v>
      </c>
      <c r="O404" s="574">
        <v>6</v>
      </c>
      <c r="P404" s="574" t="s">
        <v>692</v>
      </c>
      <c r="Q404" s="574" t="s">
        <v>728</v>
      </c>
      <c r="R404" s="574">
        <v>129.9</v>
      </c>
      <c r="S404" s="574" t="s">
        <v>1807</v>
      </c>
      <c r="T404" s="575">
        <v>8550</v>
      </c>
      <c r="U404" s="574">
        <v>16</v>
      </c>
      <c r="V404" s="574" t="s">
        <v>122</v>
      </c>
      <c r="W404" s="574" t="s">
        <v>123</v>
      </c>
      <c r="X404" s="576">
        <v>39915</v>
      </c>
      <c r="Y404" s="576">
        <v>29112</v>
      </c>
      <c r="Z404" s="577">
        <v>0.01</v>
      </c>
    </row>
    <row r="405" spans="1:26" ht="30" x14ac:dyDescent="0.25">
      <c r="A405" s="564" t="s">
        <v>2242</v>
      </c>
      <c r="B405" s="565" t="s">
        <v>732</v>
      </c>
      <c r="C405" s="565">
        <v>1</v>
      </c>
      <c r="D405" s="565" t="s">
        <v>458</v>
      </c>
      <c r="E405" s="565" t="s">
        <v>258</v>
      </c>
      <c r="F405" s="565" t="s">
        <v>68</v>
      </c>
      <c r="G405" s="565">
        <v>2017</v>
      </c>
      <c r="H405" s="565" t="s">
        <v>689</v>
      </c>
      <c r="I405" s="565" t="s">
        <v>727</v>
      </c>
      <c r="J405" s="565" t="s">
        <v>590</v>
      </c>
      <c r="K405" s="565">
        <v>8</v>
      </c>
      <c r="L405" s="565">
        <v>25</v>
      </c>
      <c r="M405" s="565"/>
      <c r="N405" s="565" t="s">
        <v>691</v>
      </c>
      <c r="O405" s="565">
        <v>6</v>
      </c>
      <c r="P405" s="565" t="s">
        <v>699</v>
      </c>
      <c r="Q405" s="565" t="s">
        <v>728</v>
      </c>
      <c r="R405" s="565">
        <v>129.9</v>
      </c>
      <c r="S405" s="565">
        <v>25</v>
      </c>
      <c r="T405" s="566">
        <v>8550</v>
      </c>
      <c r="U405" s="565">
        <v>16</v>
      </c>
      <c r="V405" s="565" t="s">
        <v>125</v>
      </c>
      <c r="W405" s="565" t="s">
        <v>122</v>
      </c>
      <c r="X405" s="567">
        <v>38315</v>
      </c>
      <c r="Y405" s="567">
        <v>28312</v>
      </c>
      <c r="Z405" s="579">
        <v>0.05</v>
      </c>
    </row>
    <row r="406" spans="1:26" ht="30" x14ac:dyDescent="0.25">
      <c r="A406" s="564" t="s">
        <v>2243</v>
      </c>
      <c r="B406" s="574" t="s">
        <v>732</v>
      </c>
      <c r="C406" s="574">
        <v>2</v>
      </c>
      <c r="D406" s="574" t="s">
        <v>1370</v>
      </c>
      <c r="E406" s="574" t="s">
        <v>258</v>
      </c>
      <c r="F406" s="574" t="s">
        <v>68</v>
      </c>
      <c r="G406" s="574">
        <v>2017</v>
      </c>
      <c r="H406" s="574" t="s">
        <v>689</v>
      </c>
      <c r="I406" s="574" t="s">
        <v>727</v>
      </c>
      <c r="J406" s="574" t="s">
        <v>590</v>
      </c>
      <c r="K406" s="574">
        <v>8</v>
      </c>
      <c r="L406" s="574" t="s">
        <v>1807</v>
      </c>
      <c r="M406" s="574"/>
      <c r="N406" s="574" t="s">
        <v>691</v>
      </c>
      <c r="O406" s="574">
        <v>6</v>
      </c>
      <c r="P406" s="574" t="s">
        <v>699</v>
      </c>
      <c r="Q406" s="574" t="s">
        <v>728</v>
      </c>
      <c r="R406" s="574">
        <v>129.9</v>
      </c>
      <c r="S406" s="574" t="s">
        <v>1807</v>
      </c>
      <c r="T406" s="575">
        <v>8550</v>
      </c>
      <c r="U406" s="574">
        <v>16</v>
      </c>
      <c r="V406" s="574" t="s">
        <v>125</v>
      </c>
      <c r="W406" s="574" t="s">
        <v>122</v>
      </c>
      <c r="X406" s="576">
        <v>38315</v>
      </c>
      <c r="Y406" s="576">
        <v>27768</v>
      </c>
      <c r="Z406" s="577">
        <v>0.01</v>
      </c>
    </row>
    <row r="407" spans="1:26" ht="30" x14ac:dyDescent="0.25">
      <c r="A407" s="564" t="s">
        <v>2244</v>
      </c>
      <c r="B407" s="565" t="s">
        <v>733</v>
      </c>
      <c r="C407" s="565">
        <v>1</v>
      </c>
      <c r="D407" s="565" t="s">
        <v>458</v>
      </c>
      <c r="E407" s="565" t="s">
        <v>258</v>
      </c>
      <c r="F407" s="565" t="s">
        <v>68</v>
      </c>
      <c r="G407" s="565">
        <v>2017</v>
      </c>
      <c r="H407" s="565" t="s">
        <v>689</v>
      </c>
      <c r="I407" s="565" t="s">
        <v>727</v>
      </c>
      <c r="J407" s="565" t="s">
        <v>590</v>
      </c>
      <c r="K407" s="565">
        <v>10</v>
      </c>
      <c r="L407" s="565">
        <v>25</v>
      </c>
      <c r="M407" s="565"/>
      <c r="N407" s="565" t="s">
        <v>691</v>
      </c>
      <c r="O407" s="565">
        <v>6</v>
      </c>
      <c r="P407" s="565" t="s">
        <v>699</v>
      </c>
      <c r="Q407" s="565" t="s">
        <v>728</v>
      </c>
      <c r="R407" s="565">
        <v>129.9</v>
      </c>
      <c r="S407" s="565">
        <v>25</v>
      </c>
      <c r="T407" s="566">
        <v>8550</v>
      </c>
      <c r="U407" s="565">
        <v>16</v>
      </c>
      <c r="V407" s="565" t="s">
        <v>125</v>
      </c>
      <c r="W407" s="565" t="s">
        <v>122</v>
      </c>
      <c r="X407" s="567">
        <v>39510</v>
      </c>
      <c r="Y407" s="567">
        <v>29373</v>
      </c>
      <c r="Z407" s="579">
        <v>0.05</v>
      </c>
    </row>
    <row r="408" spans="1:26" ht="30" x14ac:dyDescent="0.25">
      <c r="A408" s="564" t="s">
        <v>2245</v>
      </c>
      <c r="B408" s="574" t="s">
        <v>733</v>
      </c>
      <c r="C408" s="574">
        <v>2</v>
      </c>
      <c r="D408" s="574" t="s">
        <v>1370</v>
      </c>
      <c r="E408" s="574" t="s">
        <v>258</v>
      </c>
      <c r="F408" s="574" t="s">
        <v>68</v>
      </c>
      <c r="G408" s="574">
        <v>2017</v>
      </c>
      <c r="H408" s="574" t="s">
        <v>689</v>
      </c>
      <c r="I408" s="574" t="s">
        <v>727</v>
      </c>
      <c r="J408" s="574" t="s">
        <v>590</v>
      </c>
      <c r="K408" s="574">
        <v>10</v>
      </c>
      <c r="L408" s="574" t="s">
        <v>1807</v>
      </c>
      <c r="M408" s="574"/>
      <c r="N408" s="574" t="s">
        <v>691</v>
      </c>
      <c r="O408" s="574">
        <v>6</v>
      </c>
      <c r="P408" s="574" t="s">
        <v>699</v>
      </c>
      <c r="Q408" s="574" t="s">
        <v>728</v>
      </c>
      <c r="R408" s="574">
        <v>129.9</v>
      </c>
      <c r="S408" s="574" t="s">
        <v>1807</v>
      </c>
      <c r="T408" s="575">
        <v>8550</v>
      </c>
      <c r="U408" s="574">
        <v>16</v>
      </c>
      <c r="V408" s="574" t="s">
        <v>125</v>
      </c>
      <c r="W408" s="574" t="s">
        <v>122</v>
      </c>
      <c r="X408" s="576">
        <v>39510</v>
      </c>
      <c r="Y408" s="576">
        <v>28797</v>
      </c>
      <c r="Z408" s="577">
        <v>0.01</v>
      </c>
    </row>
    <row r="409" spans="1:26" ht="30" x14ac:dyDescent="0.25">
      <c r="A409" s="564" t="s">
        <v>2246</v>
      </c>
      <c r="B409" s="565" t="s">
        <v>734</v>
      </c>
      <c r="C409" s="565">
        <v>1</v>
      </c>
      <c r="D409" s="565" t="s">
        <v>458</v>
      </c>
      <c r="E409" s="565" t="s">
        <v>258</v>
      </c>
      <c r="F409" s="565" t="s">
        <v>68</v>
      </c>
      <c r="G409" s="565">
        <v>2017</v>
      </c>
      <c r="H409" s="565" t="s">
        <v>689</v>
      </c>
      <c r="I409" s="565" t="s">
        <v>727</v>
      </c>
      <c r="J409" s="565" t="s">
        <v>590</v>
      </c>
      <c r="K409" s="565">
        <v>8</v>
      </c>
      <c r="L409" s="565">
        <v>25</v>
      </c>
      <c r="M409" s="565"/>
      <c r="N409" s="565" t="s">
        <v>696</v>
      </c>
      <c r="O409" s="565">
        <v>6</v>
      </c>
      <c r="P409" s="565" t="s">
        <v>699</v>
      </c>
      <c r="Q409" s="565" t="s">
        <v>728</v>
      </c>
      <c r="R409" s="565">
        <v>129.9</v>
      </c>
      <c r="S409" s="565">
        <v>25</v>
      </c>
      <c r="T409" s="566">
        <v>8550</v>
      </c>
      <c r="U409" s="565">
        <v>16</v>
      </c>
      <c r="V409" s="565" t="s">
        <v>122</v>
      </c>
      <c r="W409" s="565" t="s">
        <v>123</v>
      </c>
      <c r="X409" s="567">
        <v>40180</v>
      </c>
      <c r="Y409" s="567">
        <v>29972</v>
      </c>
      <c r="Z409" s="579">
        <v>0.05</v>
      </c>
    </row>
    <row r="410" spans="1:26" ht="30" x14ac:dyDescent="0.25">
      <c r="A410" s="564" t="s">
        <v>2247</v>
      </c>
      <c r="B410" s="574" t="s">
        <v>734</v>
      </c>
      <c r="C410" s="574">
        <v>2</v>
      </c>
      <c r="D410" s="574" t="s">
        <v>1370</v>
      </c>
      <c r="E410" s="574" t="s">
        <v>258</v>
      </c>
      <c r="F410" s="574" t="s">
        <v>68</v>
      </c>
      <c r="G410" s="574">
        <v>2017</v>
      </c>
      <c r="H410" s="574" t="s">
        <v>689</v>
      </c>
      <c r="I410" s="574" t="s">
        <v>727</v>
      </c>
      <c r="J410" s="574" t="s">
        <v>590</v>
      </c>
      <c r="K410" s="574">
        <v>8</v>
      </c>
      <c r="L410" s="574" t="s">
        <v>1807</v>
      </c>
      <c r="M410" s="574"/>
      <c r="N410" s="574" t="s">
        <v>696</v>
      </c>
      <c r="O410" s="574">
        <v>6</v>
      </c>
      <c r="P410" s="574" t="s">
        <v>699</v>
      </c>
      <c r="Q410" s="574" t="s">
        <v>728</v>
      </c>
      <c r="R410" s="574">
        <v>129.9</v>
      </c>
      <c r="S410" s="574" t="s">
        <v>1807</v>
      </c>
      <c r="T410" s="575">
        <v>8550</v>
      </c>
      <c r="U410" s="574">
        <v>16</v>
      </c>
      <c r="V410" s="574" t="s">
        <v>122</v>
      </c>
      <c r="W410" s="574" t="s">
        <v>123</v>
      </c>
      <c r="X410" s="576">
        <v>40180</v>
      </c>
      <c r="Y410" s="576">
        <v>29378</v>
      </c>
      <c r="Z410" s="577">
        <v>0.01</v>
      </c>
    </row>
    <row r="411" spans="1:26" ht="30" x14ac:dyDescent="0.25">
      <c r="A411" s="564" t="s">
        <v>2248</v>
      </c>
      <c r="B411" s="565" t="s">
        <v>735</v>
      </c>
      <c r="C411" s="565">
        <v>1</v>
      </c>
      <c r="D411" s="565" t="s">
        <v>458</v>
      </c>
      <c r="E411" s="565" t="s">
        <v>258</v>
      </c>
      <c r="F411" s="565" t="s">
        <v>68</v>
      </c>
      <c r="G411" s="565">
        <v>2017</v>
      </c>
      <c r="H411" s="565" t="s">
        <v>689</v>
      </c>
      <c r="I411" s="565" t="s">
        <v>727</v>
      </c>
      <c r="J411" s="565" t="s">
        <v>590</v>
      </c>
      <c r="K411" s="565">
        <v>10</v>
      </c>
      <c r="L411" s="565">
        <v>25</v>
      </c>
      <c r="M411" s="565"/>
      <c r="N411" s="565" t="s">
        <v>696</v>
      </c>
      <c r="O411" s="565">
        <v>6</v>
      </c>
      <c r="P411" s="565" t="s">
        <v>699</v>
      </c>
      <c r="Q411" s="565" t="s">
        <v>728</v>
      </c>
      <c r="R411" s="565">
        <v>129.9</v>
      </c>
      <c r="S411" s="565">
        <v>25</v>
      </c>
      <c r="T411" s="566">
        <v>8550</v>
      </c>
      <c r="U411" s="565">
        <v>16</v>
      </c>
      <c r="V411" s="565" t="s">
        <v>122</v>
      </c>
      <c r="W411" s="565" t="s">
        <v>123</v>
      </c>
      <c r="X411" s="567">
        <v>41375</v>
      </c>
      <c r="Y411" s="567">
        <v>31034</v>
      </c>
      <c r="Z411" s="579">
        <v>0.05</v>
      </c>
    </row>
    <row r="412" spans="1:26" ht="30" x14ac:dyDescent="0.25">
      <c r="A412" s="564" t="s">
        <v>2249</v>
      </c>
      <c r="B412" s="574" t="s">
        <v>735</v>
      </c>
      <c r="C412" s="574">
        <v>2</v>
      </c>
      <c r="D412" s="574" t="s">
        <v>1370</v>
      </c>
      <c r="E412" s="574" t="s">
        <v>258</v>
      </c>
      <c r="F412" s="574" t="s">
        <v>68</v>
      </c>
      <c r="G412" s="574">
        <v>2017</v>
      </c>
      <c r="H412" s="574" t="s">
        <v>689</v>
      </c>
      <c r="I412" s="574" t="s">
        <v>727</v>
      </c>
      <c r="J412" s="574" t="s">
        <v>590</v>
      </c>
      <c r="K412" s="574">
        <v>10</v>
      </c>
      <c r="L412" s="574" t="s">
        <v>1807</v>
      </c>
      <c r="M412" s="574"/>
      <c r="N412" s="574" t="s">
        <v>696</v>
      </c>
      <c r="O412" s="574">
        <v>6</v>
      </c>
      <c r="P412" s="574" t="s">
        <v>699</v>
      </c>
      <c r="Q412" s="574" t="s">
        <v>728</v>
      </c>
      <c r="R412" s="574">
        <v>129.9</v>
      </c>
      <c r="S412" s="574" t="s">
        <v>1807</v>
      </c>
      <c r="T412" s="575">
        <v>8550</v>
      </c>
      <c r="U412" s="574">
        <v>16</v>
      </c>
      <c r="V412" s="574" t="s">
        <v>122</v>
      </c>
      <c r="W412" s="574" t="s">
        <v>123</v>
      </c>
      <c r="X412" s="576">
        <v>41375</v>
      </c>
      <c r="Y412" s="576">
        <v>30407</v>
      </c>
      <c r="Z412" s="577">
        <v>0.01</v>
      </c>
    </row>
    <row r="413" spans="1:26" ht="30" x14ac:dyDescent="0.25">
      <c r="A413" s="564" t="s">
        <v>2250</v>
      </c>
      <c r="B413" s="565" t="s">
        <v>736</v>
      </c>
      <c r="C413" s="565">
        <v>1</v>
      </c>
      <c r="D413" s="565" t="s">
        <v>458</v>
      </c>
      <c r="E413" s="565" t="s">
        <v>258</v>
      </c>
      <c r="F413" s="565" t="s">
        <v>68</v>
      </c>
      <c r="G413" s="565">
        <v>2017</v>
      </c>
      <c r="H413" s="565" t="s">
        <v>689</v>
      </c>
      <c r="I413" s="565" t="s">
        <v>737</v>
      </c>
      <c r="J413" s="565" t="s">
        <v>590</v>
      </c>
      <c r="K413" s="565">
        <v>12</v>
      </c>
      <c r="L413" s="565">
        <v>25</v>
      </c>
      <c r="M413" s="565"/>
      <c r="N413" s="565" t="s">
        <v>691</v>
      </c>
      <c r="O413" s="565">
        <v>6</v>
      </c>
      <c r="P413" s="565" t="s">
        <v>705</v>
      </c>
      <c r="Q413" s="565" t="s">
        <v>728</v>
      </c>
      <c r="R413" s="565">
        <v>147.6</v>
      </c>
      <c r="S413" s="565">
        <v>25</v>
      </c>
      <c r="T413" s="566">
        <v>9000</v>
      </c>
      <c r="U413" s="565">
        <v>12</v>
      </c>
      <c r="V413" s="565" t="s">
        <v>125</v>
      </c>
      <c r="W413" s="565" t="s">
        <v>122</v>
      </c>
      <c r="X413" s="567">
        <v>40655</v>
      </c>
      <c r="Y413" s="567">
        <v>30451</v>
      </c>
      <c r="Z413" s="579">
        <v>0.05</v>
      </c>
    </row>
    <row r="414" spans="1:26" ht="30" x14ac:dyDescent="0.25">
      <c r="A414" s="564" t="s">
        <v>2251</v>
      </c>
      <c r="B414" s="574" t="s">
        <v>736</v>
      </c>
      <c r="C414" s="574">
        <v>2</v>
      </c>
      <c r="D414" s="574" t="s">
        <v>1370</v>
      </c>
      <c r="E414" s="574" t="s">
        <v>258</v>
      </c>
      <c r="F414" s="574" t="s">
        <v>68</v>
      </c>
      <c r="G414" s="574">
        <v>2017</v>
      </c>
      <c r="H414" s="574" t="s">
        <v>689</v>
      </c>
      <c r="I414" s="574" t="s">
        <v>737</v>
      </c>
      <c r="J414" s="574" t="s">
        <v>590</v>
      </c>
      <c r="K414" s="574">
        <v>12</v>
      </c>
      <c r="L414" s="574" t="s">
        <v>1807</v>
      </c>
      <c r="M414" s="574"/>
      <c r="N414" s="574" t="s">
        <v>691</v>
      </c>
      <c r="O414" s="574">
        <v>6</v>
      </c>
      <c r="P414" s="574" t="s">
        <v>705</v>
      </c>
      <c r="Q414" s="574" t="s">
        <v>728</v>
      </c>
      <c r="R414" s="574">
        <v>147.6</v>
      </c>
      <c r="S414" s="574" t="s">
        <v>1807</v>
      </c>
      <c r="T414" s="575">
        <v>9000</v>
      </c>
      <c r="U414" s="574">
        <v>12</v>
      </c>
      <c r="V414" s="574" t="s">
        <v>125</v>
      </c>
      <c r="W414" s="574" t="s">
        <v>122</v>
      </c>
      <c r="X414" s="576">
        <v>40505</v>
      </c>
      <c r="Y414" s="576">
        <v>29713</v>
      </c>
      <c r="Z414" s="577">
        <v>0.01</v>
      </c>
    </row>
    <row r="415" spans="1:26" ht="30" x14ac:dyDescent="0.25">
      <c r="A415" s="564" t="s">
        <v>2252</v>
      </c>
      <c r="B415" s="565" t="s">
        <v>738</v>
      </c>
      <c r="C415" s="565">
        <v>1</v>
      </c>
      <c r="D415" s="565" t="s">
        <v>458</v>
      </c>
      <c r="E415" s="565" t="s">
        <v>258</v>
      </c>
      <c r="F415" s="565" t="s">
        <v>68</v>
      </c>
      <c r="G415" s="565">
        <v>2017</v>
      </c>
      <c r="H415" s="565" t="s">
        <v>689</v>
      </c>
      <c r="I415" s="565" t="s">
        <v>737</v>
      </c>
      <c r="J415" s="565" t="s">
        <v>590</v>
      </c>
      <c r="K415" s="565">
        <v>15</v>
      </c>
      <c r="L415" s="565">
        <v>25</v>
      </c>
      <c r="M415" s="565"/>
      <c r="N415" s="565" t="s">
        <v>691</v>
      </c>
      <c r="O415" s="565">
        <v>6</v>
      </c>
      <c r="P415" s="565" t="s">
        <v>705</v>
      </c>
      <c r="Q415" s="565" t="s">
        <v>728</v>
      </c>
      <c r="R415" s="565">
        <v>147.6</v>
      </c>
      <c r="S415" s="565">
        <v>25</v>
      </c>
      <c r="T415" s="566">
        <v>9000</v>
      </c>
      <c r="U415" s="565">
        <v>12</v>
      </c>
      <c r="V415" s="565" t="s">
        <v>125</v>
      </c>
      <c r="W415" s="565" t="s">
        <v>122</v>
      </c>
      <c r="X415" s="567">
        <v>42150</v>
      </c>
      <c r="Y415" s="567">
        <v>31779</v>
      </c>
      <c r="Z415" s="579">
        <v>0.05</v>
      </c>
    </row>
    <row r="416" spans="1:26" ht="30" x14ac:dyDescent="0.25">
      <c r="A416" s="564" t="s">
        <v>2253</v>
      </c>
      <c r="B416" s="574" t="s">
        <v>738</v>
      </c>
      <c r="C416" s="574">
        <v>2</v>
      </c>
      <c r="D416" s="574" t="s">
        <v>1370</v>
      </c>
      <c r="E416" s="574" t="s">
        <v>258</v>
      </c>
      <c r="F416" s="574" t="s">
        <v>68</v>
      </c>
      <c r="G416" s="574">
        <v>2017</v>
      </c>
      <c r="H416" s="574" t="s">
        <v>689</v>
      </c>
      <c r="I416" s="574" t="s">
        <v>737</v>
      </c>
      <c r="J416" s="574" t="s">
        <v>590</v>
      </c>
      <c r="K416" s="574">
        <v>15</v>
      </c>
      <c r="L416" s="574" t="s">
        <v>1807</v>
      </c>
      <c r="M416" s="574"/>
      <c r="N416" s="574" t="s">
        <v>691</v>
      </c>
      <c r="O416" s="574">
        <v>6</v>
      </c>
      <c r="P416" s="574" t="s">
        <v>705</v>
      </c>
      <c r="Q416" s="574" t="s">
        <v>728</v>
      </c>
      <c r="R416" s="574">
        <v>147.6</v>
      </c>
      <c r="S416" s="574" t="s">
        <v>1807</v>
      </c>
      <c r="T416" s="575">
        <v>9000</v>
      </c>
      <c r="U416" s="574">
        <v>12</v>
      </c>
      <c r="V416" s="574" t="s">
        <v>125</v>
      </c>
      <c r="W416" s="574" t="s">
        <v>122</v>
      </c>
      <c r="X416" s="576">
        <v>42000</v>
      </c>
      <c r="Y416" s="576">
        <v>31003</v>
      </c>
      <c r="Z416" s="577">
        <v>0.01</v>
      </c>
    </row>
    <row r="417" spans="1:26" ht="30" x14ac:dyDescent="0.25">
      <c r="A417" s="564" t="s">
        <v>2254</v>
      </c>
      <c r="B417" s="565" t="s">
        <v>739</v>
      </c>
      <c r="C417" s="565">
        <v>1</v>
      </c>
      <c r="D417" s="565" t="s">
        <v>458</v>
      </c>
      <c r="E417" s="565" t="s">
        <v>258</v>
      </c>
      <c r="F417" s="565" t="s">
        <v>68</v>
      </c>
      <c r="G417" s="565">
        <v>2017</v>
      </c>
      <c r="H417" s="565" t="s">
        <v>689</v>
      </c>
      <c r="I417" s="565" t="s">
        <v>737</v>
      </c>
      <c r="J417" s="565" t="s">
        <v>590</v>
      </c>
      <c r="K417" s="565">
        <v>12</v>
      </c>
      <c r="L417" s="565">
        <v>25</v>
      </c>
      <c r="M417" s="565"/>
      <c r="N417" s="565" t="s">
        <v>696</v>
      </c>
      <c r="O417" s="565">
        <v>6</v>
      </c>
      <c r="P417" s="565" t="s">
        <v>705</v>
      </c>
      <c r="Q417" s="565" t="s">
        <v>728</v>
      </c>
      <c r="R417" s="565">
        <v>147.6</v>
      </c>
      <c r="S417" s="565">
        <v>25</v>
      </c>
      <c r="T417" s="566">
        <v>9000</v>
      </c>
      <c r="U417" s="565">
        <v>12</v>
      </c>
      <c r="V417" s="565" t="s">
        <v>122</v>
      </c>
      <c r="W417" s="565" t="s">
        <v>123</v>
      </c>
      <c r="X417" s="567">
        <v>42370</v>
      </c>
      <c r="Y417" s="567">
        <v>31974</v>
      </c>
      <c r="Z417" s="579">
        <v>0.05</v>
      </c>
    </row>
    <row r="418" spans="1:26" ht="30" x14ac:dyDescent="0.25">
      <c r="A418" s="564" t="s">
        <v>2255</v>
      </c>
      <c r="B418" s="574" t="s">
        <v>739</v>
      </c>
      <c r="C418" s="574">
        <v>2</v>
      </c>
      <c r="D418" s="574" t="s">
        <v>1370</v>
      </c>
      <c r="E418" s="574" t="s">
        <v>258</v>
      </c>
      <c r="F418" s="574" t="s">
        <v>68</v>
      </c>
      <c r="G418" s="574">
        <v>2017</v>
      </c>
      <c r="H418" s="574" t="s">
        <v>689</v>
      </c>
      <c r="I418" s="574" t="s">
        <v>737</v>
      </c>
      <c r="J418" s="574" t="s">
        <v>590</v>
      </c>
      <c r="K418" s="574">
        <v>12</v>
      </c>
      <c r="L418" s="574" t="s">
        <v>1807</v>
      </c>
      <c r="M418" s="574"/>
      <c r="N418" s="574" t="s">
        <v>696</v>
      </c>
      <c r="O418" s="574">
        <v>6</v>
      </c>
      <c r="P418" s="574" t="s">
        <v>705</v>
      </c>
      <c r="Q418" s="574" t="s">
        <v>728</v>
      </c>
      <c r="R418" s="574">
        <v>147.6</v>
      </c>
      <c r="S418" s="574" t="s">
        <v>1807</v>
      </c>
      <c r="T418" s="575">
        <v>9000</v>
      </c>
      <c r="U418" s="574">
        <v>12</v>
      </c>
      <c r="V418" s="574" t="s">
        <v>122</v>
      </c>
      <c r="W418" s="574" t="s">
        <v>123</v>
      </c>
      <c r="X418" s="576">
        <v>42370</v>
      </c>
      <c r="Y418" s="576">
        <v>31319</v>
      </c>
      <c r="Z418" s="577">
        <v>0.01</v>
      </c>
    </row>
    <row r="419" spans="1:26" ht="30" x14ac:dyDescent="0.25">
      <c r="A419" s="564" t="s">
        <v>2256</v>
      </c>
      <c r="B419" s="565" t="s">
        <v>740</v>
      </c>
      <c r="C419" s="565">
        <v>1</v>
      </c>
      <c r="D419" s="565" t="s">
        <v>458</v>
      </c>
      <c r="E419" s="565" t="s">
        <v>258</v>
      </c>
      <c r="F419" s="565" t="s">
        <v>68</v>
      </c>
      <c r="G419" s="565">
        <v>2017</v>
      </c>
      <c r="H419" s="565" t="s">
        <v>689</v>
      </c>
      <c r="I419" s="565" t="s">
        <v>737</v>
      </c>
      <c r="J419" s="565" t="s">
        <v>590</v>
      </c>
      <c r="K419" s="565">
        <v>15</v>
      </c>
      <c r="L419" s="565">
        <v>25</v>
      </c>
      <c r="M419" s="565"/>
      <c r="N419" s="565" t="s">
        <v>696</v>
      </c>
      <c r="O419" s="565">
        <v>6</v>
      </c>
      <c r="P419" s="565" t="s">
        <v>705</v>
      </c>
      <c r="Q419" s="565" t="s">
        <v>728</v>
      </c>
      <c r="R419" s="565">
        <v>147.6</v>
      </c>
      <c r="S419" s="565">
        <v>25</v>
      </c>
      <c r="T419" s="566">
        <v>9000</v>
      </c>
      <c r="U419" s="565">
        <v>12</v>
      </c>
      <c r="V419" s="565" t="s">
        <v>122</v>
      </c>
      <c r="W419" s="565" t="s">
        <v>123</v>
      </c>
      <c r="X419" s="567">
        <v>43865</v>
      </c>
      <c r="Y419" s="567">
        <v>33302</v>
      </c>
      <c r="Z419" s="579">
        <v>0.05</v>
      </c>
    </row>
    <row r="420" spans="1:26" ht="30" x14ac:dyDescent="0.25">
      <c r="A420" s="564" t="s">
        <v>2257</v>
      </c>
      <c r="B420" s="574" t="s">
        <v>740</v>
      </c>
      <c r="C420" s="574">
        <v>2</v>
      </c>
      <c r="D420" s="574" t="s">
        <v>1370</v>
      </c>
      <c r="E420" s="574" t="s">
        <v>258</v>
      </c>
      <c r="F420" s="574" t="s">
        <v>68</v>
      </c>
      <c r="G420" s="574">
        <v>2017</v>
      </c>
      <c r="H420" s="574" t="s">
        <v>689</v>
      </c>
      <c r="I420" s="574" t="s">
        <v>737</v>
      </c>
      <c r="J420" s="574" t="s">
        <v>590</v>
      </c>
      <c r="K420" s="574">
        <v>15</v>
      </c>
      <c r="L420" s="574" t="s">
        <v>1807</v>
      </c>
      <c r="M420" s="574"/>
      <c r="N420" s="574" t="s">
        <v>696</v>
      </c>
      <c r="O420" s="574">
        <v>6</v>
      </c>
      <c r="P420" s="574" t="s">
        <v>705</v>
      </c>
      <c r="Q420" s="574" t="s">
        <v>728</v>
      </c>
      <c r="R420" s="574">
        <v>147.6</v>
      </c>
      <c r="S420" s="574" t="s">
        <v>1807</v>
      </c>
      <c r="T420" s="575">
        <v>9000</v>
      </c>
      <c r="U420" s="574">
        <v>12</v>
      </c>
      <c r="V420" s="574" t="s">
        <v>122</v>
      </c>
      <c r="W420" s="574" t="s">
        <v>123</v>
      </c>
      <c r="X420" s="576">
        <v>43865</v>
      </c>
      <c r="Y420" s="576">
        <v>32607</v>
      </c>
      <c r="Z420" s="577">
        <v>0.01</v>
      </c>
    </row>
    <row r="421" spans="1:26" ht="30" x14ac:dyDescent="0.25">
      <c r="A421" s="564" t="s">
        <v>2258</v>
      </c>
      <c r="B421" s="565" t="s">
        <v>741</v>
      </c>
      <c r="C421" s="565">
        <v>1</v>
      </c>
      <c r="D421" s="565" t="s">
        <v>458</v>
      </c>
      <c r="E421" s="565" t="s">
        <v>258</v>
      </c>
      <c r="F421" s="565" t="s">
        <v>68</v>
      </c>
      <c r="G421" s="565">
        <v>2017</v>
      </c>
      <c r="H421" s="565" t="s">
        <v>689</v>
      </c>
      <c r="I421" s="565" t="s">
        <v>737</v>
      </c>
      <c r="J421" s="565" t="s">
        <v>590</v>
      </c>
      <c r="K421" s="565">
        <v>12</v>
      </c>
      <c r="L421" s="565">
        <v>25</v>
      </c>
      <c r="M421" s="565"/>
      <c r="N421" s="565" t="s">
        <v>710</v>
      </c>
      <c r="O421" s="565">
        <v>5</v>
      </c>
      <c r="P421" s="565" t="s">
        <v>705</v>
      </c>
      <c r="Q421" s="565" t="s">
        <v>728</v>
      </c>
      <c r="R421" s="565">
        <v>147.6</v>
      </c>
      <c r="S421" s="565">
        <v>25</v>
      </c>
      <c r="T421" s="566">
        <v>9250</v>
      </c>
      <c r="U421" s="565">
        <v>12</v>
      </c>
      <c r="V421" s="565" t="s">
        <v>255</v>
      </c>
      <c r="W421" s="565" t="s">
        <v>123</v>
      </c>
      <c r="X421" s="567">
        <v>46150</v>
      </c>
      <c r="Y421" s="567">
        <v>35207</v>
      </c>
      <c r="Z421" s="579">
        <v>0.05</v>
      </c>
    </row>
    <row r="422" spans="1:26" x14ac:dyDescent="0.25">
      <c r="A422" s="564" t="s">
        <v>2259</v>
      </c>
      <c r="B422" s="574" t="s">
        <v>741</v>
      </c>
      <c r="C422" s="574">
        <v>2</v>
      </c>
      <c r="D422" s="574" t="s">
        <v>1370</v>
      </c>
      <c r="E422" s="574" t="s">
        <v>258</v>
      </c>
      <c r="F422" s="574" t="s">
        <v>68</v>
      </c>
      <c r="G422" s="574">
        <v>2017</v>
      </c>
      <c r="H422" s="574" t="s">
        <v>689</v>
      </c>
      <c r="I422" s="574" t="s">
        <v>737</v>
      </c>
      <c r="J422" s="574" t="s">
        <v>590</v>
      </c>
      <c r="K422" s="574">
        <v>12</v>
      </c>
      <c r="L422" s="574" t="s">
        <v>1807</v>
      </c>
      <c r="M422" s="574"/>
      <c r="N422" s="574" t="s">
        <v>710</v>
      </c>
      <c r="O422" s="574">
        <v>5</v>
      </c>
      <c r="P422" s="574" t="s">
        <v>705</v>
      </c>
      <c r="Q422" s="574" t="s">
        <v>728</v>
      </c>
      <c r="R422" s="574">
        <v>147.6</v>
      </c>
      <c r="S422" s="574" t="s">
        <v>1807</v>
      </c>
      <c r="T422" s="575">
        <v>9250</v>
      </c>
      <c r="U422" s="574">
        <v>12</v>
      </c>
      <c r="V422" s="574" t="s">
        <v>255</v>
      </c>
      <c r="W422" s="574" t="s">
        <v>123</v>
      </c>
      <c r="X422" s="576">
        <v>46150</v>
      </c>
      <c r="Y422" s="576">
        <v>34576</v>
      </c>
      <c r="Z422" s="577">
        <v>0.01</v>
      </c>
    </row>
    <row r="423" spans="1:26" ht="30" x14ac:dyDescent="0.25">
      <c r="A423" s="564" t="s">
        <v>2260</v>
      </c>
      <c r="B423" s="565" t="s">
        <v>742</v>
      </c>
      <c r="C423" s="565">
        <v>1</v>
      </c>
      <c r="D423" s="565" t="s">
        <v>458</v>
      </c>
      <c r="E423" s="565" t="s">
        <v>258</v>
      </c>
      <c r="F423" s="565" t="s">
        <v>68</v>
      </c>
      <c r="G423" s="565">
        <v>2017</v>
      </c>
      <c r="H423" s="565" t="s">
        <v>689</v>
      </c>
      <c r="I423" s="565" t="s">
        <v>737</v>
      </c>
      <c r="J423" s="565" t="s">
        <v>590</v>
      </c>
      <c r="K423" s="565">
        <v>15</v>
      </c>
      <c r="L423" s="565">
        <v>25</v>
      </c>
      <c r="M423" s="565"/>
      <c r="N423" s="565" t="s">
        <v>710</v>
      </c>
      <c r="O423" s="565">
        <v>5</v>
      </c>
      <c r="P423" s="565" t="s">
        <v>705</v>
      </c>
      <c r="Q423" s="565" t="s">
        <v>728</v>
      </c>
      <c r="R423" s="565">
        <v>147.6</v>
      </c>
      <c r="S423" s="565">
        <v>25</v>
      </c>
      <c r="T423" s="566">
        <v>9250</v>
      </c>
      <c r="U423" s="565">
        <v>12</v>
      </c>
      <c r="V423" s="565" t="s">
        <v>255</v>
      </c>
      <c r="W423" s="565" t="s">
        <v>123</v>
      </c>
      <c r="X423" s="567">
        <v>47645</v>
      </c>
      <c r="Y423" s="567">
        <v>36487</v>
      </c>
      <c r="Z423" s="579">
        <v>0.05</v>
      </c>
    </row>
    <row r="424" spans="1:26" x14ac:dyDescent="0.25">
      <c r="A424" s="564" t="s">
        <v>2261</v>
      </c>
      <c r="B424" s="574" t="s">
        <v>742</v>
      </c>
      <c r="C424" s="574">
        <v>2</v>
      </c>
      <c r="D424" s="574" t="s">
        <v>1370</v>
      </c>
      <c r="E424" s="574" t="s">
        <v>258</v>
      </c>
      <c r="F424" s="574" t="s">
        <v>68</v>
      </c>
      <c r="G424" s="574">
        <v>2017</v>
      </c>
      <c r="H424" s="574" t="s">
        <v>689</v>
      </c>
      <c r="I424" s="574" t="s">
        <v>737</v>
      </c>
      <c r="J424" s="574" t="s">
        <v>590</v>
      </c>
      <c r="K424" s="574">
        <v>15</v>
      </c>
      <c r="L424" s="574" t="s">
        <v>1807</v>
      </c>
      <c r="M424" s="574"/>
      <c r="N424" s="574" t="s">
        <v>710</v>
      </c>
      <c r="O424" s="574">
        <v>5</v>
      </c>
      <c r="P424" s="574" t="s">
        <v>705</v>
      </c>
      <c r="Q424" s="574" t="s">
        <v>728</v>
      </c>
      <c r="R424" s="574">
        <v>147.6</v>
      </c>
      <c r="S424" s="574" t="s">
        <v>1807</v>
      </c>
      <c r="T424" s="575">
        <v>9250</v>
      </c>
      <c r="U424" s="574">
        <v>12</v>
      </c>
      <c r="V424" s="574" t="s">
        <v>255</v>
      </c>
      <c r="W424" s="574" t="s">
        <v>123</v>
      </c>
      <c r="X424" s="576">
        <v>47645</v>
      </c>
      <c r="Y424" s="576">
        <v>35863</v>
      </c>
      <c r="Z424" s="577">
        <v>0.01</v>
      </c>
    </row>
    <row r="425" spans="1:26" ht="30" x14ac:dyDescent="0.25">
      <c r="A425" s="564" t="s">
        <v>2262</v>
      </c>
      <c r="B425" s="565" t="s">
        <v>743</v>
      </c>
      <c r="C425" s="565">
        <v>1</v>
      </c>
      <c r="D425" s="565" t="s">
        <v>458</v>
      </c>
      <c r="E425" s="565" t="s">
        <v>258</v>
      </c>
      <c r="F425" s="565" t="s">
        <v>68</v>
      </c>
      <c r="G425" s="565">
        <v>2017</v>
      </c>
      <c r="H425" s="565" t="s">
        <v>689</v>
      </c>
      <c r="I425" s="565" t="s">
        <v>737</v>
      </c>
      <c r="J425" s="565" t="s">
        <v>590</v>
      </c>
      <c r="K425" s="565">
        <v>12</v>
      </c>
      <c r="L425" s="565">
        <v>25</v>
      </c>
      <c r="M425" s="565"/>
      <c r="N425" s="565" t="s">
        <v>691</v>
      </c>
      <c r="O425" s="565">
        <v>6</v>
      </c>
      <c r="P425" s="565" t="s">
        <v>713</v>
      </c>
      <c r="Q425" s="565" t="s">
        <v>728</v>
      </c>
      <c r="R425" s="565">
        <v>147.6</v>
      </c>
      <c r="S425" s="565">
        <v>25</v>
      </c>
      <c r="T425" s="566">
        <v>9000</v>
      </c>
      <c r="U425" s="565">
        <v>12</v>
      </c>
      <c r="V425" s="565" t="s">
        <v>125</v>
      </c>
      <c r="W425" s="565" t="s">
        <v>122</v>
      </c>
      <c r="X425" s="567">
        <v>42115</v>
      </c>
      <c r="Y425" s="567">
        <v>31786</v>
      </c>
      <c r="Z425" s="579">
        <v>0.05</v>
      </c>
    </row>
    <row r="426" spans="1:26" ht="30" x14ac:dyDescent="0.25">
      <c r="A426" s="564" t="s">
        <v>2263</v>
      </c>
      <c r="B426" s="574" t="s">
        <v>743</v>
      </c>
      <c r="C426" s="574">
        <v>2</v>
      </c>
      <c r="D426" s="574" t="s">
        <v>1370</v>
      </c>
      <c r="E426" s="574" t="s">
        <v>258</v>
      </c>
      <c r="F426" s="574" t="s">
        <v>68</v>
      </c>
      <c r="G426" s="574">
        <v>2017</v>
      </c>
      <c r="H426" s="574" t="s">
        <v>689</v>
      </c>
      <c r="I426" s="574" t="s">
        <v>737</v>
      </c>
      <c r="J426" s="574" t="s">
        <v>590</v>
      </c>
      <c r="K426" s="574">
        <v>12</v>
      </c>
      <c r="L426" s="574" t="s">
        <v>1807</v>
      </c>
      <c r="M426" s="574"/>
      <c r="N426" s="574" t="s">
        <v>691</v>
      </c>
      <c r="O426" s="574">
        <v>6</v>
      </c>
      <c r="P426" s="574" t="s">
        <v>713</v>
      </c>
      <c r="Q426" s="574" t="s">
        <v>728</v>
      </c>
      <c r="R426" s="574">
        <v>147.6</v>
      </c>
      <c r="S426" s="574" t="s">
        <v>1807</v>
      </c>
      <c r="T426" s="575">
        <v>9000</v>
      </c>
      <c r="U426" s="574">
        <v>12</v>
      </c>
      <c r="V426" s="574" t="s">
        <v>125</v>
      </c>
      <c r="W426" s="574" t="s">
        <v>122</v>
      </c>
      <c r="X426" s="576">
        <v>41965</v>
      </c>
      <c r="Y426" s="576">
        <v>31007</v>
      </c>
      <c r="Z426" s="577">
        <v>0.01</v>
      </c>
    </row>
    <row r="427" spans="1:26" ht="30" x14ac:dyDescent="0.25">
      <c r="A427" s="564" t="s">
        <v>2264</v>
      </c>
      <c r="B427" s="565" t="s">
        <v>744</v>
      </c>
      <c r="C427" s="565">
        <v>1</v>
      </c>
      <c r="D427" s="565" t="s">
        <v>458</v>
      </c>
      <c r="E427" s="565" t="s">
        <v>258</v>
      </c>
      <c r="F427" s="565" t="s">
        <v>68</v>
      </c>
      <c r="G427" s="565">
        <v>2017</v>
      </c>
      <c r="H427" s="565" t="s">
        <v>689</v>
      </c>
      <c r="I427" s="565" t="s">
        <v>737</v>
      </c>
      <c r="J427" s="565" t="s">
        <v>590</v>
      </c>
      <c r="K427" s="565">
        <v>15</v>
      </c>
      <c r="L427" s="565">
        <v>25</v>
      </c>
      <c r="M427" s="565"/>
      <c r="N427" s="565" t="s">
        <v>691</v>
      </c>
      <c r="O427" s="565">
        <v>6</v>
      </c>
      <c r="P427" s="565" t="s">
        <v>713</v>
      </c>
      <c r="Q427" s="565" t="s">
        <v>728</v>
      </c>
      <c r="R427" s="565">
        <v>147.6</v>
      </c>
      <c r="S427" s="565">
        <v>25</v>
      </c>
      <c r="T427" s="566">
        <v>9150</v>
      </c>
      <c r="U427" s="565">
        <v>12</v>
      </c>
      <c r="V427" s="565" t="s">
        <v>125</v>
      </c>
      <c r="W427" s="565" t="s">
        <v>122</v>
      </c>
      <c r="X427" s="567">
        <v>43610</v>
      </c>
      <c r="Y427" s="567">
        <v>33114</v>
      </c>
      <c r="Z427" s="579">
        <v>0.05</v>
      </c>
    </row>
    <row r="428" spans="1:26" ht="30" x14ac:dyDescent="0.25">
      <c r="A428" s="564" t="s">
        <v>2265</v>
      </c>
      <c r="B428" s="574" t="s">
        <v>744</v>
      </c>
      <c r="C428" s="574">
        <v>2</v>
      </c>
      <c r="D428" s="574" t="s">
        <v>1370</v>
      </c>
      <c r="E428" s="574" t="s">
        <v>258</v>
      </c>
      <c r="F428" s="574" t="s">
        <v>68</v>
      </c>
      <c r="G428" s="574">
        <v>2017</v>
      </c>
      <c r="H428" s="574" t="s">
        <v>689</v>
      </c>
      <c r="I428" s="574" t="s">
        <v>737</v>
      </c>
      <c r="J428" s="574" t="s">
        <v>590</v>
      </c>
      <c r="K428" s="574">
        <v>15</v>
      </c>
      <c r="L428" s="574" t="s">
        <v>1807</v>
      </c>
      <c r="M428" s="574"/>
      <c r="N428" s="574" t="s">
        <v>691</v>
      </c>
      <c r="O428" s="574">
        <v>6</v>
      </c>
      <c r="P428" s="574" t="s">
        <v>713</v>
      </c>
      <c r="Q428" s="574" t="s">
        <v>728</v>
      </c>
      <c r="R428" s="574">
        <v>147.6</v>
      </c>
      <c r="S428" s="574" t="s">
        <v>1807</v>
      </c>
      <c r="T428" s="575">
        <v>9150</v>
      </c>
      <c r="U428" s="574">
        <v>12</v>
      </c>
      <c r="V428" s="574" t="s">
        <v>125</v>
      </c>
      <c r="W428" s="574" t="s">
        <v>122</v>
      </c>
      <c r="X428" s="576">
        <v>43460</v>
      </c>
      <c r="Y428" s="576">
        <v>32295</v>
      </c>
      <c r="Z428" s="577">
        <v>0.01</v>
      </c>
    </row>
    <row r="429" spans="1:26" ht="30" x14ac:dyDescent="0.25">
      <c r="A429" s="564" t="s">
        <v>2266</v>
      </c>
      <c r="B429" s="565" t="s">
        <v>745</v>
      </c>
      <c r="C429" s="565">
        <v>1</v>
      </c>
      <c r="D429" s="565" t="s">
        <v>458</v>
      </c>
      <c r="E429" s="565" t="s">
        <v>258</v>
      </c>
      <c r="F429" s="565" t="s">
        <v>68</v>
      </c>
      <c r="G429" s="565">
        <v>2017</v>
      </c>
      <c r="H429" s="565" t="s">
        <v>689</v>
      </c>
      <c r="I429" s="565" t="s">
        <v>737</v>
      </c>
      <c r="J429" s="565" t="s">
        <v>590</v>
      </c>
      <c r="K429" s="565">
        <v>12</v>
      </c>
      <c r="L429" s="565">
        <v>25</v>
      </c>
      <c r="M429" s="565"/>
      <c r="N429" s="565" t="s">
        <v>696</v>
      </c>
      <c r="O429" s="565">
        <v>6</v>
      </c>
      <c r="P429" s="565" t="s">
        <v>713</v>
      </c>
      <c r="Q429" s="565" t="s">
        <v>728</v>
      </c>
      <c r="R429" s="565">
        <v>147.6</v>
      </c>
      <c r="S429" s="565">
        <v>25</v>
      </c>
      <c r="T429" s="566">
        <v>9000</v>
      </c>
      <c r="U429" s="565">
        <v>12</v>
      </c>
      <c r="V429" s="565" t="s">
        <v>122</v>
      </c>
      <c r="W429" s="565" t="s">
        <v>123</v>
      </c>
      <c r="X429" s="567">
        <v>43830</v>
      </c>
      <c r="Y429" s="567">
        <v>33309</v>
      </c>
      <c r="Z429" s="579">
        <v>0.05</v>
      </c>
    </row>
    <row r="430" spans="1:26" ht="30" x14ac:dyDescent="0.25">
      <c r="A430" s="564" t="s">
        <v>2267</v>
      </c>
      <c r="B430" s="574" t="s">
        <v>745</v>
      </c>
      <c r="C430" s="574">
        <v>2</v>
      </c>
      <c r="D430" s="574" t="s">
        <v>1370</v>
      </c>
      <c r="E430" s="574" t="s">
        <v>258</v>
      </c>
      <c r="F430" s="574" t="s">
        <v>68</v>
      </c>
      <c r="G430" s="574">
        <v>2017</v>
      </c>
      <c r="H430" s="574" t="s">
        <v>689</v>
      </c>
      <c r="I430" s="574" t="s">
        <v>737</v>
      </c>
      <c r="J430" s="574" t="s">
        <v>590</v>
      </c>
      <c r="K430" s="574">
        <v>12</v>
      </c>
      <c r="L430" s="574" t="s">
        <v>1807</v>
      </c>
      <c r="M430" s="574"/>
      <c r="N430" s="574" t="s">
        <v>696</v>
      </c>
      <c r="O430" s="574">
        <v>6</v>
      </c>
      <c r="P430" s="574" t="s">
        <v>713</v>
      </c>
      <c r="Q430" s="574" t="s">
        <v>728</v>
      </c>
      <c r="R430" s="574">
        <v>147.6</v>
      </c>
      <c r="S430" s="574" t="s">
        <v>1807</v>
      </c>
      <c r="T430" s="575">
        <v>9000</v>
      </c>
      <c r="U430" s="574">
        <v>12</v>
      </c>
      <c r="V430" s="574" t="s">
        <v>122</v>
      </c>
      <c r="W430" s="574" t="s">
        <v>123</v>
      </c>
      <c r="X430" s="576">
        <v>43830</v>
      </c>
      <c r="Y430" s="576">
        <v>32613</v>
      </c>
      <c r="Z430" s="577">
        <v>0.01</v>
      </c>
    </row>
    <row r="431" spans="1:26" ht="30" x14ac:dyDescent="0.25">
      <c r="A431" s="564" t="s">
        <v>2268</v>
      </c>
      <c r="B431" s="565" t="s">
        <v>746</v>
      </c>
      <c r="C431" s="565">
        <v>1</v>
      </c>
      <c r="D431" s="565" t="s">
        <v>458</v>
      </c>
      <c r="E431" s="565" t="s">
        <v>258</v>
      </c>
      <c r="F431" s="565" t="s">
        <v>68</v>
      </c>
      <c r="G431" s="565">
        <v>2017</v>
      </c>
      <c r="H431" s="565" t="s">
        <v>689</v>
      </c>
      <c r="I431" s="565" t="s">
        <v>737</v>
      </c>
      <c r="J431" s="565" t="s">
        <v>590</v>
      </c>
      <c r="K431" s="565">
        <v>15</v>
      </c>
      <c r="L431" s="565">
        <v>25</v>
      </c>
      <c r="M431" s="565"/>
      <c r="N431" s="565" t="s">
        <v>696</v>
      </c>
      <c r="O431" s="565">
        <v>6</v>
      </c>
      <c r="P431" s="565" t="s">
        <v>713</v>
      </c>
      <c r="Q431" s="565" t="s">
        <v>728</v>
      </c>
      <c r="R431" s="565">
        <v>147.6</v>
      </c>
      <c r="S431" s="565">
        <v>25</v>
      </c>
      <c r="T431" s="566">
        <v>9150</v>
      </c>
      <c r="U431" s="565">
        <v>12</v>
      </c>
      <c r="V431" s="565" t="s">
        <v>122</v>
      </c>
      <c r="W431" s="565" t="s">
        <v>123</v>
      </c>
      <c r="X431" s="567">
        <v>45325</v>
      </c>
      <c r="Y431" s="567">
        <v>34437</v>
      </c>
      <c r="Z431" s="579">
        <v>0.05</v>
      </c>
    </row>
    <row r="432" spans="1:26" ht="30" x14ac:dyDescent="0.25">
      <c r="A432" s="564" t="s">
        <v>2269</v>
      </c>
      <c r="B432" s="574" t="s">
        <v>746</v>
      </c>
      <c r="C432" s="574">
        <v>2</v>
      </c>
      <c r="D432" s="574" t="s">
        <v>1370</v>
      </c>
      <c r="E432" s="574" t="s">
        <v>258</v>
      </c>
      <c r="F432" s="574" t="s">
        <v>68</v>
      </c>
      <c r="G432" s="574">
        <v>2017</v>
      </c>
      <c r="H432" s="574" t="s">
        <v>689</v>
      </c>
      <c r="I432" s="574" t="s">
        <v>737</v>
      </c>
      <c r="J432" s="574" t="s">
        <v>590</v>
      </c>
      <c r="K432" s="574">
        <v>15</v>
      </c>
      <c r="L432" s="574" t="s">
        <v>1807</v>
      </c>
      <c r="M432" s="574"/>
      <c r="N432" s="574" t="s">
        <v>696</v>
      </c>
      <c r="O432" s="574">
        <v>6</v>
      </c>
      <c r="P432" s="574" t="s">
        <v>713</v>
      </c>
      <c r="Q432" s="574" t="s">
        <v>728</v>
      </c>
      <c r="R432" s="574">
        <v>147.6</v>
      </c>
      <c r="S432" s="574" t="s">
        <v>1807</v>
      </c>
      <c r="T432" s="575">
        <v>9150</v>
      </c>
      <c r="U432" s="574">
        <v>12</v>
      </c>
      <c r="V432" s="574" t="s">
        <v>122</v>
      </c>
      <c r="W432" s="574" t="s">
        <v>123</v>
      </c>
      <c r="X432" s="576">
        <v>45325</v>
      </c>
      <c r="Y432" s="576">
        <v>33901</v>
      </c>
      <c r="Z432" s="577">
        <v>0.01</v>
      </c>
    </row>
    <row r="433" spans="1:26" ht="30" x14ac:dyDescent="0.25">
      <c r="A433" s="564" t="s">
        <v>2270</v>
      </c>
      <c r="B433" s="565" t="s">
        <v>747</v>
      </c>
      <c r="C433" s="565">
        <v>1</v>
      </c>
      <c r="D433" s="565" t="s">
        <v>458</v>
      </c>
      <c r="E433" s="565" t="s">
        <v>258</v>
      </c>
      <c r="F433" s="565" t="s">
        <v>68</v>
      </c>
      <c r="G433" s="565">
        <v>2017</v>
      </c>
      <c r="H433" s="565" t="s">
        <v>689</v>
      </c>
      <c r="I433" s="565" t="s">
        <v>737</v>
      </c>
      <c r="J433" s="565" t="s">
        <v>590</v>
      </c>
      <c r="K433" s="565">
        <v>12</v>
      </c>
      <c r="L433" s="565">
        <v>25</v>
      </c>
      <c r="M433" s="565"/>
      <c r="N433" s="565" t="s">
        <v>710</v>
      </c>
      <c r="O433" s="565">
        <v>5</v>
      </c>
      <c r="P433" s="565" t="s">
        <v>713</v>
      </c>
      <c r="Q433" s="565" t="s">
        <v>728</v>
      </c>
      <c r="R433" s="565">
        <v>147.6</v>
      </c>
      <c r="S433" s="565">
        <v>25</v>
      </c>
      <c r="T433" s="566">
        <v>9250</v>
      </c>
      <c r="U433" s="565">
        <v>12</v>
      </c>
      <c r="V433" s="565" t="s">
        <v>255</v>
      </c>
      <c r="W433" s="565" t="s">
        <v>123</v>
      </c>
      <c r="X433" s="567">
        <v>47610</v>
      </c>
      <c r="Y433" s="567">
        <v>36447</v>
      </c>
      <c r="Z433" s="579">
        <v>0.05</v>
      </c>
    </row>
    <row r="434" spans="1:26" x14ac:dyDescent="0.25">
      <c r="A434" s="564" t="s">
        <v>2271</v>
      </c>
      <c r="B434" s="574" t="s">
        <v>747</v>
      </c>
      <c r="C434" s="574">
        <v>2</v>
      </c>
      <c r="D434" s="574" t="s">
        <v>1370</v>
      </c>
      <c r="E434" s="574" t="s">
        <v>258</v>
      </c>
      <c r="F434" s="574" t="s">
        <v>68</v>
      </c>
      <c r="G434" s="574">
        <v>2017</v>
      </c>
      <c r="H434" s="574" t="s">
        <v>689</v>
      </c>
      <c r="I434" s="574" t="s">
        <v>737</v>
      </c>
      <c r="J434" s="574" t="s">
        <v>590</v>
      </c>
      <c r="K434" s="574">
        <v>12</v>
      </c>
      <c r="L434" s="574" t="s">
        <v>1807</v>
      </c>
      <c r="M434" s="574"/>
      <c r="N434" s="574" t="s">
        <v>710</v>
      </c>
      <c r="O434" s="574">
        <v>5</v>
      </c>
      <c r="P434" s="574" t="s">
        <v>713</v>
      </c>
      <c r="Q434" s="574" t="s">
        <v>728</v>
      </c>
      <c r="R434" s="574">
        <v>147.6</v>
      </c>
      <c r="S434" s="574" t="s">
        <v>1807</v>
      </c>
      <c r="T434" s="575">
        <v>9250</v>
      </c>
      <c r="U434" s="574">
        <v>12</v>
      </c>
      <c r="V434" s="574" t="s">
        <v>255</v>
      </c>
      <c r="W434" s="574" t="s">
        <v>123</v>
      </c>
      <c r="X434" s="576">
        <v>47610</v>
      </c>
      <c r="Y434" s="576">
        <v>35870</v>
      </c>
      <c r="Z434" s="577">
        <v>0.01</v>
      </c>
    </row>
    <row r="435" spans="1:26" ht="30" x14ac:dyDescent="0.25">
      <c r="A435" s="564" t="s">
        <v>2272</v>
      </c>
      <c r="B435" s="565" t="s">
        <v>748</v>
      </c>
      <c r="C435" s="565">
        <v>1</v>
      </c>
      <c r="D435" s="565" t="s">
        <v>458</v>
      </c>
      <c r="E435" s="565" t="s">
        <v>258</v>
      </c>
      <c r="F435" s="565" t="s">
        <v>68</v>
      </c>
      <c r="G435" s="565">
        <v>2017</v>
      </c>
      <c r="H435" s="565" t="s">
        <v>689</v>
      </c>
      <c r="I435" s="565" t="s">
        <v>737</v>
      </c>
      <c r="J435" s="565" t="s">
        <v>590</v>
      </c>
      <c r="K435" s="565">
        <v>15</v>
      </c>
      <c r="L435" s="565">
        <v>25</v>
      </c>
      <c r="M435" s="565"/>
      <c r="N435" s="565" t="s">
        <v>710</v>
      </c>
      <c r="O435" s="565">
        <v>5</v>
      </c>
      <c r="P435" s="565" t="s">
        <v>713</v>
      </c>
      <c r="Q435" s="565" t="s">
        <v>728</v>
      </c>
      <c r="R435" s="565">
        <v>147.6</v>
      </c>
      <c r="S435" s="565">
        <v>25</v>
      </c>
      <c r="T435" s="566">
        <v>9400</v>
      </c>
      <c r="U435" s="565">
        <v>12</v>
      </c>
      <c r="V435" s="565" t="s">
        <v>255</v>
      </c>
      <c r="W435" s="565" t="s">
        <v>123</v>
      </c>
      <c r="X435" s="567">
        <v>49105</v>
      </c>
      <c r="Y435" s="567">
        <v>37797</v>
      </c>
      <c r="Z435" s="579">
        <v>0.05</v>
      </c>
    </row>
    <row r="436" spans="1:26" x14ac:dyDescent="0.25">
      <c r="A436" s="564" t="s">
        <v>2273</v>
      </c>
      <c r="B436" s="574" t="s">
        <v>748</v>
      </c>
      <c r="C436" s="574">
        <v>2</v>
      </c>
      <c r="D436" s="574" t="s">
        <v>1370</v>
      </c>
      <c r="E436" s="574" t="s">
        <v>258</v>
      </c>
      <c r="F436" s="574" t="s">
        <v>68</v>
      </c>
      <c r="G436" s="574">
        <v>2017</v>
      </c>
      <c r="H436" s="574" t="s">
        <v>689</v>
      </c>
      <c r="I436" s="574" t="s">
        <v>737</v>
      </c>
      <c r="J436" s="574" t="s">
        <v>590</v>
      </c>
      <c r="K436" s="574">
        <v>15</v>
      </c>
      <c r="L436" s="574" t="s">
        <v>1807</v>
      </c>
      <c r="M436" s="574"/>
      <c r="N436" s="574" t="s">
        <v>710</v>
      </c>
      <c r="O436" s="574">
        <v>5</v>
      </c>
      <c r="P436" s="574" t="s">
        <v>713</v>
      </c>
      <c r="Q436" s="574" t="s">
        <v>728</v>
      </c>
      <c r="R436" s="574">
        <v>147.6</v>
      </c>
      <c r="S436" s="574" t="s">
        <v>1807</v>
      </c>
      <c r="T436" s="575">
        <v>9400</v>
      </c>
      <c r="U436" s="574">
        <v>12</v>
      </c>
      <c r="V436" s="574" t="s">
        <v>255</v>
      </c>
      <c r="W436" s="574" t="s">
        <v>123</v>
      </c>
      <c r="X436" s="576">
        <v>49105</v>
      </c>
      <c r="Y436" s="576">
        <v>37158</v>
      </c>
      <c r="Z436" s="577">
        <v>0.01</v>
      </c>
    </row>
    <row r="437" spans="1:26" ht="30" x14ac:dyDescent="0.25">
      <c r="A437" s="564" t="s">
        <v>2274</v>
      </c>
      <c r="B437" s="565" t="s">
        <v>749</v>
      </c>
      <c r="C437" s="565">
        <v>1</v>
      </c>
      <c r="D437" s="565" t="s">
        <v>458</v>
      </c>
      <c r="E437" s="565" t="s">
        <v>258</v>
      </c>
      <c r="F437" s="565" t="s">
        <v>68</v>
      </c>
      <c r="G437" s="565">
        <v>2017</v>
      </c>
      <c r="H437" s="565" t="s">
        <v>689</v>
      </c>
      <c r="I437" s="565" t="s">
        <v>737</v>
      </c>
      <c r="J437" s="565" t="s">
        <v>590</v>
      </c>
      <c r="K437" s="565">
        <v>12</v>
      </c>
      <c r="L437" s="565">
        <v>25</v>
      </c>
      <c r="M437" s="565"/>
      <c r="N437" s="565" t="s">
        <v>691</v>
      </c>
      <c r="O437" s="565">
        <v>6</v>
      </c>
      <c r="P437" s="565" t="s">
        <v>720</v>
      </c>
      <c r="Q437" s="565" t="s">
        <v>728</v>
      </c>
      <c r="R437" s="565">
        <v>147.6</v>
      </c>
      <c r="S437" s="565">
        <v>25</v>
      </c>
      <c r="T437" s="566">
        <v>9000</v>
      </c>
      <c r="U437" s="565">
        <v>12</v>
      </c>
      <c r="V437" s="565" t="s">
        <v>125</v>
      </c>
      <c r="W437" s="565" t="s">
        <v>122</v>
      </c>
      <c r="X437" s="567">
        <v>43565</v>
      </c>
      <c r="Y437" s="567">
        <v>33111</v>
      </c>
      <c r="Z437" s="579">
        <v>0.05</v>
      </c>
    </row>
    <row r="438" spans="1:26" ht="30" x14ac:dyDescent="0.25">
      <c r="A438" s="564" t="s">
        <v>2275</v>
      </c>
      <c r="B438" s="574" t="s">
        <v>749</v>
      </c>
      <c r="C438" s="574">
        <v>2</v>
      </c>
      <c r="D438" s="574" t="s">
        <v>1370</v>
      </c>
      <c r="E438" s="574" t="s">
        <v>258</v>
      </c>
      <c r="F438" s="574" t="s">
        <v>68</v>
      </c>
      <c r="G438" s="574">
        <v>2017</v>
      </c>
      <c r="H438" s="574" t="s">
        <v>689</v>
      </c>
      <c r="I438" s="574" t="s">
        <v>737</v>
      </c>
      <c r="J438" s="574" t="s">
        <v>590</v>
      </c>
      <c r="K438" s="574">
        <v>12</v>
      </c>
      <c r="L438" s="574" t="s">
        <v>1807</v>
      </c>
      <c r="M438" s="574"/>
      <c r="N438" s="574" t="s">
        <v>691</v>
      </c>
      <c r="O438" s="574">
        <v>6</v>
      </c>
      <c r="P438" s="574" t="s">
        <v>720</v>
      </c>
      <c r="Q438" s="574" t="s">
        <v>728</v>
      </c>
      <c r="R438" s="574">
        <v>147.6</v>
      </c>
      <c r="S438" s="574" t="s">
        <v>1807</v>
      </c>
      <c r="T438" s="575">
        <v>9000</v>
      </c>
      <c r="U438" s="574">
        <v>12</v>
      </c>
      <c r="V438" s="574" t="s">
        <v>125</v>
      </c>
      <c r="W438" s="574" t="s">
        <v>122</v>
      </c>
      <c r="X438" s="576">
        <v>43415</v>
      </c>
      <c r="Y438" s="576">
        <v>32292</v>
      </c>
      <c r="Z438" s="577">
        <v>0.01</v>
      </c>
    </row>
    <row r="439" spans="1:26" ht="30" x14ac:dyDescent="0.25">
      <c r="A439" s="564" t="s">
        <v>2276</v>
      </c>
      <c r="B439" s="565" t="s">
        <v>750</v>
      </c>
      <c r="C439" s="565">
        <v>1</v>
      </c>
      <c r="D439" s="565" t="s">
        <v>458</v>
      </c>
      <c r="E439" s="565" t="s">
        <v>258</v>
      </c>
      <c r="F439" s="565" t="s">
        <v>68</v>
      </c>
      <c r="G439" s="565">
        <v>2017</v>
      </c>
      <c r="H439" s="565" t="s">
        <v>689</v>
      </c>
      <c r="I439" s="565" t="s">
        <v>737</v>
      </c>
      <c r="J439" s="565" t="s">
        <v>590</v>
      </c>
      <c r="K439" s="565">
        <v>15</v>
      </c>
      <c r="L439" s="565">
        <v>25</v>
      </c>
      <c r="M439" s="565"/>
      <c r="N439" s="565" t="s">
        <v>691</v>
      </c>
      <c r="O439" s="565">
        <v>6</v>
      </c>
      <c r="P439" s="565" t="s">
        <v>720</v>
      </c>
      <c r="Q439" s="565" t="s">
        <v>728</v>
      </c>
      <c r="R439" s="565">
        <v>147.6</v>
      </c>
      <c r="S439" s="565">
        <v>25</v>
      </c>
      <c r="T439" s="566">
        <v>9150</v>
      </c>
      <c r="U439" s="565">
        <v>12</v>
      </c>
      <c r="V439" s="565" t="s">
        <v>125</v>
      </c>
      <c r="W439" s="565" t="s">
        <v>122</v>
      </c>
      <c r="X439" s="567">
        <v>45060</v>
      </c>
      <c r="Y439" s="567">
        <v>34337</v>
      </c>
      <c r="Z439" s="579">
        <v>0.05</v>
      </c>
    </row>
    <row r="440" spans="1:26" ht="30" x14ac:dyDescent="0.25">
      <c r="A440" s="564" t="s">
        <v>2277</v>
      </c>
      <c r="B440" s="574" t="s">
        <v>750</v>
      </c>
      <c r="C440" s="574">
        <v>2</v>
      </c>
      <c r="D440" s="574" t="s">
        <v>1370</v>
      </c>
      <c r="E440" s="574" t="s">
        <v>258</v>
      </c>
      <c r="F440" s="574" t="s">
        <v>68</v>
      </c>
      <c r="G440" s="574">
        <v>2017</v>
      </c>
      <c r="H440" s="574" t="s">
        <v>689</v>
      </c>
      <c r="I440" s="574" t="s">
        <v>737</v>
      </c>
      <c r="J440" s="574" t="s">
        <v>590</v>
      </c>
      <c r="K440" s="574">
        <v>15</v>
      </c>
      <c r="L440" s="574" t="s">
        <v>1807</v>
      </c>
      <c r="M440" s="574"/>
      <c r="N440" s="574" t="s">
        <v>691</v>
      </c>
      <c r="O440" s="574">
        <v>6</v>
      </c>
      <c r="P440" s="574" t="s">
        <v>720</v>
      </c>
      <c r="Q440" s="574" t="s">
        <v>728</v>
      </c>
      <c r="R440" s="574">
        <v>147.6</v>
      </c>
      <c r="S440" s="574" t="s">
        <v>1807</v>
      </c>
      <c r="T440" s="575">
        <v>9150</v>
      </c>
      <c r="U440" s="574">
        <v>12</v>
      </c>
      <c r="V440" s="574" t="s">
        <v>125</v>
      </c>
      <c r="W440" s="574" t="s">
        <v>122</v>
      </c>
      <c r="X440" s="576">
        <v>44910</v>
      </c>
      <c r="Y440" s="576">
        <v>33580</v>
      </c>
      <c r="Z440" s="577">
        <v>0.01</v>
      </c>
    </row>
    <row r="441" spans="1:26" ht="30" x14ac:dyDescent="0.25">
      <c r="A441" s="564" t="s">
        <v>2278</v>
      </c>
      <c r="B441" s="565" t="s">
        <v>751</v>
      </c>
      <c r="C441" s="565">
        <v>1</v>
      </c>
      <c r="D441" s="565" t="s">
        <v>458</v>
      </c>
      <c r="E441" s="565" t="s">
        <v>258</v>
      </c>
      <c r="F441" s="565" t="s">
        <v>68</v>
      </c>
      <c r="G441" s="565">
        <v>2017</v>
      </c>
      <c r="H441" s="565" t="s">
        <v>689</v>
      </c>
      <c r="I441" s="565" t="s">
        <v>737</v>
      </c>
      <c r="J441" s="565" t="s">
        <v>590</v>
      </c>
      <c r="K441" s="565">
        <v>12</v>
      </c>
      <c r="L441" s="565">
        <v>25</v>
      </c>
      <c r="M441" s="565"/>
      <c r="N441" s="565" t="s">
        <v>696</v>
      </c>
      <c r="O441" s="565">
        <v>6</v>
      </c>
      <c r="P441" s="565" t="s">
        <v>720</v>
      </c>
      <c r="Q441" s="565" t="s">
        <v>728</v>
      </c>
      <c r="R441" s="565">
        <v>147.6</v>
      </c>
      <c r="S441" s="565">
        <v>25</v>
      </c>
      <c r="T441" s="566">
        <v>9000</v>
      </c>
      <c r="U441" s="565">
        <v>12</v>
      </c>
      <c r="V441" s="565" t="s">
        <v>122</v>
      </c>
      <c r="W441" s="565" t="s">
        <v>122</v>
      </c>
      <c r="X441" s="567">
        <v>45280</v>
      </c>
      <c r="Y441" s="567">
        <v>34537</v>
      </c>
      <c r="Z441" s="579">
        <v>0.05</v>
      </c>
    </row>
    <row r="442" spans="1:26" ht="30" x14ac:dyDescent="0.25">
      <c r="A442" s="564" t="s">
        <v>2279</v>
      </c>
      <c r="B442" s="574" t="s">
        <v>751</v>
      </c>
      <c r="C442" s="574">
        <v>2</v>
      </c>
      <c r="D442" s="574" t="s">
        <v>1370</v>
      </c>
      <c r="E442" s="574" t="s">
        <v>258</v>
      </c>
      <c r="F442" s="574" t="s">
        <v>68</v>
      </c>
      <c r="G442" s="574">
        <v>2017</v>
      </c>
      <c r="H442" s="574" t="s">
        <v>689</v>
      </c>
      <c r="I442" s="574" t="s">
        <v>737</v>
      </c>
      <c r="J442" s="574" t="s">
        <v>590</v>
      </c>
      <c r="K442" s="574">
        <v>12</v>
      </c>
      <c r="L442" s="574" t="s">
        <v>1807</v>
      </c>
      <c r="M442" s="574"/>
      <c r="N442" s="574" t="s">
        <v>696</v>
      </c>
      <c r="O442" s="574">
        <v>6</v>
      </c>
      <c r="P442" s="574" t="s">
        <v>720</v>
      </c>
      <c r="Q442" s="574" t="s">
        <v>728</v>
      </c>
      <c r="R442" s="574">
        <v>147.6</v>
      </c>
      <c r="S442" s="574" t="s">
        <v>1807</v>
      </c>
      <c r="T442" s="575">
        <v>9000</v>
      </c>
      <c r="U442" s="574">
        <v>12</v>
      </c>
      <c r="V442" s="574" t="s">
        <v>122</v>
      </c>
      <c r="W442" s="574" t="s">
        <v>122</v>
      </c>
      <c r="X442" s="576">
        <v>45280</v>
      </c>
      <c r="Y442" s="576">
        <v>33898</v>
      </c>
      <c r="Z442" s="577">
        <v>0.01</v>
      </c>
    </row>
    <row r="443" spans="1:26" ht="30" x14ac:dyDescent="0.25">
      <c r="A443" s="564" t="s">
        <v>2280</v>
      </c>
      <c r="B443" s="574" t="s">
        <v>752</v>
      </c>
      <c r="C443" s="574">
        <v>1</v>
      </c>
      <c r="D443" s="574" t="s">
        <v>458</v>
      </c>
      <c r="E443" s="574" t="s">
        <v>258</v>
      </c>
      <c r="F443" s="574" t="s">
        <v>68</v>
      </c>
      <c r="G443" s="574">
        <v>2017</v>
      </c>
      <c r="H443" s="574" t="s">
        <v>689</v>
      </c>
      <c r="I443" s="574" t="s">
        <v>737</v>
      </c>
      <c r="J443" s="574" t="s">
        <v>590</v>
      </c>
      <c r="K443" s="574">
        <v>15</v>
      </c>
      <c r="L443" s="574">
        <v>25</v>
      </c>
      <c r="M443" s="574"/>
      <c r="N443" s="574" t="s">
        <v>696</v>
      </c>
      <c r="O443" s="574">
        <v>6</v>
      </c>
      <c r="P443" s="574" t="s">
        <v>720</v>
      </c>
      <c r="Q443" s="574" t="s">
        <v>728</v>
      </c>
      <c r="R443" s="574">
        <v>147.6</v>
      </c>
      <c r="S443" s="574">
        <v>25</v>
      </c>
      <c r="T443" s="575">
        <v>9150</v>
      </c>
      <c r="U443" s="574">
        <v>12</v>
      </c>
      <c r="V443" s="574" t="s">
        <v>122</v>
      </c>
      <c r="W443" s="574" t="s">
        <v>122</v>
      </c>
      <c r="X443" s="576">
        <v>46775</v>
      </c>
      <c r="Y443" s="576">
        <v>35867</v>
      </c>
      <c r="Z443" s="577">
        <v>0.05</v>
      </c>
    </row>
    <row r="444" spans="1:26" ht="30" x14ac:dyDescent="0.25">
      <c r="A444" s="564" t="s">
        <v>2281</v>
      </c>
      <c r="B444" s="574" t="s">
        <v>752</v>
      </c>
      <c r="C444" s="574">
        <v>2</v>
      </c>
      <c r="D444" s="574" t="s">
        <v>1370</v>
      </c>
      <c r="E444" s="574" t="s">
        <v>258</v>
      </c>
      <c r="F444" s="574" t="s">
        <v>68</v>
      </c>
      <c r="G444" s="574">
        <v>2017</v>
      </c>
      <c r="H444" s="574" t="s">
        <v>689</v>
      </c>
      <c r="I444" s="574" t="s">
        <v>737</v>
      </c>
      <c r="J444" s="574" t="s">
        <v>590</v>
      </c>
      <c r="K444" s="574">
        <v>15</v>
      </c>
      <c r="L444" s="574" t="s">
        <v>1807</v>
      </c>
      <c r="M444" s="574"/>
      <c r="N444" s="574" t="s">
        <v>696</v>
      </c>
      <c r="O444" s="574">
        <v>6</v>
      </c>
      <c r="P444" s="574" t="s">
        <v>720</v>
      </c>
      <c r="Q444" s="574" t="s">
        <v>728</v>
      </c>
      <c r="R444" s="574">
        <v>147.6</v>
      </c>
      <c r="S444" s="574" t="s">
        <v>1807</v>
      </c>
      <c r="T444" s="575">
        <v>9150</v>
      </c>
      <c r="U444" s="574">
        <v>12</v>
      </c>
      <c r="V444" s="574" t="s">
        <v>122</v>
      </c>
      <c r="W444" s="574" t="s">
        <v>122</v>
      </c>
      <c r="X444" s="576">
        <v>46775</v>
      </c>
      <c r="Y444" s="576">
        <v>35186</v>
      </c>
      <c r="Z444" s="577">
        <v>0.01</v>
      </c>
    </row>
    <row r="445" spans="1:26" ht="30" x14ac:dyDescent="0.25">
      <c r="A445" s="564" t="s">
        <v>2282</v>
      </c>
      <c r="B445" s="574" t="s">
        <v>753</v>
      </c>
      <c r="C445" s="574">
        <v>1</v>
      </c>
      <c r="D445" s="574" t="s">
        <v>458</v>
      </c>
      <c r="E445" s="574" t="s">
        <v>258</v>
      </c>
      <c r="F445" s="574" t="s">
        <v>68</v>
      </c>
      <c r="G445" s="574">
        <v>2017</v>
      </c>
      <c r="H445" s="574" t="s">
        <v>689</v>
      </c>
      <c r="I445" s="574" t="s">
        <v>737</v>
      </c>
      <c r="J445" s="574" t="s">
        <v>590</v>
      </c>
      <c r="K445" s="574">
        <v>12</v>
      </c>
      <c r="L445" s="574">
        <v>25</v>
      </c>
      <c r="M445" s="574"/>
      <c r="N445" s="574" t="s">
        <v>710</v>
      </c>
      <c r="O445" s="574">
        <v>5</v>
      </c>
      <c r="P445" s="574" t="s">
        <v>720</v>
      </c>
      <c r="Q445" s="574" t="s">
        <v>728</v>
      </c>
      <c r="R445" s="574">
        <v>147.6</v>
      </c>
      <c r="S445" s="574">
        <v>25</v>
      </c>
      <c r="T445" s="575">
        <v>9250</v>
      </c>
      <c r="U445" s="574">
        <v>12</v>
      </c>
      <c r="V445" s="574" t="s">
        <v>255</v>
      </c>
      <c r="W445" s="574" t="s">
        <v>255</v>
      </c>
      <c r="X445" s="576">
        <v>49060</v>
      </c>
      <c r="Y445" s="576">
        <v>37797</v>
      </c>
      <c r="Z445" s="577">
        <v>0.05</v>
      </c>
    </row>
    <row r="446" spans="1:26" x14ac:dyDescent="0.25">
      <c r="A446" s="564" t="s">
        <v>2283</v>
      </c>
      <c r="B446" s="574" t="s">
        <v>753</v>
      </c>
      <c r="C446" s="574">
        <v>2</v>
      </c>
      <c r="D446" s="574" t="s">
        <v>1370</v>
      </c>
      <c r="E446" s="574" t="s">
        <v>258</v>
      </c>
      <c r="F446" s="574" t="s">
        <v>68</v>
      </c>
      <c r="G446" s="574">
        <v>2017</v>
      </c>
      <c r="H446" s="574" t="s">
        <v>689</v>
      </c>
      <c r="I446" s="574" t="s">
        <v>737</v>
      </c>
      <c r="J446" s="574" t="s">
        <v>590</v>
      </c>
      <c r="K446" s="574">
        <v>12</v>
      </c>
      <c r="L446" s="574" t="s">
        <v>1807</v>
      </c>
      <c r="M446" s="574"/>
      <c r="N446" s="574" t="s">
        <v>710</v>
      </c>
      <c r="O446" s="574">
        <v>5</v>
      </c>
      <c r="P446" s="574" t="s">
        <v>720</v>
      </c>
      <c r="Q446" s="574" t="s">
        <v>728</v>
      </c>
      <c r="R446" s="574">
        <v>147.6</v>
      </c>
      <c r="S446" s="574" t="s">
        <v>1807</v>
      </c>
      <c r="T446" s="575">
        <v>9250</v>
      </c>
      <c r="U446" s="574">
        <v>12</v>
      </c>
      <c r="V446" s="574" t="s">
        <v>255</v>
      </c>
      <c r="W446" s="574" t="s">
        <v>255</v>
      </c>
      <c r="X446" s="576">
        <v>49060</v>
      </c>
      <c r="Y446" s="576">
        <v>37155</v>
      </c>
      <c r="Z446" s="577">
        <v>0.01</v>
      </c>
    </row>
    <row r="447" spans="1:26" ht="30" x14ac:dyDescent="0.25">
      <c r="A447" s="564" t="s">
        <v>2284</v>
      </c>
      <c r="B447" s="574" t="s">
        <v>754</v>
      </c>
      <c r="C447" s="574">
        <v>1</v>
      </c>
      <c r="D447" s="574" t="s">
        <v>458</v>
      </c>
      <c r="E447" s="574" t="s">
        <v>258</v>
      </c>
      <c r="F447" s="574" t="s">
        <v>68</v>
      </c>
      <c r="G447" s="574">
        <v>2017</v>
      </c>
      <c r="H447" s="574" t="s">
        <v>689</v>
      </c>
      <c r="I447" s="574" t="s">
        <v>737</v>
      </c>
      <c r="J447" s="574" t="s">
        <v>590</v>
      </c>
      <c r="K447" s="574">
        <v>15</v>
      </c>
      <c r="L447" s="574">
        <v>25</v>
      </c>
      <c r="M447" s="574"/>
      <c r="N447" s="574" t="s">
        <v>710</v>
      </c>
      <c r="O447" s="574">
        <v>5</v>
      </c>
      <c r="P447" s="574" t="s">
        <v>720</v>
      </c>
      <c r="Q447" s="574" t="s">
        <v>728</v>
      </c>
      <c r="R447" s="574">
        <v>147.6</v>
      </c>
      <c r="S447" s="574">
        <v>25</v>
      </c>
      <c r="T447" s="575">
        <v>9400</v>
      </c>
      <c r="U447" s="574">
        <v>12</v>
      </c>
      <c r="V447" s="574" t="s">
        <v>255</v>
      </c>
      <c r="W447" s="574" t="s">
        <v>255</v>
      </c>
      <c r="X447" s="576">
        <v>50555</v>
      </c>
      <c r="Y447" s="576">
        <v>39017</v>
      </c>
      <c r="Z447" s="577">
        <v>0.05</v>
      </c>
    </row>
    <row r="448" spans="1:26" x14ac:dyDescent="0.25">
      <c r="A448" s="564" t="s">
        <v>2285</v>
      </c>
      <c r="B448" s="574" t="s">
        <v>754</v>
      </c>
      <c r="C448" s="574">
        <v>2</v>
      </c>
      <c r="D448" s="574" t="s">
        <v>1370</v>
      </c>
      <c r="E448" s="574" t="s">
        <v>258</v>
      </c>
      <c r="F448" s="574" t="s">
        <v>68</v>
      </c>
      <c r="G448" s="574">
        <v>2017</v>
      </c>
      <c r="H448" s="574" t="s">
        <v>689</v>
      </c>
      <c r="I448" s="574" t="s">
        <v>737</v>
      </c>
      <c r="J448" s="574" t="s">
        <v>590</v>
      </c>
      <c r="K448" s="574">
        <v>15</v>
      </c>
      <c r="L448" s="574" t="s">
        <v>1807</v>
      </c>
      <c r="M448" s="574"/>
      <c r="N448" s="574" t="s">
        <v>710</v>
      </c>
      <c r="O448" s="574">
        <v>5</v>
      </c>
      <c r="P448" s="574" t="s">
        <v>720</v>
      </c>
      <c r="Q448" s="574" t="s">
        <v>728</v>
      </c>
      <c r="R448" s="574">
        <v>147.6</v>
      </c>
      <c r="S448" s="574" t="s">
        <v>1807</v>
      </c>
      <c r="T448" s="575">
        <v>9400</v>
      </c>
      <c r="U448" s="574">
        <v>12</v>
      </c>
      <c r="V448" s="574" t="s">
        <v>255</v>
      </c>
      <c r="W448" s="574" t="s">
        <v>255</v>
      </c>
      <c r="X448" s="576">
        <v>50555</v>
      </c>
      <c r="Y448" s="576">
        <v>38442</v>
      </c>
      <c r="Z448" s="577">
        <v>0.01</v>
      </c>
    </row>
    <row r="449" spans="1:26" ht="30" x14ac:dyDescent="0.25">
      <c r="A449" s="564" t="s">
        <v>2286</v>
      </c>
      <c r="B449" s="574" t="s">
        <v>755</v>
      </c>
      <c r="C449" s="574">
        <v>1</v>
      </c>
      <c r="D449" s="574" t="s">
        <v>441</v>
      </c>
      <c r="E449" s="574" t="s">
        <v>258</v>
      </c>
      <c r="F449" s="574" t="s">
        <v>90</v>
      </c>
      <c r="G449" s="574">
        <v>2017</v>
      </c>
      <c r="H449" s="574" t="s">
        <v>756</v>
      </c>
      <c r="I449" s="574" t="s">
        <v>757</v>
      </c>
      <c r="J449" s="574" t="s">
        <v>590</v>
      </c>
      <c r="K449" s="574">
        <v>12</v>
      </c>
      <c r="L449" s="574">
        <v>84</v>
      </c>
      <c r="M449" s="574"/>
      <c r="N449" s="574" t="s">
        <v>758</v>
      </c>
      <c r="O449" s="574">
        <v>6</v>
      </c>
      <c r="P449" s="574">
        <v>65117</v>
      </c>
      <c r="Q449" s="574" t="s">
        <v>442</v>
      </c>
      <c r="R449" s="574">
        <v>146.1</v>
      </c>
      <c r="S449" s="574">
        <v>28</v>
      </c>
      <c r="T449" s="575">
        <v>9520</v>
      </c>
      <c r="U449" s="574">
        <v>12</v>
      </c>
      <c r="V449" s="574" t="s">
        <v>122</v>
      </c>
      <c r="W449" s="574" t="s">
        <v>123</v>
      </c>
      <c r="X449" s="576">
        <v>34995</v>
      </c>
      <c r="Y449" s="576">
        <v>31257</v>
      </c>
      <c r="Z449" s="577">
        <v>0.05</v>
      </c>
    </row>
    <row r="450" spans="1:26" ht="30" x14ac:dyDescent="0.25">
      <c r="A450" s="564" t="s">
        <v>2287</v>
      </c>
      <c r="B450" s="574" t="s">
        <v>759</v>
      </c>
      <c r="C450" s="574">
        <v>1</v>
      </c>
      <c r="D450" s="574" t="s">
        <v>441</v>
      </c>
      <c r="E450" s="574" t="s">
        <v>258</v>
      </c>
      <c r="F450" s="574" t="s">
        <v>90</v>
      </c>
      <c r="G450" s="574">
        <v>2017</v>
      </c>
      <c r="H450" s="574" t="s">
        <v>756</v>
      </c>
      <c r="I450" s="574" t="s">
        <v>757</v>
      </c>
      <c r="J450" s="574" t="s">
        <v>590</v>
      </c>
      <c r="K450" s="574">
        <v>12</v>
      </c>
      <c r="L450" s="574">
        <v>84</v>
      </c>
      <c r="M450" s="574"/>
      <c r="N450" s="574" t="s">
        <v>760</v>
      </c>
      <c r="O450" s="574">
        <v>8</v>
      </c>
      <c r="P450" s="574">
        <v>65317</v>
      </c>
      <c r="Q450" s="574" t="s">
        <v>442</v>
      </c>
      <c r="R450" s="574">
        <v>146.1</v>
      </c>
      <c r="S450" s="574">
        <v>28</v>
      </c>
      <c r="T450" s="575">
        <v>9500</v>
      </c>
      <c r="U450" s="574">
        <v>11</v>
      </c>
      <c r="V450" s="574" t="s">
        <v>122</v>
      </c>
      <c r="W450" s="574" t="s">
        <v>123</v>
      </c>
      <c r="X450" s="576">
        <v>36595</v>
      </c>
      <c r="Y450" s="576">
        <v>32391</v>
      </c>
      <c r="Z450" s="577">
        <v>0.05</v>
      </c>
    </row>
    <row r="451" spans="1:26" ht="30" x14ac:dyDescent="0.25">
      <c r="A451" s="564" t="s">
        <v>2288</v>
      </c>
      <c r="B451" s="574" t="s">
        <v>761</v>
      </c>
      <c r="C451" s="574">
        <v>1</v>
      </c>
      <c r="D451" s="574" t="s">
        <v>441</v>
      </c>
      <c r="E451" s="574" t="s">
        <v>258</v>
      </c>
      <c r="F451" s="574" t="s">
        <v>90</v>
      </c>
      <c r="G451" s="574">
        <v>2017</v>
      </c>
      <c r="H451" s="574" t="s">
        <v>756</v>
      </c>
      <c r="I451" s="574" t="s">
        <v>762</v>
      </c>
      <c r="J451" s="574" t="s">
        <v>590</v>
      </c>
      <c r="K451" s="574">
        <v>12</v>
      </c>
      <c r="L451" s="574">
        <v>84</v>
      </c>
      <c r="M451" s="574"/>
      <c r="N451" s="574" t="s">
        <v>760</v>
      </c>
      <c r="O451" s="574">
        <v>8</v>
      </c>
      <c r="P451" s="574">
        <v>65517</v>
      </c>
      <c r="Q451" s="574" t="s">
        <v>442</v>
      </c>
      <c r="R451" s="574">
        <v>146.1</v>
      </c>
      <c r="S451" s="574">
        <v>28</v>
      </c>
      <c r="T451" s="575">
        <v>9430</v>
      </c>
      <c r="U451" s="574">
        <v>11</v>
      </c>
      <c r="V451" s="574" t="s">
        <v>122</v>
      </c>
      <c r="W451" s="574" t="s">
        <v>123</v>
      </c>
      <c r="X451" s="576">
        <v>42395</v>
      </c>
      <c r="Y451" s="576">
        <v>38583</v>
      </c>
      <c r="Z451" s="577">
        <v>0.05</v>
      </c>
    </row>
    <row r="452" spans="1:26" ht="30" x14ac:dyDescent="0.25">
      <c r="A452" s="564" t="s">
        <v>2289</v>
      </c>
      <c r="B452" s="574" t="s">
        <v>763</v>
      </c>
      <c r="C452" s="574">
        <v>1</v>
      </c>
      <c r="D452" s="574" t="s">
        <v>441</v>
      </c>
      <c r="E452" s="574" t="s">
        <v>258</v>
      </c>
      <c r="F452" s="574" t="s">
        <v>90</v>
      </c>
      <c r="G452" s="574">
        <v>2017</v>
      </c>
      <c r="H452" s="574" t="s">
        <v>756</v>
      </c>
      <c r="I452" s="574" t="s">
        <v>764</v>
      </c>
      <c r="J452" s="574" t="s">
        <v>590</v>
      </c>
      <c r="K452" s="574">
        <v>12</v>
      </c>
      <c r="L452" s="574">
        <v>84</v>
      </c>
      <c r="M452" s="574"/>
      <c r="N452" s="574" t="s">
        <v>758</v>
      </c>
      <c r="O452" s="574">
        <v>6</v>
      </c>
      <c r="P452" s="574">
        <v>65217</v>
      </c>
      <c r="Q452" s="574" t="s">
        <v>442</v>
      </c>
      <c r="R452" s="574">
        <v>146.1</v>
      </c>
      <c r="S452" s="574">
        <v>28</v>
      </c>
      <c r="T452" s="575">
        <v>9520</v>
      </c>
      <c r="U452" s="574">
        <v>12</v>
      </c>
      <c r="V452" s="574" t="s">
        <v>122</v>
      </c>
      <c r="W452" s="574" t="s">
        <v>123</v>
      </c>
      <c r="X452" s="576">
        <v>37195</v>
      </c>
      <c r="Y452" s="576">
        <v>33435</v>
      </c>
      <c r="Z452" s="577">
        <v>0.05</v>
      </c>
    </row>
    <row r="453" spans="1:26" ht="30" x14ac:dyDescent="0.25">
      <c r="A453" s="564" t="s">
        <v>2290</v>
      </c>
      <c r="B453" s="574" t="s">
        <v>765</v>
      </c>
      <c r="C453" s="574">
        <v>1</v>
      </c>
      <c r="D453" s="574" t="s">
        <v>441</v>
      </c>
      <c r="E453" s="574" t="s">
        <v>258</v>
      </c>
      <c r="F453" s="574" t="s">
        <v>90</v>
      </c>
      <c r="G453" s="574">
        <v>2017</v>
      </c>
      <c r="H453" s="574" t="s">
        <v>756</v>
      </c>
      <c r="I453" s="574" t="s">
        <v>764</v>
      </c>
      <c r="J453" s="574" t="s">
        <v>590</v>
      </c>
      <c r="K453" s="574">
        <v>12</v>
      </c>
      <c r="L453" s="574">
        <v>84</v>
      </c>
      <c r="M453" s="574"/>
      <c r="N453" s="574" t="s">
        <v>760</v>
      </c>
      <c r="O453" s="574">
        <v>8</v>
      </c>
      <c r="P453" s="574">
        <v>65417</v>
      </c>
      <c r="Q453" s="574" t="s">
        <v>442</v>
      </c>
      <c r="R453" s="574">
        <v>146.1</v>
      </c>
      <c r="S453" s="574">
        <v>28</v>
      </c>
      <c r="T453" s="575">
        <v>9450</v>
      </c>
      <c r="U453" s="574">
        <v>11</v>
      </c>
      <c r="V453" s="574" t="s">
        <v>122</v>
      </c>
      <c r="W453" s="574" t="s">
        <v>123</v>
      </c>
      <c r="X453" s="576">
        <v>38795</v>
      </c>
      <c r="Y453" s="576">
        <v>35019</v>
      </c>
      <c r="Z453" s="577">
        <v>0.05</v>
      </c>
    </row>
    <row r="454" spans="1:26" ht="30" x14ac:dyDescent="0.25">
      <c r="A454" s="564" t="s">
        <v>2291</v>
      </c>
      <c r="B454" s="574" t="s">
        <v>766</v>
      </c>
      <c r="C454" s="574">
        <v>1</v>
      </c>
      <c r="D454" s="574" t="s">
        <v>566</v>
      </c>
      <c r="E454" s="574" t="s">
        <v>767</v>
      </c>
      <c r="F454" s="574" t="s">
        <v>768</v>
      </c>
      <c r="G454" s="574">
        <v>2017</v>
      </c>
      <c r="H454" s="574" t="s">
        <v>165</v>
      </c>
      <c r="I454" s="574" t="s">
        <v>508</v>
      </c>
      <c r="J454" s="574" t="s">
        <v>121</v>
      </c>
      <c r="K454" s="574">
        <v>7</v>
      </c>
      <c r="L454" s="574" t="s">
        <v>442</v>
      </c>
      <c r="M454" s="574"/>
      <c r="N454" s="574" t="s">
        <v>591</v>
      </c>
      <c r="O454" s="574">
        <v>6</v>
      </c>
      <c r="P454" s="574" t="s">
        <v>769</v>
      </c>
      <c r="Q454" s="574" t="s">
        <v>770</v>
      </c>
      <c r="R454" s="574" t="s">
        <v>442</v>
      </c>
      <c r="S454" s="574">
        <v>20</v>
      </c>
      <c r="T454" s="575">
        <v>6050</v>
      </c>
      <c r="U454" s="574">
        <v>20</v>
      </c>
      <c r="V454" s="574" t="s">
        <v>125</v>
      </c>
      <c r="W454" s="574" t="s">
        <v>122</v>
      </c>
      <c r="X454" s="576">
        <v>24990</v>
      </c>
      <c r="Y454" s="576">
        <v>21647</v>
      </c>
      <c r="Z454" s="577">
        <v>0.05</v>
      </c>
    </row>
    <row r="455" spans="1:26" x14ac:dyDescent="0.25">
      <c r="A455" s="564" t="s">
        <v>2292</v>
      </c>
      <c r="B455" s="574" t="s">
        <v>1610</v>
      </c>
      <c r="C455" s="574">
        <v>1</v>
      </c>
      <c r="D455" s="574" t="s">
        <v>1819</v>
      </c>
      <c r="E455" s="574" t="s">
        <v>767</v>
      </c>
      <c r="F455" s="574" t="s">
        <v>12</v>
      </c>
      <c r="G455" s="574">
        <v>2017</v>
      </c>
      <c r="H455" s="574" t="s">
        <v>1611</v>
      </c>
      <c r="I455" s="574" t="s">
        <v>1612</v>
      </c>
      <c r="J455" s="574" t="s">
        <v>121</v>
      </c>
      <c r="K455" s="574">
        <v>7</v>
      </c>
      <c r="L455" s="574">
        <v>119.3</v>
      </c>
      <c r="M455" s="574">
        <v>68.900000000000006</v>
      </c>
      <c r="N455" s="574" t="s">
        <v>541</v>
      </c>
      <c r="O455" s="574">
        <v>6</v>
      </c>
      <c r="P455" s="574">
        <v>5328</v>
      </c>
      <c r="Q455" s="574" t="s">
        <v>551</v>
      </c>
      <c r="R455" s="574" t="s">
        <v>551</v>
      </c>
      <c r="S455" s="574">
        <v>20</v>
      </c>
      <c r="T455" s="575">
        <v>5995</v>
      </c>
      <c r="U455" s="574">
        <v>22</v>
      </c>
      <c r="V455" s="574" t="s">
        <v>122</v>
      </c>
      <c r="W455" s="574" t="s">
        <v>551</v>
      </c>
      <c r="X455" s="576">
        <v>30690</v>
      </c>
      <c r="Y455" s="576">
        <v>28797</v>
      </c>
      <c r="Z455" s="577">
        <v>0.05</v>
      </c>
    </row>
    <row r="456" spans="1:26" x14ac:dyDescent="0.25">
      <c r="A456" s="564" t="s">
        <v>2293</v>
      </c>
      <c r="B456" s="565" t="s">
        <v>1613</v>
      </c>
      <c r="C456" s="565">
        <v>1</v>
      </c>
      <c r="D456" s="565" t="s">
        <v>1819</v>
      </c>
      <c r="E456" s="565" t="s">
        <v>767</v>
      </c>
      <c r="F456" s="565" t="s">
        <v>12</v>
      </c>
      <c r="G456" s="565">
        <v>2017</v>
      </c>
      <c r="H456" s="565" t="s">
        <v>1611</v>
      </c>
      <c r="I456" s="565" t="s">
        <v>1583</v>
      </c>
      <c r="J456" s="565" t="s">
        <v>1614</v>
      </c>
      <c r="K456" s="565">
        <v>7</v>
      </c>
      <c r="L456" s="565">
        <v>119.3</v>
      </c>
      <c r="M456" s="565">
        <v>71.3</v>
      </c>
      <c r="N456" s="565" t="s">
        <v>541</v>
      </c>
      <c r="O456" s="565">
        <v>6</v>
      </c>
      <c r="P456" s="565">
        <v>5366</v>
      </c>
      <c r="Q456" s="565" t="s">
        <v>551</v>
      </c>
      <c r="R456" s="565" t="s">
        <v>551</v>
      </c>
      <c r="S456" s="565">
        <v>20</v>
      </c>
      <c r="T456" s="566">
        <v>5995</v>
      </c>
      <c r="U456" s="565">
        <v>20</v>
      </c>
      <c r="V456" s="565" t="s">
        <v>122</v>
      </c>
      <c r="W456" s="565" t="s">
        <v>551</v>
      </c>
      <c r="X456" s="567">
        <v>36020</v>
      </c>
      <c r="Y456" s="567">
        <v>34013</v>
      </c>
      <c r="Z456" s="579">
        <v>0.05</v>
      </c>
    </row>
    <row r="457" spans="1:26" x14ac:dyDescent="0.25">
      <c r="A457" s="564" t="s">
        <v>2294</v>
      </c>
      <c r="B457" s="574" t="s">
        <v>771</v>
      </c>
      <c r="C457" s="574">
        <v>1</v>
      </c>
      <c r="D457" s="574" t="s">
        <v>438</v>
      </c>
      <c r="E457" s="574" t="s">
        <v>767</v>
      </c>
      <c r="F457" s="574" t="s">
        <v>90</v>
      </c>
      <c r="G457" s="574">
        <v>2016</v>
      </c>
      <c r="H457" s="574" t="s">
        <v>178</v>
      </c>
      <c r="I457" s="574" t="s">
        <v>460</v>
      </c>
      <c r="J457" s="574" t="s">
        <v>121</v>
      </c>
      <c r="K457" s="574">
        <v>7</v>
      </c>
      <c r="L457" s="574" t="s">
        <v>442</v>
      </c>
      <c r="M457" s="574"/>
      <c r="N457" s="574" t="s">
        <v>541</v>
      </c>
      <c r="O457" s="574">
        <v>6</v>
      </c>
      <c r="P457" s="574">
        <v>55115</v>
      </c>
      <c r="Q457" s="574"/>
      <c r="R457" s="574" t="s">
        <v>442</v>
      </c>
      <c r="S457" s="574">
        <v>20</v>
      </c>
      <c r="T457" s="575">
        <v>5818</v>
      </c>
      <c r="U457" s="574">
        <v>23</v>
      </c>
      <c r="V457" s="574" t="s">
        <v>122</v>
      </c>
      <c r="W457" s="574" t="s">
        <v>122</v>
      </c>
      <c r="X457" s="576">
        <v>27415</v>
      </c>
      <c r="Y457" s="576" t="s">
        <v>672</v>
      </c>
      <c r="Z457" s="581">
        <v>0.1</v>
      </c>
    </row>
    <row r="458" spans="1:26" ht="30" x14ac:dyDescent="0.25">
      <c r="A458" s="564" t="s">
        <v>2295</v>
      </c>
      <c r="B458" s="565" t="s">
        <v>771</v>
      </c>
      <c r="C458" s="565">
        <v>2</v>
      </c>
      <c r="D458" s="565" t="s">
        <v>441</v>
      </c>
      <c r="E458" s="565" t="s">
        <v>767</v>
      </c>
      <c r="F458" s="565" t="s">
        <v>90</v>
      </c>
      <c r="G458" s="565">
        <v>2016</v>
      </c>
      <c r="H458" s="565" t="s">
        <v>178</v>
      </c>
      <c r="I458" s="565" t="s">
        <v>460</v>
      </c>
      <c r="J458" s="565" t="s">
        <v>121</v>
      </c>
      <c r="K458" s="565">
        <v>7</v>
      </c>
      <c r="L458" s="565" t="s">
        <v>442</v>
      </c>
      <c r="M458" s="565"/>
      <c r="N458" s="565" t="s">
        <v>541</v>
      </c>
      <c r="O458" s="565">
        <v>6</v>
      </c>
      <c r="P458" s="565">
        <v>55115</v>
      </c>
      <c r="Q458" s="565" t="s">
        <v>442</v>
      </c>
      <c r="R458" s="565" t="s">
        <v>442</v>
      </c>
      <c r="S458" s="565">
        <v>20</v>
      </c>
      <c r="T458" s="566">
        <v>5818</v>
      </c>
      <c r="U458" s="565">
        <v>23</v>
      </c>
      <c r="V458" s="565" t="s">
        <v>122</v>
      </c>
      <c r="W458" s="565" t="s">
        <v>122</v>
      </c>
      <c r="X458" s="567">
        <v>27415</v>
      </c>
      <c r="Y458" s="567">
        <v>24764</v>
      </c>
      <c r="Z458" s="579">
        <v>0.03</v>
      </c>
    </row>
    <row r="459" spans="1:26" x14ac:dyDescent="0.25">
      <c r="A459" s="564" t="s">
        <v>2296</v>
      </c>
      <c r="B459" s="574" t="s">
        <v>772</v>
      </c>
      <c r="C459" s="574">
        <v>1</v>
      </c>
      <c r="D459" s="574" t="s">
        <v>481</v>
      </c>
      <c r="E459" s="574" t="s">
        <v>767</v>
      </c>
      <c r="F459" s="574" t="s">
        <v>91</v>
      </c>
      <c r="G459" s="574">
        <v>2016</v>
      </c>
      <c r="H459" s="574" t="s">
        <v>172</v>
      </c>
      <c r="I459" s="574" t="s">
        <v>522</v>
      </c>
      <c r="J459" s="574" t="s">
        <v>121</v>
      </c>
      <c r="K459" s="574">
        <v>7</v>
      </c>
      <c r="L459" s="574" t="s">
        <v>442</v>
      </c>
      <c r="M459" s="574"/>
      <c r="N459" s="574" t="s">
        <v>541</v>
      </c>
      <c r="O459" s="574">
        <v>6</v>
      </c>
      <c r="P459" s="574" t="s">
        <v>773</v>
      </c>
      <c r="Q459" s="574" t="s">
        <v>471</v>
      </c>
      <c r="R459" s="574" t="s">
        <v>442</v>
      </c>
      <c r="S459" s="574">
        <v>21</v>
      </c>
      <c r="T459" s="575">
        <v>6019</v>
      </c>
      <c r="U459" s="574">
        <v>23</v>
      </c>
      <c r="V459" s="574" t="s">
        <v>122</v>
      </c>
      <c r="W459" s="574" t="s">
        <v>122</v>
      </c>
      <c r="X459" s="576">
        <v>30155</v>
      </c>
      <c r="Y459" s="576">
        <v>28657</v>
      </c>
      <c r="Z459" s="581">
        <v>0.1</v>
      </c>
    </row>
    <row r="460" spans="1:26" ht="45" x14ac:dyDescent="0.25">
      <c r="A460" s="564" t="s">
        <v>2297</v>
      </c>
      <c r="B460" s="565" t="s">
        <v>772</v>
      </c>
      <c r="C460" s="565">
        <v>2</v>
      </c>
      <c r="D460" s="565" t="s">
        <v>485</v>
      </c>
      <c r="E460" s="565" t="s">
        <v>767</v>
      </c>
      <c r="F460" s="565" t="s">
        <v>91</v>
      </c>
      <c r="G460" s="565">
        <v>2016</v>
      </c>
      <c r="H460" s="565" t="s">
        <v>172</v>
      </c>
      <c r="I460" s="565" t="s">
        <v>522</v>
      </c>
      <c r="J460" s="565" t="s">
        <v>121</v>
      </c>
      <c r="K460" s="565">
        <v>7</v>
      </c>
      <c r="L460" s="565" t="s">
        <v>442</v>
      </c>
      <c r="M460" s="565"/>
      <c r="N460" s="565" t="s">
        <v>541</v>
      </c>
      <c r="O460" s="565">
        <v>6</v>
      </c>
      <c r="P460" s="565" t="s">
        <v>773</v>
      </c>
      <c r="Q460" s="565" t="s">
        <v>522</v>
      </c>
      <c r="R460" s="565" t="s">
        <v>442</v>
      </c>
      <c r="S460" s="565">
        <v>21</v>
      </c>
      <c r="T460" s="566">
        <v>6019</v>
      </c>
      <c r="U460" s="565">
        <v>23</v>
      </c>
      <c r="V460" s="565" t="s">
        <v>122</v>
      </c>
      <c r="W460" s="565" t="s">
        <v>122</v>
      </c>
      <c r="X460" s="567">
        <v>30155</v>
      </c>
      <c r="Y460" s="567">
        <v>29251</v>
      </c>
      <c r="Z460" s="579">
        <v>0.03</v>
      </c>
    </row>
    <row r="461" spans="1:26" x14ac:dyDescent="0.25">
      <c r="A461" s="564" t="s">
        <v>2298</v>
      </c>
      <c r="B461" s="574" t="s">
        <v>1621</v>
      </c>
      <c r="C461" s="574">
        <v>1</v>
      </c>
      <c r="D461" s="574" t="s">
        <v>1819</v>
      </c>
      <c r="E461" s="574" t="s">
        <v>775</v>
      </c>
      <c r="F461" s="574" t="s">
        <v>12</v>
      </c>
      <c r="G461" s="574">
        <v>2017</v>
      </c>
      <c r="H461" s="574" t="s">
        <v>1622</v>
      </c>
      <c r="I461" s="574" t="s">
        <v>1623</v>
      </c>
      <c r="J461" s="574" t="s">
        <v>590</v>
      </c>
      <c r="K461" s="574">
        <v>4</v>
      </c>
      <c r="L461" s="574" t="s">
        <v>1624</v>
      </c>
      <c r="M461" s="574">
        <v>3500</v>
      </c>
      <c r="N461" s="574" t="s">
        <v>1625</v>
      </c>
      <c r="O461" s="574">
        <v>4</v>
      </c>
      <c r="P461" s="574">
        <v>7162</v>
      </c>
      <c r="Q461" s="574" t="s">
        <v>551</v>
      </c>
      <c r="R461" s="574">
        <v>127.4</v>
      </c>
      <c r="S461" s="574">
        <v>21.1</v>
      </c>
      <c r="T461" s="575">
        <v>5600</v>
      </c>
      <c r="U461" s="574">
        <v>21</v>
      </c>
      <c r="V461" s="574" t="s">
        <v>122</v>
      </c>
      <c r="W461" s="574" t="s">
        <v>122</v>
      </c>
      <c r="X461" s="576">
        <v>25060</v>
      </c>
      <c r="Y461" s="576">
        <v>25692</v>
      </c>
      <c r="Z461" s="577">
        <v>0.05</v>
      </c>
    </row>
    <row r="462" spans="1:26" x14ac:dyDescent="0.25">
      <c r="A462" s="564" t="s">
        <v>2299</v>
      </c>
      <c r="B462" s="565" t="s">
        <v>1626</v>
      </c>
      <c r="C462" s="565">
        <v>1</v>
      </c>
      <c r="D462" s="565" t="s">
        <v>1819</v>
      </c>
      <c r="E462" s="565" t="s">
        <v>775</v>
      </c>
      <c r="F462" s="565" t="s">
        <v>12</v>
      </c>
      <c r="G462" s="565">
        <v>2017</v>
      </c>
      <c r="H462" s="565" t="s">
        <v>1622</v>
      </c>
      <c r="I462" s="565" t="s">
        <v>1627</v>
      </c>
      <c r="J462" s="565" t="s">
        <v>559</v>
      </c>
      <c r="K462" s="565">
        <v>4</v>
      </c>
      <c r="L462" s="565" t="s">
        <v>1628</v>
      </c>
      <c r="M462" s="565">
        <v>3500</v>
      </c>
      <c r="N462" s="565" t="s">
        <v>1629</v>
      </c>
      <c r="O462" s="565">
        <v>6</v>
      </c>
      <c r="P462" s="565">
        <v>7558</v>
      </c>
      <c r="Q462" s="565" t="s">
        <v>551</v>
      </c>
      <c r="R462" s="565">
        <v>127.4</v>
      </c>
      <c r="S462" s="565">
        <v>21.1</v>
      </c>
      <c r="T462" s="566">
        <v>5600</v>
      </c>
      <c r="U462" s="565">
        <v>20</v>
      </c>
      <c r="V462" s="565" t="s">
        <v>122</v>
      </c>
      <c r="W462" s="565" t="s">
        <v>122</v>
      </c>
      <c r="X462" s="567">
        <v>31470</v>
      </c>
      <c r="Y462" s="567">
        <v>32167</v>
      </c>
      <c r="Z462" s="579">
        <v>0.05</v>
      </c>
    </row>
    <row r="463" spans="1:26" x14ac:dyDescent="0.25">
      <c r="A463" s="564" t="s">
        <v>2300</v>
      </c>
      <c r="B463" s="574" t="s">
        <v>1630</v>
      </c>
      <c r="C463" s="574">
        <v>1</v>
      </c>
      <c r="D463" s="574" t="s">
        <v>1819</v>
      </c>
      <c r="E463" s="574" t="s">
        <v>775</v>
      </c>
      <c r="F463" s="574" t="s">
        <v>12</v>
      </c>
      <c r="G463" s="574">
        <v>2017</v>
      </c>
      <c r="H463" s="574" t="s">
        <v>1622</v>
      </c>
      <c r="I463" s="574" t="s">
        <v>1631</v>
      </c>
      <c r="J463" s="574" t="s">
        <v>590</v>
      </c>
      <c r="K463" s="574">
        <v>5</v>
      </c>
      <c r="L463" s="574" t="s">
        <v>1632</v>
      </c>
      <c r="M463" s="574">
        <v>3500</v>
      </c>
      <c r="N463" s="574" t="s">
        <v>1625</v>
      </c>
      <c r="O463" s="574">
        <v>4</v>
      </c>
      <c r="P463" s="574">
        <v>7186</v>
      </c>
      <c r="Q463" s="574" t="s">
        <v>551</v>
      </c>
      <c r="R463" s="574">
        <v>127.4</v>
      </c>
      <c r="S463" s="574">
        <v>21.1</v>
      </c>
      <c r="T463" s="575">
        <v>5600</v>
      </c>
      <c r="U463" s="574">
        <v>21</v>
      </c>
      <c r="V463" s="574" t="s">
        <v>122</v>
      </c>
      <c r="W463" s="574" t="s">
        <v>122</v>
      </c>
      <c r="X463" s="576">
        <v>25890</v>
      </c>
      <c r="Y463" s="576">
        <v>26531</v>
      </c>
      <c r="Z463" s="577">
        <v>0.05</v>
      </c>
    </row>
    <row r="464" spans="1:26" x14ac:dyDescent="0.25">
      <c r="A464" s="564" t="s">
        <v>2301</v>
      </c>
      <c r="B464" s="565" t="s">
        <v>1633</v>
      </c>
      <c r="C464" s="565">
        <v>1</v>
      </c>
      <c r="D464" s="565" t="s">
        <v>1819</v>
      </c>
      <c r="E464" s="565" t="s">
        <v>775</v>
      </c>
      <c r="F464" s="565" t="s">
        <v>12</v>
      </c>
      <c r="G464" s="565">
        <v>2017</v>
      </c>
      <c r="H464" s="565" t="s">
        <v>1622</v>
      </c>
      <c r="I464" s="565" t="s">
        <v>1634</v>
      </c>
      <c r="J464" s="565" t="s">
        <v>559</v>
      </c>
      <c r="K464" s="565">
        <v>5</v>
      </c>
      <c r="L464" s="565" t="s">
        <v>1632</v>
      </c>
      <c r="M464" s="565">
        <v>3500</v>
      </c>
      <c r="N464" s="565" t="s">
        <v>541</v>
      </c>
      <c r="O464" s="565">
        <v>6</v>
      </c>
      <c r="P464" s="565">
        <v>7540</v>
      </c>
      <c r="Q464" s="565" t="s">
        <v>551</v>
      </c>
      <c r="R464" s="565">
        <v>127.4</v>
      </c>
      <c r="S464" s="565">
        <v>21.1</v>
      </c>
      <c r="T464" s="566">
        <v>5600</v>
      </c>
      <c r="U464" s="565">
        <v>18</v>
      </c>
      <c r="V464" s="565" t="s">
        <v>122</v>
      </c>
      <c r="W464" s="565" t="s">
        <v>122</v>
      </c>
      <c r="X464" s="567">
        <v>32360</v>
      </c>
      <c r="Y464" s="567">
        <v>33066</v>
      </c>
      <c r="Z464" s="579">
        <v>0.05</v>
      </c>
    </row>
    <row r="465" spans="1:26" x14ac:dyDescent="0.25">
      <c r="A465" s="564" t="s">
        <v>2302</v>
      </c>
      <c r="B465" s="574" t="s">
        <v>1635</v>
      </c>
      <c r="C465" s="574">
        <v>1</v>
      </c>
      <c r="D465" s="574" t="s">
        <v>1819</v>
      </c>
      <c r="E465" s="574" t="s">
        <v>775</v>
      </c>
      <c r="F465" s="574" t="s">
        <v>12</v>
      </c>
      <c r="G465" s="574">
        <v>2017</v>
      </c>
      <c r="H465" s="574" t="s">
        <v>1622</v>
      </c>
      <c r="I465" s="574" t="s">
        <v>1627</v>
      </c>
      <c r="J465" s="574" t="s">
        <v>559</v>
      </c>
      <c r="K465" s="574">
        <v>5</v>
      </c>
      <c r="L465" s="574" t="s">
        <v>1628</v>
      </c>
      <c r="M465" s="574">
        <v>3500</v>
      </c>
      <c r="N465" s="574" t="s">
        <v>541</v>
      </c>
      <c r="O465" s="574">
        <v>6</v>
      </c>
      <c r="P465" s="574">
        <v>7558</v>
      </c>
      <c r="Q465" s="574" t="s">
        <v>551</v>
      </c>
      <c r="R465" s="574">
        <v>127.4</v>
      </c>
      <c r="S465" s="574">
        <v>21.1</v>
      </c>
      <c r="T465" s="575">
        <v>5600</v>
      </c>
      <c r="U465" s="574">
        <v>20</v>
      </c>
      <c r="V465" s="574" t="s">
        <v>122</v>
      </c>
      <c r="W465" s="574" t="s">
        <v>122</v>
      </c>
      <c r="X465" s="576">
        <v>31470</v>
      </c>
      <c r="Y465" s="576">
        <v>32167</v>
      </c>
      <c r="Z465" s="577">
        <v>0.05</v>
      </c>
    </row>
    <row r="466" spans="1:26" x14ac:dyDescent="0.25">
      <c r="A466" s="564" t="s">
        <v>2303</v>
      </c>
      <c r="B466" s="565" t="s">
        <v>774</v>
      </c>
      <c r="C466" s="565">
        <v>1</v>
      </c>
      <c r="D466" s="565" t="s">
        <v>431</v>
      </c>
      <c r="E466" s="565" t="s">
        <v>775</v>
      </c>
      <c r="F466" s="565" t="s">
        <v>98</v>
      </c>
      <c r="G466" s="565">
        <v>2017</v>
      </c>
      <c r="H466" s="565" t="s">
        <v>184</v>
      </c>
      <c r="I466" s="565" t="s">
        <v>776</v>
      </c>
      <c r="J466" s="565" t="s">
        <v>777</v>
      </c>
      <c r="K466" s="565">
        <v>4</v>
      </c>
      <c r="L466" s="565" t="s">
        <v>778</v>
      </c>
      <c r="M466" s="565">
        <v>7000</v>
      </c>
      <c r="N466" s="565" t="s">
        <v>503</v>
      </c>
      <c r="O466" s="565">
        <v>4</v>
      </c>
      <c r="P466" s="565" t="s">
        <v>779</v>
      </c>
      <c r="Q466" s="565" t="s">
        <v>780</v>
      </c>
      <c r="R466" s="565">
        <v>128.30000000000001</v>
      </c>
      <c r="S466" s="565">
        <v>21</v>
      </c>
      <c r="T466" s="566">
        <v>5400</v>
      </c>
      <c r="U466" s="565">
        <v>22</v>
      </c>
      <c r="V466" s="565" t="s">
        <v>122</v>
      </c>
      <c r="W466" s="565" t="s">
        <v>123</v>
      </c>
      <c r="X466" s="567">
        <v>24020</v>
      </c>
      <c r="Y466" s="567">
        <v>22582.1</v>
      </c>
      <c r="Z466" s="579">
        <v>7.1999999999999995E-2</v>
      </c>
    </row>
    <row r="467" spans="1:26" ht="30" x14ac:dyDescent="0.25">
      <c r="A467" s="564" t="s">
        <v>2304</v>
      </c>
      <c r="B467" s="574" t="s">
        <v>774</v>
      </c>
      <c r="C467" s="574">
        <v>2</v>
      </c>
      <c r="D467" s="574" t="s">
        <v>436</v>
      </c>
      <c r="E467" s="574" t="s">
        <v>775</v>
      </c>
      <c r="F467" s="574" t="s">
        <v>98</v>
      </c>
      <c r="G467" s="574">
        <v>2017</v>
      </c>
      <c r="H467" s="574" t="s">
        <v>184</v>
      </c>
      <c r="I467" s="574" t="s">
        <v>776</v>
      </c>
      <c r="J467" s="574" t="s">
        <v>777</v>
      </c>
      <c r="K467" s="574">
        <v>4</v>
      </c>
      <c r="L467" s="574" t="s">
        <v>778</v>
      </c>
      <c r="M467" s="574">
        <v>7000</v>
      </c>
      <c r="N467" s="574" t="s">
        <v>503</v>
      </c>
      <c r="O467" s="574">
        <v>4</v>
      </c>
      <c r="P467" s="574" t="s">
        <v>779</v>
      </c>
      <c r="Q467" s="574" t="s">
        <v>780</v>
      </c>
      <c r="R467" s="574">
        <v>128.30000000000001</v>
      </c>
      <c r="S467" s="574">
        <v>21</v>
      </c>
      <c r="T467" s="575">
        <v>5400</v>
      </c>
      <c r="U467" s="574">
        <v>22</v>
      </c>
      <c r="V467" s="574" t="s">
        <v>122</v>
      </c>
      <c r="W467" s="574" t="s">
        <v>123</v>
      </c>
      <c r="X467" s="576">
        <v>24020</v>
      </c>
      <c r="Y467" s="576">
        <v>21617</v>
      </c>
      <c r="Z467" s="577">
        <v>0.05</v>
      </c>
    </row>
    <row r="468" spans="1:26" x14ac:dyDescent="0.25">
      <c r="A468" s="564" t="s">
        <v>2305</v>
      </c>
      <c r="B468" s="565" t="s">
        <v>774</v>
      </c>
      <c r="C468" s="565">
        <v>3</v>
      </c>
      <c r="D468" s="565" t="s">
        <v>454</v>
      </c>
      <c r="E468" s="565" t="s">
        <v>775</v>
      </c>
      <c r="F468" s="565" t="s">
        <v>98</v>
      </c>
      <c r="G468" s="565">
        <v>2017</v>
      </c>
      <c r="H468" s="565" t="s">
        <v>184</v>
      </c>
      <c r="I468" s="565" t="s">
        <v>776</v>
      </c>
      <c r="J468" s="565" t="s">
        <v>777</v>
      </c>
      <c r="K468" s="565">
        <v>4</v>
      </c>
      <c r="L468" s="565" t="s">
        <v>778</v>
      </c>
      <c r="M468" s="565">
        <v>7000</v>
      </c>
      <c r="N468" s="565" t="s">
        <v>503</v>
      </c>
      <c r="O468" s="565">
        <v>4</v>
      </c>
      <c r="P468" s="565" t="s">
        <v>779</v>
      </c>
      <c r="Q468" s="565" t="s">
        <v>1720</v>
      </c>
      <c r="R468" s="565">
        <v>128.30000000000001</v>
      </c>
      <c r="S468" s="565">
        <v>21</v>
      </c>
      <c r="T468" s="566">
        <v>5400</v>
      </c>
      <c r="U468" s="565">
        <v>22</v>
      </c>
      <c r="V468" s="565" t="s">
        <v>122</v>
      </c>
      <c r="W468" s="565" t="s">
        <v>123</v>
      </c>
      <c r="X468" s="567">
        <v>21010</v>
      </c>
      <c r="Y468" s="567">
        <v>21111.96</v>
      </c>
      <c r="Z468" s="579">
        <v>0.03</v>
      </c>
    </row>
    <row r="469" spans="1:26" x14ac:dyDescent="0.25">
      <c r="A469" s="564" t="s">
        <v>2306</v>
      </c>
      <c r="B469" s="574" t="s">
        <v>781</v>
      </c>
      <c r="C469" s="574">
        <v>1</v>
      </c>
      <c r="D469" s="574" t="s">
        <v>431</v>
      </c>
      <c r="E469" s="574" t="s">
        <v>775</v>
      </c>
      <c r="F469" s="574" t="s">
        <v>98</v>
      </c>
      <c r="G469" s="574">
        <v>2017</v>
      </c>
      <c r="H469" s="574" t="s">
        <v>184</v>
      </c>
      <c r="I469" s="574" t="s">
        <v>782</v>
      </c>
      <c r="J469" s="574" t="s">
        <v>559</v>
      </c>
      <c r="K469" s="574">
        <v>5</v>
      </c>
      <c r="L469" s="574" t="s">
        <v>783</v>
      </c>
      <c r="M469" s="574">
        <v>7000</v>
      </c>
      <c r="N469" s="574" t="s">
        <v>591</v>
      </c>
      <c r="O469" s="574">
        <v>6</v>
      </c>
      <c r="P469" s="574" t="s">
        <v>784</v>
      </c>
      <c r="Q469" s="574" t="s">
        <v>785</v>
      </c>
      <c r="R469" s="574">
        <v>128.30000000000001</v>
      </c>
      <c r="S469" s="574">
        <v>21</v>
      </c>
      <c r="T469" s="575">
        <v>6000</v>
      </c>
      <c r="U469" s="574">
        <v>20</v>
      </c>
      <c r="V469" s="574" t="s">
        <v>122</v>
      </c>
      <c r="W469" s="574" t="s">
        <v>123</v>
      </c>
      <c r="X469" s="576">
        <v>31760</v>
      </c>
      <c r="Y469" s="576">
        <v>29740.99</v>
      </c>
      <c r="Z469" s="577">
        <v>7.1999999999999995E-2</v>
      </c>
    </row>
    <row r="470" spans="1:26" ht="30" x14ac:dyDescent="0.25">
      <c r="A470" s="564" t="s">
        <v>2307</v>
      </c>
      <c r="B470" s="565" t="s">
        <v>781</v>
      </c>
      <c r="C470" s="565">
        <v>2</v>
      </c>
      <c r="D470" s="565" t="s">
        <v>436</v>
      </c>
      <c r="E470" s="565" t="s">
        <v>775</v>
      </c>
      <c r="F470" s="565" t="s">
        <v>98</v>
      </c>
      <c r="G470" s="565">
        <v>2017</v>
      </c>
      <c r="H470" s="565" t="s">
        <v>184</v>
      </c>
      <c r="I470" s="565" t="s">
        <v>782</v>
      </c>
      <c r="J470" s="565" t="s">
        <v>559</v>
      </c>
      <c r="K470" s="565">
        <v>5</v>
      </c>
      <c r="L470" s="565" t="s">
        <v>783</v>
      </c>
      <c r="M470" s="565">
        <v>7000</v>
      </c>
      <c r="N470" s="565" t="s">
        <v>591</v>
      </c>
      <c r="O470" s="565">
        <v>6</v>
      </c>
      <c r="P470" s="565" t="s">
        <v>784</v>
      </c>
      <c r="Q470" s="565" t="s">
        <v>785</v>
      </c>
      <c r="R470" s="565">
        <v>128.30000000000001</v>
      </c>
      <c r="S470" s="565">
        <v>21</v>
      </c>
      <c r="T470" s="566">
        <v>6000</v>
      </c>
      <c r="U470" s="565">
        <v>20</v>
      </c>
      <c r="V470" s="565" t="s">
        <v>122</v>
      </c>
      <c r="W470" s="565" t="s">
        <v>123</v>
      </c>
      <c r="X470" s="567">
        <v>31760</v>
      </c>
      <c r="Y470" s="567">
        <v>28170</v>
      </c>
      <c r="Z470" s="579">
        <v>0.05</v>
      </c>
    </row>
    <row r="471" spans="1:26" x14ac:dyDescent="0.25">
      <c r="A471" s="564" t="s">
        <v>2308</v>
      </c>
      <c r="B471" s="574" t="s">
        <v>781</v>
      </c>
      <c r="C471" s="574">
        <v>3</v>
      </c>
      <c r="D471" s="574" t="s">
        <v>454</v>
      </c>
      <c r="E471" s="574" t="s">
        <v>775</v>
      </c>
      <c r="F471" s="574" t="s">
        <v>98</v>
      </c>
      <c r="G471" s="574">
        <v>2017</v>
      </c>
      <c r="H471" s="574" t="s">
        <v>184</v>
      </c>
      <c r="I471" s="574" t="s">
        <v>782</v>
      </c>
      <c r="J471" s="574" t="s">
        <v>559</v>
      </c>
      <c r="K471" s="574">
        <v>5</v>
      </c>
      <c r="L471" s="574" t="s">
        <v>783</v>
      </c>
      <c r="M471" s="574">
        <v>7000</v>
      </c>
      <c r="N471" s="574" t="s">
        <v>591</v>
      </c>
      <c r="O471" s="574">
        <v>6</v>
      </c>
      <c r="P471" s="574" t="s">
        <v>784</v>
      </c>
      <c r="Q471" s="574" t="s">
        <v>785</v>
      </c>
      <c r="R471" s="574">
        <v>128.30000000000001</v>
      </c>
      <c r="S471" s="574">
        <v>21</v>
      </c>
      <c r="T471" s="575">
        <v>6000</v>
      </c>
      <c r="U471" s="574">
        <v>20</v>
      </c>
      <c r="V471" s="574" t="s">
        <v>122</v>
      </c>
      <c r="W471" s="574" t="s">
        <v>123</v>
      </c>
      <c r="X471" s="576">
        <v>30900</v>
      </c>
      <c r="Y471" s="576">
        <v>29471.88</v>
      </c>
      <c r="Z471" s="577">
        <v>0.03</v>
      </c>
    </row>
    <row r="472" spans="1:26" x14ac:dyDescent="0.25">
      <c r="A472" s="564" t="s">
        <v>2309</v>
      </c>
      <c r="B472" s="565" t="s">
        <v>786</v>
      </c>
      <c r="C472" s="565">
        <v>1</v>
      </c>
      <c r="D472" s="565" t="s">
        <v>431</v>
      </c>
      <c r="E472" s="565" t="s">
        <v>775</v>
      </c>
      <c r="F472" s="565" t="s">
        <v>98</v>
      </c>
      <c r="G472" s="565">
        <v>2017</v>
      </c>
      <c r="H472" s="565" t="s">
        <v>184</v>
      </c>
      <c r="I472" s="565" t="s">
        <v>787</v>
      </c>
      <c r="J472" s="565" t="s">
        <v>559</v>
      </c>
      <c r="K472" s="565">
        <v>5</v>
      </c>
      <c r="L472" s="565" t="s">
        <v>778</v>
      </c>
      <c r="M472" s="565">
        <v>7000</v>
      </c>
      <c r="N472" s="565" t="s">
        <v>591</v>
      </c>
      <c r="O472" s="565">
        <v>6</v>
      </c>
      <c r="P472" s="565" t="s">
        <v>788</v>
      </c>
      <c r="Q472" s="565" t="s">
        <v>785</v>
      </c>
      <c r="R472" s="565">
        <v>140.5</v>
      </c>
      <c r="S472" s="565">
        <v>21</v>
      </c>
      <c r="T472" s="566">
        <v>6000</v>
      </c>
      <c r="U472" s="565">
        <v>20</v>
      </c>
      <c r="V472" s="565" t="s">
        <v>122</v>
      </c>
      <c r="W472" s="565" t="s">
        <v>123</v>
      </c>
      <c r="X472" s="567">
        <v>32060</v>
      </c>
      <c r="Y472" s="567">
        <v>30020.3</v>
      </c>
      <c r="Z472" s="579">
        <v>7.1999999999999995E-2</v>
      </c>
    </row>
    <row r="473" spans="1:26" ht="30" x14ac:dyDescent="0.25">
      <c r="A473" s="564" t="s">
        <v>2310</v>
      </c>
      <c r="B473" s="574" t="s">
        <v>786</v>
      </c>
      <c r="C473" s="574">
        <v>2</v>
      </c>
      <c r="D473" s="574" t="s">
        <v>436</v>
      </c>
      <c r="E473" s="574" t="s">
        <v>775</v>
      </c>
      <c r="F473" s="574" t="s">
        <v>98</v>
      </c>
      <c r="G473" s="574">
        <v>2017</v>
      </c>
      <c r="H473" s="574" t="s">
        <v>184</v>
      </c>
      <c r="I473" s="574" t="s">
        <v>787</v>
      </c>
      <c r="J473" s="574" t="s">
        <v>559</v>
      </c>
      <c r="K473" s="574">
        <v>5</v>
      </c>
      <c r="L473" s="574" t="s">
        <v>778</v>
      </c>
      <c r="M473" s="574">
        <v>7000</v>
      </c>
      <c r="N473" s="574" t="s">
        <v>591</v>
      </c>
      <c r="O473" s="574">
        <v>6</v>
      </c>
      <c r="P473" s="574" t="s">
        <v>788</v>
      </c>
      <c r="Q473" s="574" t="s">
        <v>785</v>
      </c>
      <c r="R473" s="574">
        <v>140.5</v>
      </c>
      <c r="S473" s="574">
        <v>21</v>
      </c>
      <c r="T473" s="575">
        <v>6000</v>
      </c>
      <c r="U473" s="574">
        <v>20</v>
      </c>
      <c r="V473" s="574" t="s">
        <v>122</v>
      </c>
      <c r="W473" s="574" t="s">
        <v>123</v>
      </c>
      <c r="X473" s="576">
        <v>32060</v>
      </c>
      <c r="Y473" s="576">
        <v>28458</v>
      </c>
      <c r="Z473" s="577">
        <v>0.05</v>
      </c>
    </row>
    <row r="474" spans="1:26" x14ac:dyDescent="0.25">
      <c r="A474" s="564" t="s">
        <v>2311</v>
      </c>
      <c r="B474" s="565" t="s">
        <v>786</v>
      </c>
      <c r="C474" s="565">
        <v>3</v>
      </c>
      <c r="D474" s="565" t="s">
        <v>454</v>
      </c>
      <c r="E474" s="565" t="s">
        <v>775</v>
      </c>
      <c r="F474" s="565" t="s">
        <v>98</v>
      </c>
      <c r="G474" s="565">
        <v>2017</v>
      </c>
      <c r="H474" s="565" t="s">
        <v>184</v>
      </c>
      <c r="I474" s="565" t="s">
        <v>787</v>
      </c>
      <c r="J474" s="565" t="s">
        <v>559</v>
      </c>
      <c r="K474" s="565">
        <v>5</v>
      </c>
      <c r="L474" s="565" t="s">
        <v>778</v>
      </c>
      <c r="M474" s="565">
        <v>7000</v>
      </c>
      <c r="N474" s="565" t="s">
        <v>591</v>
      </c>
      <c r="O474" s="565">
        <v>6</v>
      </c>
      <c r="P474" s="565" t="s">
        <v>788</v>
      </c>
      <c r="Q474" s="565" t="s">
        <v>785</v>
      </c>
      <c r="R474" s="565">
        <v>140.5</v>
      </c>
      <c r="S474" s="565">
        <v>21</v>
      </c>
      <c r="T474" s="566">
        <v>6000</v>
      </c>
      <c r="U474" s="565">
        <v>20</v>
      </c>
      <c r="V474" s="565" t="s">
        <v>122</v>
      </c>
      <c r="W474" s="565" t="s">
        <v>123</v>
      </c>
      <c r="X474" s="567">
        <v>31200</v>
      </c>
      <c r="Y474" s="567">
        <v>29753.4</v>
      </c>
      <c r="Z474" s="579">
        <v>0.03</v>
      </c>
    </row>
    <row r="475" spans="1:26" x14ac:dyDescent="0.25">
      <c r="A475" s="564" t="s">
        <v>2312</v>
      </c>
      <c r="B475" s="574" t="s">
        <v>789</v>
      </c>
      <c r="C475" s="574">
        <v>1</v>
      </c>
      <c r="D475" s="574" t="s">
        <v>431</v>
      </c>
      <c r="E475" s="574" t="s">
        <v>775</v>
      </c>
      <c r="F475" s="574" t="s">
        <v>98</v>
      </c>
      <c r="G475" s="574">
        <v>2017</v>
      </c>
      <c r="H475" s="574" t="s">
        <v>184</v>
      </c>
      <c r="I475" s="574" t="s">
        <v>776</v>
      </c>
      <c r="J475" s="574" t="s">
        <v>559</v>
      </c>
      <c r="K475" s="574">
        <v>4</v>
      </c>
      <c r="L475" s="574" t="s">
        <v>778</v>
      </c>
      <c r="M475" s="574">
        <v>7000</v>
      </c>
      <c r="N475" s="574" t="s">
        <v>503</v>
      </c>
      <c r="O475" s="574">
        <v>4</v>
      </c>
      <c r="P475" s="574" t="s">
        <v>779</v>
      </c>
      <c r="Q475" s="574" t="s">
        <v>785</v>
      </c>
      <c r="R475" s="574">
        <v>128.30000000000001</v>
      </c>
      <c r="S475" s="574">
        <v>21</v>
      </c>
      <c r="T475" s="575">
        <v>5600</v>
      </c>
      <c r="U475" s="574">
        <v>22</v>
      </c>
      <c r="V475" s="574" t="s">
        <v>122</v>
      </c>
      <c r="W475" s="574" t="s">
        <v>123</v>
      </c>
      <c r="X475" s="576">
        <v>28790</v>
      </c>
      <c r="Y475" s="576">
        <v>27391.119999999999</v>
      </c>
      <c r="Z475" s="577">
        <v>7.1999999999999995E-2</v>
      </c>
    </row>
    <row r="476" spans="1:26" ht="30" x14ac:dyDescent="0.25">
      <c r="A476" s="564" t="s">
        <v>2313</v>
      </c>
      <c r="B476" s="565" t="s">
        <v>789</v>
      </c>
      <c r="C476" s="565">
        <v>2</v>
      </c>
      <c r="D476" s="565" t="s">
        <v>436</v>
      </c>
      <c r="E476" s="565" t="s">
        <v>775</v>
      </c>
      <c r="F476" s="565" t="s">
        <v>98</v>
      </c>
      <c r="G476" s="565">
        <v>2017</v>
      </c>
      <c r="H476" s="565" t="s">
        <v>184</v>
      </c>
      <c r="I476" s="565" t="s">
        <v>776</v>
      </c>
      <c r="J476" s="565" t="s">
        <v>559</v>
      </c>
      <c r="K476" s="565">
        <v>4</v>
      </c>
      <c r="L476" s="565" t="s">
        <v>778</v>
      </c>
      <c r="M476" s="565">
        <v>7000</v>
      </c>
      <c r="N476" s="565" t="s">
        <v>503</v>
      </c>
      <c r="O476" s="565">
        <v>4</v>
      </c>
      <c r="P476" s="565" t="s">
        <v>779</v>
      </c>
      <c r="Q476" s="565" t="s">
        <v>785</v>
      </c>
      <c r="R476" s="565">
        <v>128.30000000000001</v>
      </c>
      <c r="S476" s="565">
        <v>21</v>
      </c>
      <c r="T476" s="566">
        <v>5600</v>
      </c>
      <c r="U476" s="565">
        <v>22</v>
      </c>
      <c r="V476" s="565" t="s">
        <v>122</v>
      </c>
      <c r="W476" s="565" t="s">
        <v>123</v>
      </c>
      <c r="X476" s="567">
        <v>28790</v>
      </c>
      <c r="Y476" s="567">
        <v>26247</v>
      </c>
      <c r="Z476" s="579">
        <v>0.05</v>
      </c>
    </row>
    <row r="477" spans="1:26" x14ac:dyDescent="0.25">
      <c r="A477" s="564" t="s">
        <v>2314</v>
      </c>
      <c r="B477" s="574" t="s">
        <v>789</v>
      </c>
      <c r="C477" s="574">
        <v>3</v>
      </c>
      <c r="D477" s="574" t="s">
        <v>454</v>
      </c>
      <c r="E477" s="574" t="s">
        <v>775</v>
      </c>
      <c r="F477" s="574" t="s">
        <v>98</v>
      </c>
      <c r="G477" s="574">
        <v>2017</v>
      </c>
      <c r="H477" s="574" t="s">
        <v>184</v>
      </c>
      <c r="I477" s="574" t="s">
        <v>776</v>
      </c>
      <c r="J477" s="574" t="s">
        <v>559</v>
      </c>
      <c r="K477" s="574">
        <v>4</v>
      </c>
      <c r="L477" s="574" t="s">
        <v>778</v>
      </c>
      <c r="M477" s="574">
        <v>7000</v>
      </c>
      <c r="N477" s="574" t="s">
        <v>503</v>
      </c>
      <c r="O477" s="574">
        <v>4</v>
      </c>
      <c r="P477" s="574" t="s">
        <v>779</v>
      </c>
      <c r="Q477" s="574" t="s">
        <v>785</v>
      </c>
      <c r="R477" s="574">
        <v>128.30000000000001</v>
      </c>
      <c r="S477" s="574">
        <v>21</v>
      </c>
      <c r="T477" s="575">
        <v>5600</v>
      </c>
      <c r="U477" s="574">
        <v>22</v>
      </c>
      <c r="V477" s="574" t="s">
        <v>122</v>
      </c>
      <c r="W477" s="574" t="s">
        <v>123</v>
      </c>
      <c r="X477" s="576">
        <v>28080</v>
      </c>
      <c r="Y477" s="576">
        <v>27102.42</v>
      </c>
      <c r="Z477" s="577">
        <v>0.03</v>
      </c>
    </row>
    <row r="478" spans="1:26" x14ac:dyDescent="0.25">
      <c r="A478" s="564" t="s">
        <v>2315</v>
      </c>
      <c r="B478" s="565" t="s">
        <v>790</v>
      </c>
      <c r="C478" s="565">
        <v>1</v>
      </c>
      <c r="D478" s="565" t="s">
        <v>431</v>
      </c>
      <c r="E478" s="565" t="s">
        <v>775</v>
      </c>
      <c r="F478" s="565" t="s">
        <v>98</v>
      </c>
      <c r="G478" s="565">
        <v>2017</v>
      </c>
      <c r="H478" s="565" t="s">
        <v>184</v>
      </c>
      <c r="I478" s="565" t="s">
        <v>791</v>
      </c>
      <c r="J478" s="565" t="s">
        <v>777</v>
      </c>
      <c r="K478" s="565">
        <v>5</v>
      </c>
      <c r="L478" s="565" t="s">
        <v>783</v>
      </c>
      <c r="M478" s="565">
        <v>7000</v>
      </c>
      <c r="N478" s="565" t="s">
        <v>503</v>
      </c>
      <c r="O478" s="565">
        <v>4</v>
      </c>
      <c r="P478" s="565" t="s">
        <v>792</v>
      </c>
      <c r="Q478" s="565" t="s">
        <v>450</v>
      </c>
      <c r="R478" s="565">
        <v>128.30000000000001</v>
      </c>
      <c r="S478" s="565">
        <v>21</v>
      </c>
      <c r="T478" s="566">
        <v>5500</v>
      </c>
      <c r="U478" s="565">
        <v>23</v>
      </c>
      <c r="V478" s="565" t="s">
        <v>122</v>
      </c>
      <c r="W478" s="565" t="s">
        <v>123</v>
      </c>
      <c r="X478" s="567">
        <v>29505</v>
      </c>
      <c r="Y478" s="567">
        <v>27465</v>
      </c>
      <c r="Z478" s="579">
        <v>7.1999999999999995E-2</v>
      </c>
    </row>
    <row r="479" spans="1:26" ht="30" x14ac:dyDescent="0.25">
      <c r="A479" s="564" t="s">
        <v>2316</v>
      </c>
      <c r="B479" s="574" t="s">
        <v>790</v>
      </c>
      <c r="C479" s="574">
        <v>2</v>
      </c>
      <c r="D479" s="574" t="s">
        <v>436</v>
      </c>
      <c r="E479" s="574" t="s">
        <v>775</v>
      </c>
      <c r="F479" s="574" t="s">
        <v>98</v>
      </c>
      <c r="G479" s="574">
        <v>2017</v>
      </c>
      <c r="H479" s="574" t="s">
        <v>184</v>
      </c>
      <c r="I479" s="574" t="s">
        <v>791</v>
      </c>
      <c r="J479" s="574" t="s">
        <v>777</v>
      </c>
      <c r="K479" s="574">
        <v>5</v>
      </c>
      <c r="L479" s="574" t="s">
        <v>783</v>
      </c>
      <c r="M479" s="574">
        <v>7000</v>
      </c>
      <c r="N479" s="574" t="s">
        <v>503</v>
      </c>
      <c r="O479" s="574">
        <v>4</v>
      </c>
      <c r="P479" s="574" t="s">
        <v>792</v>
      </c>
      <c r="Q479" s="574" t="s">
        <v>450</v>
      </c>
      <c r="R479" s="574">
        <v>128.30000000000001</v>
      </c>
      <c r="S479" s="574">
        <v>21</v>
      </c>
      <c r="T479" s="575">
        <v>5500</v>
      </c>
      <c r="U479" s="574">
        <v>23</v>
      </c>
      <c r="V479" s="574" t="s">
        <v>122</v>
      </c>
      <c r="W479" s="574" t="s">
        <v>123</v>
      </c>
      <c r="X479" s="576">
        <v>29505</v>
      </c>
      <c r="Y479" s="576">
        <v>26009</v>
      </c>
      <c r="Z479" s="577">
        <v>0.05</v>
      </c>
    </row>
    <row r="480" spans="1:26" x14ac:dyDescent="0.25">
      <c r="A480" s="564" t="s">
        <v>2317</v>
      </c>
      <c r="B480" s="565" t="s">
        <v>790</v>
      </c>
      <c r="C480" s="565">
        <v>3</v>
      </c>
      <c r="D480" s="565" t="s">
        <v>454</v>
      </c>
      <c r="E480" s="565" t="s">
        <v>775</v>
      </c>
      <c r="F480" s="565" t="s">
        <v>98</v>
      </c>
      <c r="G480" s="565">
        <v>2017</v>
      </c>
      <c r="H480" s="565" t="s">
        <v>184</v>
      </c>
      <c r="I480" s="565" t="s">
        <v>791</v>
      </c>
      <c r="J480" s="565" t="s">
        <v>777</v>
      </c>
      <c r="K480" s="565">
        <v>5</v>
      </c>
      <c r="L480" s="565" t="s">
        <v>783</v>
      </c>
      <c r="M480" s="565">
        <v>7000</v>
      </c>
      <c r="N480" s="565" t="s">
        <v>503</v>
      </c>
      <c r="O480" s="565">
        <v>4</v>
      </c>
      <c r="P480" s="565" t="s">
        <v>792</v>
      </c>
      <c r="Q480" s="565" t="s">
        <v>450</v>
      </c>
      <c r="R480" s="565">
        <v>128.30000000000001</v>
      </c>
      <c r="S480" s="565">
        <v>21</v>
      </c>
      <c r="T480" s="566">
        <v>5500</v>
      </c>
      <c r="U480" s="565">
        <v>23</v>
      </c>
      <c r="V480" s="565" t="s">
        <v>122</v>
      </c>
      <c r="W480" s="565" t="s">
        <v>123</v>
      </c>
      <c r="X480" s="567">
        <v>28455</v>
      </c>
      <c r="Y480" s="567">
        <v>27176.880000000001</v>
      </c>
      <c r="Z480" s="579">
        <v>0.03</v>
      </c>
    </row>
    <row r="481" spans="1:26" x14ac:dyDescent="0.25">
      <c r="A481" s="564" t="s">
        <v>2318</v>
      </c>
      <c r="B481" s="574" t="s">
        <v>793</v>
      </c>
      <c r="C481" s="574">
        <v>1</v>
      </c>
      <c r="D481" s="574" t="s">
        <v>431</v>
      </c>
      <c r="E481" s="574" t="s">
        <v>775</v>
      </c>
      <c r="F481" s="574" t="s">
        <v>98</v>
      </c>
      <c r="G481" s="574">
        <v>2017</v>
      </c>
      <c r="H481" s="574" t="s">
        <v>184</v>
      </c>
      <c r="I481" s="574" t="s">
        <v>794</v>
      </c>
      <c r="J481" s="574" t="s">
        <v>777</v>
      </c>
      <c r="K481" s="574">
        <v>5</v>
      </c>
      <c r="L481" s="574" t="s">
        <v>778</v>
      </c>
      <c r="M481" s="574">
        <v>7000</v>
      </c>
      <c r="N481" s="574" t="s">
        <v>591</v>
      </c>
      <c r="O481" s="574">
        <v>6</v>
      </c>
      <c r="P481" s="574" t="s">
        <v>795</v>
      </c>
      <c r="Q481" s="574" t="s">
        <v>450</v>
      </c>
      <c r="R481" s="574">
        <v>140.5</v>
      </c>
      <c r="S481" s="574">
        <v>21</v>
      </c>
      <c r="T481" s="575">
        <v>5800</v>
      </c>
      <c r="U481" s="574">
        <v>22</v>
      </c>
      <c r="V481" s="574" t="s">
        <v>122</v>
      </c>
      <c r="W481" s="574" t="s">
        <v>123</v>
      </c>
      <c r="X481" s="576">
        <v>31175</v>
      </c>
      <c r="Y481" s="576">
        <v>28880.79</v>
      </c>
      <c r="Z481" s="577">
        <v>7.1999999999999995E-2</v>
      </c>
    </row>
    <row r="482" spans="1:26" ht="30" x14ac:dyDescent="0.25">
      <c r="A482" s="564" t="s">
        <v>2319</v>
      </c>
      <c r="B482" s="565" t="s">
        <v>793</v>
      </c>
      <c r="C482" s="565">
        <v>2</v>
      </c>
      <c r="D482" s="565" t="s">
        <v>436</v>
      </c>
      <c r="E482" s="565" t="s">
        <v>775</v>
      </c>
      <c r="F482" s="565" t="s">
        <v>98</v>
      </c>
      <c r="G482" s="565">
        <v>2017</v>
      </c>
      <c r="H482" s="565" t="s">
        <v>184</v>
      </c>
      <c r="I482" s="565" t="s">
        <v>794</v>
      </c>
      <c r="J482" s="565" t="s">
        <v>777</v>
      </c>
      <c r="K482" s="565">
        <v>5</v>
      </c>
      <c r="L482" s="565" t="s">
        <v>778</v>
      </c>
      <c r="M482" s="565">
        <v>7000</v>
      </c>
      <c r="N482" s="565" t="s">
        <v>591</v>
      </c>
      <c r="O482" s="565">
        <v>6</v>
      </c>
      <c r="P482" s="565" t="s">
        <v>795</v>
      </c>
      <c r="Q482" s="565" t="s">
        <v>450</v>
      </c>
      <c r="R482" s="565">
        <v>140.5</v>
      </c>
      <c r="S482" s="565">
        <v>21</v>
      </c>
      <c r="T482" s="566">
        <v>5800</v>
      </c>
      <c r="U482" s="565">
        <v>22</v>
      </c>
      <c r="V482" s="565" t="s">
        <v>122</v>
      </c>
      <c r="W482" s="565" t="s">
        <v>123</v>
      </c>
      <c r="X482" s="567">
        <v>31175</v>
      </c>
      <c r="Y482" s="567">
        <v>27610</v>
      </c>
      <c r="Z482" s="579">
        <v>0.05</v>
      </c>
    </row>
    <row r="483" spans="1:26" x14ac:dyDescent="0.25">
      <c r="A483" s="564" t="s">
        <v>2320</v>
      </c>
      <c r="B483" s="574" t="s">
        <v>793</v>
      </c>
      <c r="C483" s="574">
        <v>3</v>
      </c>
      <c r="D483" s="574" t="s">
        <v>454</v>
      </c>
      <c r="E483" s="574" t="s">
        <v>775</v>
      </c>
      <c r="F483" s="574" t="s">
        <v>98</v>
      </c>
      <c r="G483" s="574">
        <v>2017</v>
      </c>
      <c r="H483" s="574" t="s">
        <v>184</v>
      </c>
      <c r="I483" s="574" t="s">
        <v>794</v>
      </c>
      <c r="J483" s="574" t="s">
        <v>777</v>
      </c>
      <c r="K483" s="574">
        <v>5</v>
      </c>
      <c r="L483" s="574" t="s">
        <v>778</v>
      </c>
      <c r="M483" s="574">
        <v>7000</v>
      </c>
      <c r="N483" s="574" t="s">
        <v>591</v>
      </c>
      <c r="O483" s="574">
        <v>6</v>
      </c>
      <c r="P483" s="574" t="s">
        <v>795</v>
      </c>
      <c r="Q483" s="574" t="s">
        <v>450</v>
      </c>
      <c r="R483" s="574">
        <v>140.5</v>
      </c>
      <c r="S483" s="574">
        <v>21</v>
      </c>
      <c r="T483" s="575">
        <v>5800</v>
      </c>
      <c r="U483" s="574">
        <v>22</v>
      </c>
      <c r="V483" s="574" t="s">
        <v>122</v>
      </c>
      <c r="W483" s="574" t="s">
        <v>123</v>
      </c>
      <c r="X483" s="576">
        <v>29975</v>
      </c>
      <c r="Y483" s="576">
        <v>28603.86</v>
      </c>
      <c r="Z483" s="577">
        <v>0.03</v>
      </c>
    </row>
    <row r="484" spans="1:26" ht="30" x14ac:dyDescent="0.25">
      <c r="A484" s="564" t="s">
        <v>2321</v>
      </c>
      <c r="B484" s="565" t="s">
        <v>796</v>
      </c>
      <c r="C484" s="565">
        <v>1</v>
      </c>
      <c r="D484" s="565" t="s">
        <v>436</v>
      </c>
      <c r="E484" s="565" t="s">
        <v>775</v>
      </c>
      <c r="F484" s="565" t="s">
        <v>98</v>
      </c>
      <c r="G484" s="565">
        <v>2017</v>
      </c>
      <c r="H484" s="565" t="s">
        <v>184</v>
      </c>
      <c r="I484" s="565" t="s">
        <v>797</v>
      </c>
      <c r="J484" s="565" t="s">
        <v>777</v>
      </c>
      <c r="K484" s="565">
        <v>4</v>
      </c>
      <c r="L484" s="565" t="s">
        <v>778</v>
      </c>
      <c r="M484" s="565">
        <v>7000</v>
      </c>
      <c r="N484" s="565" t="s">
        <v>503</v>
      </c>
      <c r="O484" s="565">
        <v>4</v>
      </c>
      <c r="P484" s="565" t="s">
        <v>798</v>
      </c>
      <c r="Q484" s="565" t="s">
        <v>450</v>
      </c>
      <c r="R484" s="565">
        <v>128.30000000000001</v>
      </c>
      <c r="S484" s="565">
        <v>21</v>
      </c>
      <c r="T484" s="566">
        <v>5400</v>
      </c>
      <c r="U484" s="565">
        <v>22</v>
      </c>
      <c r="V484" s="565" t="s">
        <v>122</v>
      </c>
      <c r="W484" s="565" t="s">
        <v>123</v>
      </c>
      <c r="X484" s="567">
        <v>25435</v>
      </c>
      <c r="Y484" s="567">
        <v>24797</v>
      </c>
      <c r="Z484" s="579">
        <v>0.05</v>
      </c>
    </row>
    <row r="485" spans="1:26" x14ac:dyDescent="0.25">
      <c r="A485" s="564" t="s">
        <v>2322</v>
      </c>
      <c r="B485" s="574" t="s">
        <v>796</v>
      </c>
      <c r="C485" s="574">
        <v>2</v>
      </c>
      <c r="D485" s="574" t="s">
        <v>431</v>
      </c>
      <c r="E485" s="574" t="s">
        <v>775</v>
      </c>
      <c r="F485" s="574" t="s">
        <v>98</v>
      </c>
      <c r="G485" s="574">
        <v>2017</v>
      </c>
      <c r="H485" s="574" t="s">
        <v>184</v>
      </c>
      <c r="I485" s="574" t="s">
        <v>797</v>
      </c>
      <c r="J485" s="574" t="s">
        <v>777</v>
      </c>
      <c r="K485" s="574">
        <v>4</v>
      </c>
      <c r="L485" s="574" t="s">
        <v>778</v>
      </c>
      <c r="M485" s="574">
        <v>7000</v>
      </c>
      <c r="N485" s="574" t="s">
        <v>503</v>
      </c>
      <c r="O485" s="574">
        <v>4</v>
      </c>
      <c r="P485" s="574" t="s">
        <v>798</v>
      </c>
      <c r="Q485" s="574" t="s">
        <v>450</v>
      </c>
      <c r="R485" s="574">
        <v>128.30000000000001</v>
      </c>
      <c r="S485" s="574">
        <v>21</v>
      </c>
      <c r="T485" s="575">
        <v>5400</v>
      </c>
      <c r="U485" s="574">
        <v>22</v>
      </c>
      <c r="V485" s="574" t="s">
        <v>122</v>
      </c>
      <c r="W485" s="574" t="s">
        <v>123</v>
      </c>
      <c r="X485" s="576">
        <v>27565</v>
      </c>
      <c r="Y485" s="576">
        <v>25658.58</v>
      </c>
      <c r="Z485" s="577">
        <v>7.1999999999999995E-2</v>
      </c>
    </row>
    <row r="486" spans="1:26" x14ac:dyDescent="0.25">
      <c r="A486" s="564" t="s">
        <v>2323</v>
      </c>
      <c r="B486" s="565" t="s">
        <v>796</v>
      </c>
      <c r="C486" s="565">
        <v>3</v>
      </c>
      <c r="D486" s="565" t="s">
        <v>454</v>
      </c>
      <c r="E486" s="565" t="s">
        <v>775</v>
      </c>
      <c r="F486" s="565" t="s">
        <v>98</v>
      </c>
      <c r="G486" s="565">
        <v>2017</v>
      </c>
      <c r="H486" s="565" t="s">
        <v>184</v>
      </c>
      <c r="I486" s="565" t="s">
        <v>797</v>
      </c>
      <c r="J486" s="565" t="s">
        <v>777</v>
      </c>
      <c r="K486" s="565">
        <v>4</v>
      </c>
      <c r="L486" s="565" t="s">
        <v>778</v>
      </c>
      <c r="M486" s="565">
        <v>7000</v>
      </c>
      <c r="N486" s="565" t="s">
        <v>503</v>
      </c>
      <c r="O486" s="565">
        <v>4</v>
      </c>
      <c r="P486" s="565" t="s">
        <v>798</v>
      </c>
      <c r="Q486" s="565" t="s">
        <v>450</v>
      </c>
      <c r="R486" s="565">
        <v>128.30000000000001</v>
      </c>
      <c r="S486" s="565">
        <v>21</v>
      </c>
      <c r="T486" s="566">
        <v>5400</v>
      </c>
      <c r="U486" s="565">
        <v>22</v>
      </c>
      <c r="V486" s="565" t="s">
        <v>122</v>
      </c>
      <c r="W486" s="565" t="s">
        <v>123</v>
      </c>
      <c r="X486" s="567">
        <v>26515</v>
      </c>
      <c r="Y486" s="567">
        <v>25347</v>
      </c>
      <c r="Z486" s="579">
        <v>0.03</v>
      </c>
    </row>
    <row r="487" spans="1:26" x14ac:dyDescent="0.25">
      <c r="A487" s="564" t="s">
        <v>2324</v>
      </c>
      <c r="B487" s="574" t="s">
        <v>799</v>
      </c>
      <c r="C487" s="574">
        <v>1</v>
      </c>
      <c r="D487" s="574" t="s">
        <v>431</v>
      </c>
      <c r="E487" s="574" t="s">
        <v>775</v>
      </c>
      <c r="F487" s="574" t="s">
        <v>98</v>
      </c>
      <c r="G487" s="574">
        <v>2017</v>
      </c>
      <c r="H487" s="574" t="s">
        <v>184</v>
      </c>
      <c r="I487" s="574" t="s">
        <v>800</v>
      </c>
      <c r="J487" s="574" t="s">
        <v>559</v>
      </c>
      <c r="K487" s="574">
        <v>5</v>
      </c>
      <c r="L487" s="574" t="s">
        <v>783</v>
      </c>
      <c r="M487" s="574">
        <v>7000</v>
      </c>
      <c r="N487" s="574" t="s">
        <v>591</v>
      </c>
      <c r="O487" s="574">
        <v>6</v>
      </c>
      <c r="P487" s="574" t="s">
        <v>792</v>
      </c>
      <c r="Q487" s="574" t="s">
        <v>801</v>
      </c>
      <c r="R487" s="574">
        <v>128.30000000000001</v>
      </c>
      <c r="S487" s="574">
        <v>21</v>
      </c>
      <c r="T487" s="575">
        <v>6000</v>
      </c>
      <c r="U487" s="574">
        <v>20</v>
      </c>
      <c r="V487" s="574" t="s">
        <v>122</v>
      </c>
      <c r="W487" s="574" t="s">
        <v>123</v>
      </c>
      <c r="X487" s="576">
        <v>34465</v>
      </c>
      <c r="Y487" s="576">
        <v>32096.92</v>
      </c>
      <c r="Z487" s="577">
        <v>7.1999999999999995E-2</v>
      </c>
    </row>
    <row r="488" spans="1:26" ht="30" x14ac:dyDescent="0.25">
      <c r="A488" s="564" t="s">
        <v>2325</v>
      </c>
      <c r="B488" s="565" t="s">
        <v>799</v>
      </c>
      <c r="C488" s="565">
        <v>2</v>
      </c>
      <c r="D488" s="565" t="s">
        <v>436</v>
      </c>
      <c r="E488" s="565" t="s">
        <v>775</v>
      </c>
      <c r="F488" s="565" t="s">
        <v>98</v>
      </c>
      <c r="G488" s="565">
        <v>2017</v>
      </c>
      <c r="H488" s="565" t="s">
        <v>184</v>
      </c>
      <c r="I488" s="565" t="s">
        <v>800</v>
      </c>
      <c r="J488" s="565" t="s">
        <v>559</v>
      </c>
      <c r="K488" s="565">
        <v>5</v>
      </c>
      <c r="L488" s="565" t="s">
        <v>783</v>
      </c>
      <c r="M488" s="565">
        <v>7000</v>
      </c>
      <c r="N488" s="565" t="s">
        <v>591</v>
      </c>
      <c r="O488" s="565">
        <v>6</v>
      </c>
      <c r="P488" s="565" t="s">
        <v>792</v>
      </c>
      <c r="Q488" s="565" t="s">
        <v>801</v>
      </c>
      <c r="R488" s="565">
        <v>128.30000000000001</v>
      </c>
      <c r="S488" s="565">
        <v>21</v>
      </c>
      <c r="T488" s="566">
        <v>6000</v>
      </c>
      <c r="U488" s="565">
        <v>20</v>
      </c>
      <c r="V488" s="565" t="s">
        <v>122</v>
      </c>
      <c r="W488" s="565" t="s">
        <v>123</v>
      </c>
      <c r="X488" s="567">
        <v>34465</v>
      </c>
      <c r="Y488" s="567">
        <v>30763</v>
      </c>
      <c r="Z488" s="579">
        <v>0.05</v>
      </c>
    </row>
    <row r="489" spans="1:26" x14ac:dyDescent="0.25">
      <c r="A489" s="564" t="s">
        <v>2326</v>
      </c>
      <c r="B489" s="574" t="s">
        <v>799</v>
      </c>
      <c r="C489" s="574">
        <v>3</v>
      </c>
      <c r="D489" s="574" t="s">
        <v>454</v>
      </c>
      <c r="E489" s="574" t="s">
        <v>775</v>
      </c>
      <c r="F489" s="574" t="s">
        <v>98</v>
      </c>
      <c r="G489" s="574">
        <v>2017</v>
      </c>
      <c r="H489" s="574" t="s">
        <v>184</v>
      </c>
      <c r="I489" s="574" t="s">
        <v>800</v>
      </c>
      <c r="J489" s="574" t="s">
        <v>559</v>
      </c>
      <c r="K489" s="574">
        <v>5</v>
      </c>
      <c r="L489" s="574" t="s">
        <v>783</v>
      </c>
      <c r="M489" s="574">
        <v>7000</v>
      </c>
      <c r="N489" s="574" t="s">
        <v>591</v>
      </c>
      <c r="O489" s="574">
        <v>6</v>
      </c>
      <c r="P489" s="574" t="s">
        <v>792</v>
      </c>
      <c r="Q489" s="574" t="s">
        <v>801</v>
      </c>
      <c r="R489" s="574">
        <v>128.30000000000001</v>
      </c>
      <c r="S489" s="574">
        <v>21</v>
      </c>
      <c r="T489" s="575">
        <v>6000</v>
      </c>
      <c r="U489" s="574">
        <v>20</v>
      </c>
      <c r="V489" s="574" t="s">
        <v>122</v>
      </c>
      <c r="W489" s="574" t="s">
        <v>123</v>
      </c>
      <c r="X489" s="576">
        <v>33430</v>
      </c>
      <c r="Y489" s="576">
        <v>32126.94</v>
      </c>
      <c r="Z489" s="577">
        <v>0.03</v>
      </c>
    </row>
    <row r="490" spans="1:26" x14ac:dyDescent="0.25">
      <c r="A490" s="564" t="s">
        <v>2327</v>
      </c>
      <c r="B490" s="565" t="s">
        <v>802</v>
      </c>
      <c r="C490" s="565">
        <v>1</v>
      </c>
      <c r="D490" s="565" t="s">
        <v>431</v>
      </c>
      <c r="E490" s="565" t="s">
        <v>775</v>
      </c>
      <c r="F490" s="565" t="s">
        <v>98</v>
      </c>
      <c r="G490" s="565">
        <v>2017</v>
      </c>
      <c r="H490" s="565" t="s">
        <v>184</v>
      </c>
      <c r="I490" s="565" t="s">
        <v>794</v>
      </c>
      <c r="J490" s="565" t="s">
        <v>559</v>
      </c>
      <c r="K490" s="565">
        <v>5</v>
      </c>
      <c r="L490" s="565" t="s">
        <v>778</v>
      </c>
      <c r="M490" s="565">
        <v>7000</v>
      </c>
      <c r="N490" s="565" t="s">
        <v>591</v>
      </c>
      <c r="O490" s="565">
        <v>6</v>
      </c>
      <c r="P490" s="565" t="s">
        <v>795</v>
      </c>
      <c r="Q490" s="565" t="s">
        <v>801</v>
      </c>
      <c r="R490" s="565">
        <v>140.5</v>
      </c>
      <c r="S490" s="565">
        <v>21</v>
      </c>
      <c r="T490" s="566">
        <v>6000</v>
      </c>
      <c r="U490" s="565">
        <v>20</v>
      </c>
      <c r="V490" s="565" t="s">
        <v>122</v>
      </c>
      <c r="W490" s="565" t="s">
        <v>123</v>
      </c>
      <c r="X490" s="567">
        <v>34765</v>
      </c>
      <c r="Y490" s="567">
        <v>32376.240000000002</v>
      </c>
      <c r="Z490" s="579">
        <v>7.1999999999999995E-2</v>
      </c>
    </row>
    <row r="491" spans="1:26" ht="30" x14ac:dyDescent="0.25">
      <c r="A491" s="564" t="s">
        <v>2328</v>
      </c>
      <c r="B491" s="574" t="s">
        <v>802</v>
      </c>
      <c r="C491" s="574">
        <v>2</v>
      </c>
      <c r="D491" s="574" t="s">
        <v>436</v>
      </c>
      <c r="E491" s="574" t="s">
        <v>775</v>
      </c>
      <c r="F491" s="574" t="s">
        <v>98</v>
      </c>
      <c r="G491" s="574">
        <v>2017</v>
      </c>
      <c r="H491" s="574" t="s">
        <v>184</v>
      </c>
      <c r="I491" s="574" t="s">
        <v>794</v>
      </c>
      <c r="J491" s="574" t="s">
        <v>559</v>
      </c>
      <c r="K491" s="574">
        <v>5</v>
      </c>
      <c r="L491" s="574" t="s">
        <v>778</v>
      </c>
      <c r="M491" s="574">
        <v>7000</v>
      </c>
      <c r="N491" s="574" t="s">
        <v>591</v>
      </c>
      <c r="O491" s="574">
        <v>6</v>
      </c>
      <c r="P491" s="574" t="s">
        <v>795</v>
      </c>
      <c r="Q491" s="574" t="s">
        <v>801</v>
      </c>
      <c r="R491" s="574">
        <v>140.5</v>
      </c>
      <c r="S491" s="574">
        <v>21</v>
      </c>
      <c r="T491" s="575">
        <v>6000</v>
      </c>
      <c r="U491" s="574">
        <v>20</v>
      </c>
      <c r="V491" s="574" t="s">
        <v>122</v>
      </c>
      <c r="W491" s="574" t="s">
        <v>123</v>
      </c>
      <c r="X491" s="576">
        <v>34765</v>
      </c>
      <c r="Y491" s="576">
        <v>31050</v>
      </c>
      <c r="Z491" s="577">
        <v>0.05</v>
      </c>
    </row>
    <row r="492" spans="1:26" x14ac:dyDescent="0.25">
      <c r="A492" s="564" t="s">
        <v>2329</v>
      </c>
      <c r="B492" s="565" t="s">
        <v>802</v>
      </c>
      <c r="C492" s="565">
        <v>3</v>
      </c>
      <c r="D492" s="565" t="s">
        <v>454</v>
      </c>
      <c r="E492" s="565" t="s">
        <v>775</v>
      </c>
      <c r="F492" s="565" t="s">
        <v>98</v>
      </c>
      <c r="G492" s="565">
        <v>2017</v>
      </c>
      <c r="H492" s="565" t="s">
        <v>184</v>
      </c>
      <c r="I492" s="565" t="s">
        <v>794</v>
      </c>
      <c r="J492" s="565" t="s">
        <v>559</v>
      </c>
      <c r="K492" s="565">
        <v>5</v>
      </c>
      <c r="L492" s="565" t="s">
        <v>778</v>
      </c>
      <c r="M492" s="565">
        <v>7000</v>
      </c>
      <c r="N492" s="565" t="s">
        <v>591</v>
      </c>
      <c r="O492" s="565">
        <v>6</v>
      </c>
      <c r="P492" s="565" t="s">
        <v>795</v>
      </c>
      <c r="Q492" s="565" t="s">
        <v>801</v>
      </c>
      <c r="R492" s="565">
        <v>140.5</v>
      </c>
      <c r="S492" s="565">
        <v>21</v>
      </c>
      <c r="T492" s="566">
        <v>6000</v>
      </c>
      <c r="U492" s="565">
        <v>20</v>
      </c>
      <c r="V492" s="565" t="s">
        <v>122</v>
      </c>
      <c r="W492" s="565" t="s">
        <v>123</v>
      </c>
      <c r="X492" s="567">
        <v>33730</v>
      </c>
      <c r="Y492" s="567">
        <v>32126.94</v>
      </c>
      <c r="Z492" s="579">
        <v>0.03</v>
      </c>
    </row>
    <row r="493" spans="1:26" x14ac:dyDescent="0.25">
      <c r="A493" s="564" t="s">
        <v>2330</v>
      </c>
      <c r="B493" s="574" t="s">
        <v>803</v>
      </c>
      <c r="C493" s="574">
        <v>1</v>
      </c>
      <c r="D493" s="574" t="s">
        <v>431</v>
      </c>
      <c r="E493" s="574" t="s">
        <v>775</v>
      </c>
      <c r="F493" s="574" t="s">
        <v>98</v>
      </c>
      <c r="G493" s="574">
        <v>2017</v>
      </c>
      <c r="H493" s="574" t="s">
        <v>184</v>
      </c>
      <c r="I493" s="574" t="s">
        <v>797</v>
      </c>
      <c r="J493" s="574" t="s">
        <v>559</v>
      </c>
      <c r="K493" s="574">
        <v>4</v>
      </c>
      <c r="L493" s="574" t="s">
        <v>778</v>
      </c>
      <c r="M493" s="574">
        <v>7000</v>
      </c>
      <c r="N493" s="574" t="s">
        <v>503</v>
      </c>
      <c r="O493" s="574">
        <v>4</v>
      </c>
      <c r="P493" s="574" t="s">
        <v>798</v>
      </c>
      <c r="Q493" s="574" t="s">
        <v>801</v>
      </c>
      <c r="R493" s="574">
        <v>128.30000000000001</v>
      </c>
      <c r="S493" s="574">
        <v>21</v>
      </c>
      <c r="T493" s="575">
        <v>5600</v>
      </c>
      <c r="U493" s="574">
        <v>22</v>
      </c>
      <c r="V493" s="574" t="s">
        <v>122</v>
      </c>
      <c r="W493" s="574" t="s">
        <v>123</v>
      </c>
      <c r="X493" s="576">
        <v>31450</v>
      </c>
      <c r="Y493" s="576">
        <v>29429.29</v>
      </c>
      <c r="Z493" s="577">
        <v>7.1999999999999995E-2</v>
      </c>
    </row>
    <row r="494" spans="1:26" ht="30" x14ac:dyDescent="0.25">
      <c r="A494" s="564" t="s">
        <v>2331</v>
      </c>
      <c r="B494" s="565" t="s">
        <v>803</v>
      </c>
      <c r="C494" s="565">
        <v>2</v>
      </c>
      <c r="D494" s="565" t="s">
        <v>436</v>
      </c>
      <c r="E494" s="565" t="s">
        <v>775</v>
      </c>
      <c r="F494" s="565" t="s">
        <v>98</v>
      </c>
      <c r="G494" s="565">
        <v>2017</v>
      </c>
      <c r="H494" s="565" t="s">
        <v>184</v>
      </c>
      <c r="I494" s="565" t="s">
        <v>797</v>
      </c>
      <c r="J494" s="565" t="s">
        <v>559</v>
      </c>
      <c r="K494" s="565">
        <v>4</v>
      </c>
      <c r="L494" s="565" t="s">
        <v>778</v>
      </c>
      <c r="M494" s="565">
        <v>7000</v>
      </c>
      <c r="N494" s="565" t="s">
        <v>503</v>
      </c>
      <c r="O494" s="565">
        <v>4</v>
      </c>
      <c r="P494" s="565" t="s">
        <v>798</v>
      </c>
      <c r="Q494" s="565" t="s">
        <v>801</v>
      </c>
      <c r="R494" s="565">
        <v>128.30000000000001</v>
      </c>
      <c r="S494" s="565">
        <v>21</v>
      </c>
      <c r="T494" s="566">
        <v>5600</v>
      </c>
      <c r="U494" s="565">
        <v>22</v>
      </c>
      <c r="V494" s="565" t="s">
        <v>122</v>
      </c>
      <c r="W494" s="565" t="s">
        <v>123</v>
      </c>
      <c r="X494" s="567">
        <v>31450</v>
      </c>
      <c r="Y494" s="567">
        <v>28290</v>
      </c>
      <c r="Z494" s="579">
        <v>0.05</v>
      </c>
    </row>
    <row r="495" spans="1:26" x14ac:dyDescent="0.25">
      <c r="A495" s="564" t="s">
        <v>2332</v>
      </c>
      <c r="B495" s="574" t="s">
        <v>803</v>
      </c>
      <c r="C495" s="574">
        <v>3</v>
      </c>
      <c r="D495" s="574" t="s">
        <v>454</v>
      </c>
      <c r="E495" s="574" t="s">
        <v>775</v>
      </c>
      <c r="F495" s="574" t="s">
        <v>98</v>
      </c>
      <c r="G495" s="574">
        <v>2017</v>
      </c>
      <c r="H495" s="574" t="s">
        <v>184</v>
      </c>
      <c r="I495" s="574" t="s">
        <v>797</v>
      </c>
      <c r="J495" s="574" t="s">
        <v>559</v>
      </c>
      <c r="K495" s="574">
        <v>4</v>
      </c>
      <c r="L495" s="574" t="s">
        <v>778</v>
      </c>
      <c r="M495" s="574">
        <v>7000</v>
      </c>
      <c r="N495" s="574" t="s">
        <v>503</v>
      </c>
      <c r="O495" s="574">
        <v>4</v>
      </c>
      <c r="P495" s="574" t="s">
        <v>798</v>
      </c>
      <c r="Q495" s="574" t="s">
        <v>801</v>
      </c>
      <c r="R495" s="574">
        <v>128.30000000000001</v>
      </c>
      <c r="S495" s="574">
        <v>21</v>
      </c>
      <c r="T495" s="575">
        <v>5600</v>
      </c>
      <c r="U495" s="574">
        <v>22</v>
      </c>
      <c r="V495" s="574" t="s">
        <v>122</v>
      </c>
      <c r="W495" s="574" t="s">
        <v>123</v>
      </c>
      <c r="X495" s="576">
        <v>30565</v>
      </c>
      <c r="Y495" s="576">
        <v>29157.72</v>
      </c>
      <c r="Z495" s="577">
        <v>0.03</v>
      </c>
    </row>
    <row r="496" spans="1:26" x14ac:dyDescent="0.25">
      <c r="A496" s="564" t="s">
        <v>2333</v>
      </c>
      <c r="B496" s="565" t="s">
        <v>804</v>
      </c>
      <c r="C496" s="565">
        <v>1</v>
      </c>
      <c r="D496" s="565" t="s">
        <v>431</v>
      </c>
      <c r="E496" s="565" t="s">
        <v>775</v>
      </c>
      <c r="F496" s="565" t="s">
        <v>98</v>
      </c>
      <c r="G496" s="565">
        <v>2017</v>
      </c>
      <c r="H496" s="565" t="s">
        <v>184</v>
      </c>
      <c r="I496" s="565" t="s">
        <v>805</v>
      </c>
      <c r="J496" s="565" t="s">
        <v>777</v>
      </c>
      <c r="K496" s="565">
        <v>5</v>
      </c>
      <c r="L496" s="565" t="s">
        <v>783</v>
      </c>
      <c r="M496" s="565">
        <v>7000</v>
      </c>
      <c r="N496" s="565" t="s">
        <v>503</v>
      </c>
      <c r="O496" s="565">
        <v>4</v>
      </c>
      <c r="P496" s="565" t="s">
        <v>806</v>
      </c>
      <c r="Q496" s="565" t="s">
        <v>807</v>
      </c>
      <c r="R496" s="565">
        <v>128.30000000000001</v>
      </c>
      <c r="S496" s="565">
        <v>21</v>
      </c>
      <c r="T496" s="566">
        <v>5500</v>
      </c>
      <c r="U496" s="565">
        <v>23</v>
      </c>
      <c r="V496" s="565" t="s">
        <v>122</v>
      </c>
      <c r="W496" s="565" t="s">
        <v>123</v>
      </c>
      <c r="X496" s="567">
        <v>32020</v>
      </c>
      <c r="Y496" s="567">
        <v>29806.77</v>
      </c>
      <c r="Z496" s="579">
        <v>7.1999999999999995E-2</v>
      </c>
    </row>
    <row r="497" spans="1:26" ht="30" x14ac:dyDescent="0.25">
      <c r="A497" s="564" t="s">
        <v>2334</v>
      </c>
      <c r="B497" s="574" t="s">
        <v>804</v>
      </c>
      <c r="C497" s="574">
        <v>2</v>
      </c>
      <c r="D497" s="574" t="s">
        <v>436</v>
      </c>
      <c r="E497" s="574" t="s">
        <v>775</v>
      </c>
      <c r="F497" s="574" t="s">
        <v>98</v>
      </c>
      <c r="G497" s="574">
        <v>2017</v>
      </c>
      <c r="H497" s="574" t="s">
        <v>184</v>
      </c>
      <c r="I497" s="574" t="s">
        <v>805</v>
      </c>
      <c r="J497" s="574" t="s">
        <v>777</v>
      </c>
      <c r="K497" s="574">
        <v>5</v>
      </c>
      <c r="L497" s="574" t="s">
        <v>783</v>
      </c>
      <c r="M497" s="574">
        <v>7000</v>
      </c>
      <c r="N497" s="574" t="s">
        <v>503</v>
      </c>
      <c r="O497" s="574">
        <v>4</v>
      </c>
      <c r="P497" s="574" t="s">
        <v>806</v>
      </c>
      <c r="Q497" s="574" t="s">
        <v>807</v>
      </c>
      <c r="R497" s="574">
        <v>128.30000000000001</v>
      </c>
      <c r="S497" s="574">
        <v>21</v>
      </c>
      <c r="T497" s="575">
        <v>5500</v>
      </c>
      <c r="U497" s="574">
        <v>23</v>
      </c>
      <c r="V497" s="574" t="s">
        <v>122</v>
      </c>
      <c r="W497" s="574" t="s">
        <v>123</v>
      </c>
      <c r="X497" s="576">
        <v>32020</v>
      </c>
      <c r="Y497" s="576">
        <v>28419</v>
      </c>
      <c r="Z497" s="577">
        <v>0.05</v>
      </c>
    </row>
    <row r="498" spans="1:26" x14ac:dyDescent="0.25">
      <c r="A498" s="564" t="s">
        <v>2335</v>
      </c>
      <c r="B498" s="565" t="s">
        <v>804</v>
      </c>
      <c r="C498" s="565">
        <v>3</v>
      </c>
      <c r="D498" s="565" t="s">
        <v>454</v>
      </c>
      <c r="E498" s="565" t="s">
        <v>775</v>
      </c>
      <c r="F498" s="565" t="s">
        <v>98</v>
      </c>
      <c r="G498" s="565">
        <v>2017</v>
      </c>
      <c r="H498" s="565" t="s">
        <v>184</v>
      </c>
      <c r="I498" s="565" t="s">
        <v>805</v>
      </c>
      <c r="J498" s="565" t="s">
        <v>777</v>
      </c>
      <c r="K498" s="565">
        <v>5</v>
      </c>
      <c r="L498" s="565" t="s">
        <v>783</v>
      </c>
      <c r="M498" s="565">
        <v>7000</v>
      </c>
      <c r="N498" s="565" t="s">
        <v>503</v>
      </c>
      <c r="O498" s="565">
        <v>4</v>
      </c>
      <c r="P498" s="565" t="s">
        <v>806</v>
      </c>
      <c r="Q498" s="565" t="s">
        <v>807</v>
      </c>
      <c r="R498" s="565">
        <v>128.30000000000001</v>
      </c>
      <c r="S498" s="565">
        <v>21</v>
      </c>
      <c r="T498" s="566">
        <v>5500</v>
      </c>
      <c r="U498" s="565">
        <v>23</v>
      </c>
      <c r="V498" s="565" t="s">
        <v>122</v>
      </c>
      <c r="W498" s="565" t="s">
        <v>123</v>
      </c>
      <c r="X498" s="567">
        <v>30970</v>
      </c>
      <c r="Y498" s="567">
        <v>29537.16</v>
      </c>
      <c r="Z498" s="579">
        <v>0.03</v>
      </c>
    </row>
    <row r="499" spans="1:26" x14ac:dyDescent="0.25">
      <c r="A499" s="564" t="s">
        <v>2336</v>
      </c>
      <c r="B499" s="574" t="s">
        <v>808</v>
      </c>
      <c r="C499" s="574">
        <v>1</v>
      </c>
      <c r="D499" s="574" t="s">
        <v>431</v>
      </c>
      <c r="E499" s="574" t="s">
        <v>775</v>
      </c>
      <c r="F499" s="574" t="s">
        <v>98</v>
      </c>
      <c r="G499" s="574">
        <v>2017</v>
      </c>
      <c r="H499" s="574" t="s">
        <v>184</v>
      </c>
      <c r="I499" s="574" t="s">
        <v>809</v>
      </c>
      <c r="J499" s="574" t="s">
        <v>777</v>
      </c>
      <c r="K499" s="574">
        <v>5</v>
      </c>
      <c r="L499" s="574" t="s">
        <v>778</v>
      </c>
      <c r="M499" s="574">
        <v>7000</v>
      </c>
      <c r="N499" s="574" t="s">
        <v>591</v>
      </c>
      <c r="O499" s="574">
        <v>6</v>
      </c>
      <c r="P499" s="574" t="s">
        <v>810</v>
      </c>
      <c r="Q499" s="574" t="s">
        <v>807</v>
      </c>
      <c r="R499" s="574">
        <v>140.5</v>
      </c>
      <c r="S499" s="574">
        <v>21</v>
      </c>
      <c r="T499" s="575">
        <v>5800</v>
      </c>
      <c r="U499" s="574">
        <v>22</v>
      </c>
      <c r="V499" s="574" t="s">
        <v>122</v>
      </c>
      <c r="W499" s="574" t="s">
        <v>123</v>
      </c>
      <c r="X499" s="576">
        <v>33405</v>
      </c>
      <c r="Y499" s="576">
        <v>30956.400000000001</v>
      </c>
      <c r="Z499" s="577">
        <v>7.1999999999999995E-2</v>
      </c>
    </row>
    <row r="500" spans="1:26" ht="30" x14ac:dyDescent="0.25">
      <c r="A500" s="564" t="s">
        <v>2337</v>
      </c>
      <c r="B500" s="565" t="s">
        <v>808</v>
      </c>
      <c r="C500" s="565">
        <v>2</v>
      </c>
      <c r="D500" s="565" t="s">
        <v>436</v>
      </c>
      <c r="E500" s="565" t="s">
        <v>775</v>
      </c>
      <c r="F500" s="565" t="s">
        <v>98</v>
      </c>
      <c r="G500" s="565">
        <v>2017</v>
      </c>
      <c r="H500" s="565" t="s">
        <v>184</v>
      </c>
      <c r="I500" s="565" t="s">
        <v>809</v>
      </c>
      <c r="J500" s="565" t="s">
        <v>777</v>
      </c>
      <c r="K500" s="565">
        <v>5</v>
      </c>
      <c r="L500" s="565" t="s">
        <v>778</v>
      </c>
      <c r="M500" s="565">
        <v>7000</v>
      </c>
      <c r="N500" s="565" t="s">
        <v>591</v>
      </c>
      <c r="O500" s="565">
        <v>6</v>
      </c>
      <c r="P500" s="565" t="s">
        <v>810</v>
      </c>
      <c r="Q500" s="565" t="s">
        <v>807</v>
      </c>
      <c r="R500" s="565">
        <v>140.5</v>
      </c>
      <c r="S500" s="565">
        <v>21</v>
      </c>
      <c r="T500" s="566">
        <v>5800</v>
      </c>
      <c r="U500" s="565">
        <v>22</v>
      </c>
      <c r="V500" s="565" t="s">
        <v>122</v>
      </c>
      <c r="W500" s="565" t="s">
        <v>123</v>
      </c>
      <c r="X500" s="567">
        <v>33405</v>
      </c>
      <c r="Y500" s="567">
        <v>29747</v>
      </c>
      <c r="Z500" s="579">
        <v>0.05</v>
      </c>
    </row>
    <row r="501" spans="1:26" x14ac:dyDescent="0.25">
      <c r="A501" s="564" t="s">
        <v>2338</v>
      </c>
      <c r="B501" s="574" t="s">
        <v>808</v>
      </c>
      <c r="C501" s="574">
        <v>3</v>
      </c>
      <c r="D501" s="574" t="s">
        <v>454</v>
      </c>
      <c r="E501" s="574" t="s">
        <v>775</v>
      </c>
      <c r="F501" s="574" t="s">
        <v>98</v>
      </c>
      <c r="G501" s="574">
        <v>2017</v>
      </c>
      <c r="H501" s="574" t="s">
        <v>184</v>
      </c>
      <c r="I501" s="574" t="s">
        <v>809</v>
      </c>
      <c r="J501" s="574" t="s">
        <v>777</v>
      </c>
      <c r="K501" s="574">
        <v>5</v>
      </c>
      <c r="L501" s="574" t="s">
        <v>778</v>
      </c>
      <c r="M501" s="574">
        <v>7000</v>
      </c>
      <c r="N501" s="574" t="s">
        <v>591</v>
      </c>
      <c r="O501" s="574">
        <v>6</v>
      </c>
      <c r="P501" s="574" t="s">
        <v>810</v>
      </c>
      <c r="Q501" s="574" t="s">
        <v>807</v>
      </c>
      <c r="R501" s="574">
        <v>140.5</v>
      </c>
      <c r="S501" s="574">
        <v>21</v>
      </c>
      <c r="T501" s="575">
        <v>5800</v>
      </c>
      <c r="U501" s="574">
        <v>22</v>
      </c>
      <c r="V501" s="574" t="s">
        <v>122</v>
      </c>
      <c r="W501" s="574" t="s">
        <v>123</v>
      </c>
      <c r="X501" s="576">
        <v>32205</v>
      </c>
      <c r="Y501" s="576">
        <v>30395.88</v>
      </c>
      <c r="Z501" s="577">
        <v>0.03</v>
      </c>
    </row>
    <row r="502" spans="1:26" x14ac:dyDescent="0.25">
      <c r="A502" s="564" t="s">
        <v>2339</v>
      </c>
      <c r="B502" s="565" t="s">
        <v>811</v>
      </c>
      <c r="C502" s="565">
        <v>1</v>
      </c>
      <c r="D502" s="565" t="s">
        <v>431</v>
      </c>
      <c r="E502" s="565" t="s">
        <v>775</v>
      </c>
      <c r="F502" s="565" t="s">
        <v>98</v>
      </c>
      <c r="G502" s="565">
        <v>2017</v>
      </c>
      <c r="H502" s="565" t="s">
        <v>184</v>
      </c>
      <c r="I502" s="565" t="s">
        <v>812</v>
      </c>
      <c r="J502" s="565" t="s">
        <v>777</v>
      </c>
      <c r="K502" s="565">
        <v>4</v>
      </c>
      <c r="L502" s="565" t="s">
        <v>778</v>
      </c>
      <c r="M502" s="565">
        <v>7000</v>
      </c>
      <c r="N502" s="565" t="s">
        <v>503</v>
      </c>
      <c r="O502" s="565">
        <v>4</v>
      </c>
      <c r="P502" s="565" t="s">
        <v>813</v>
      </c>
      <c r="Q502" s="565" t="s">
        <v>807</v>
      </c>
      <c r="R502" s="565">
        <v>128.30000000000001</v>
      </c>
      <c r="S502" s="565">
        <v>21</v>
      </c>
      <c r="T502" s="566">
        <v>5400</v>
      </c>
      <c r="U502" s="565">
        <v>22</v>
      </c>
      <c r="V502" s="565" t="s">
        <v>122</v>
      </c>
      <c r="W502" s="565" t="s">
        <v>123</v>
      </c>
      <c r="X502" s="567">
        <v>30100</v>
      </c>
      <c r="Y502" s="567">
        <v>28018.560000000001</v>
      </c>
      <c r="Z502" s="579">
        <v>7.1999999999999995E-2</v>
      </c>
    </row>
    <row r="503" spans="1:26" ht="30" x14ac:dyDescent="0.25">
      <c r="A503" s="564" t="s">
        <v>2340</v>
      </c>
      <c r="B503" s="574" t="s">
        <v>811</v>
      </c>
      <c r="C503" s="574">
        <v>2</v>
      </c>
      <c r="D503" s="574" t="s">
        <v>436</v>
      </c>
      <c r="E503" s="574" t="s">
        <v>775</v>
      </c>
      <c r="F503" s="574" t="s">
        <v>98</v>
      </c>
      <c r="G503" s="574">
        <v>2017</v>
      </c>
      <c r="H503" s="574" t="s">
        <v>184</v>
      </c>
      <c r="I503" s="574" t="s">
        <v>812</v>
      </c>
      <c r="J503" s="574" t="s">
        <v>777</v>
      </c>
      <c r="K503" s="574">
        <v>4</v>
      </c>
      <c r="L503" s="574" t="s">
        <v>778</v>
      </c>
      <c r="M503" s="574">
        <v>7000</v>
      </c>
      <c r="N503" s="574" t="s">
        <v>503</v>
      </c>
      <c r="O503" s="574">
        <v>4</v>
      </c>
      <c r="P503" s="574" t="s">
        <v>813</v>
      </c>
      <c r="Q503" s="574" t="s">
        <v>807</v>
      </c>
      <c r="R503" s="574">
        <v>128.30000000000001</v>
      </c>
      <c r="S503" s="574">
        <v>21</v>
      </c>
      <c r="T503" s="575">
        <v>5400</v>
      </c>
      <c r="U503" s="574">
        <v>22</v>
      </c>
      <c r="V503" s="574" t="s">
        <v>122</v>
      </c>
      <c r="W503" s="574" t="s">
        <v>123</v>
      </c>
      <c r="X503" s="576">
        <v>30100</v>
      </c>
      <c r="Y503" s="576">
        <v>26996</v>
      </c>
      <c r="Z503" s="577">
        <v>0.05</v>
      </c>
    </row>
    <row r="504" spans="1:26" x14ac:dyDescent="0.25">
      <c r="A504" s="564" t="s">
        <v>2341</v>
      </c>
      <c r="B504" s="565" t="s">
        <v>811</v>
      </c>
      <c r="C504" s="565">
        <v>3</v>
      </c>
      <c r="D504" s="565" t="s">
        <v>454</v>
      </c>
      <c r="E504" s="565" t="s">
        <v>775</v>
      </c>
      <c r="F504" s="565" t="s">
        <v>98</v>
      </c>
      <c r="G504" s="565">
        <v>2017</v>
      </c>
      <c r="H504" s="565" t="s">
        <v>184</v>
      </c>
      <c r="I504" s="565" t="s">
        <v>812</v>
      </c>
      <c r="J504" s="565" t="s">
        <v>777</v>
      </c>
      <c r="K504" s="565">
        <v>4</v>
      </c>
      <c r="L504" s="565" t="s">
        <v>778</v>
      </c>
      <c r="M504" s="565">
        <v>7000</v>
      </c>
      <c r="N504" s="565" t="s">
        <v>503</v>
      </c>
      <c r="O504" s="565">
        <v>4</v>
      </c>
      <c r="P504" s="565" t="s">
        <v>813</v>
      </c>
      <c r="Q504" s="565" t="s">
        <v>807</v>
      </c>
      <c r="R504" s="565">
        <v>128.30000000000001</v>
      </c>
      <c r="S504" s="565">
        <v>21</v>
      </c>
      <c r="T504" s="566">
        <v>5400</v>
      </c>
      <c r="U504" s="565">
        <v>22</v>
      </c>
      <c r="V504" s="565" t="s">
        <v>122</v>
      </c>
      <c r="W504" s="565" t="s">
        <v>123</v>
      </c>
      <c r="X504" s="567">
        <v>29050</v>
      </c>
      <c r="Y504" s="567">
        <v>27735.84</v>
      </c>
      <c r="Z504" s="579">
        <v>0.03</v>
      </c>
    </row>
    <row r="505" spans="1:26" x14ac:dyDescent="0.25">
      <c r="A505" s="564" t="s">
        <v>2342</v>
      </c>
      <c r="B505" s="574" t="s">
        <v>814</v>
      </c>
      <c r="C505" s="574">
        <v>1</v>
      </c>
      <c r="D505" s="574" t="s">
        <v>431</v>
      </c>
      <c r="E505" s="574" t="s">
        <v>775</v>
      </c>
      <c r="F505" s="574" t="s">
        <v>98</v>
      </c>
      <c r="G505" s="574">
        <v>2017</v>
      </c>
      <c r="H505" s="574" t="s">
        <v>184</v>
      </c>
      <c r="I505" s="574" t="s">
        <v>805</v>
      </c>
      <c r="J505" s="574" t="s">
        <v>559</v>
      </c>
      <c r="K505" s="574">
        <v>5</v>
      </c>
      <c r="L505" s="574" t="s">
        <v>783</v>
      </c>
      <c r="M505" s="574">
        <v>7000</v>
      </c>
      <c r="N505" s="574" t="s">
        <v>591</v>
      </c>
      <c r="O505" s="574">
        <v>6</v>
      </c>
      <c r="P505" s="574" t="s">
        <v>806</v>
      </c>
      <c r="Q505" s="574" t="s">
        <v>815</v>
      </c>
      <c r="R505" s="574">
        <v>128.30000000000001</v>
      </c>
      <c r="S505" s="574">
        <v>21</v>
      </c>
      <c r="T505" s="575">
        <v>6000</v>
      </c>
      <c r="U505" s="574">
        <v>20</v>
      </c>
      <c r="V505" s="574" t="s">
        <v>122</v>
      </c>
      <c r="W505" s="574" t="s">
        <v>123</v>
      </c>
      <c r="X505" s="576">
        <v>36570</v>
      </c>
      <c r="Y505" s="576">
        <v>34057.17</v>
      </c>
      <c r="Z505" s="577">
        <v>7.1999999999999995E-2</v>
      </c>
    </row>
    <row r="506" spans="1:26" ht="30" x14ac:dyDescent="0.25">
      <c r="A506" s="564" t="s">
        <v>2343</v>
      </c>
      <c r="B506" s="565" t="s">
        <v>814</v>
      </c>
      <c r="C506" s="565">
        <v>2</v>
      </c>
      <c r="D506" s="565" t="s">
        <v>436</v>
      </c>
      <c r="E506" s="565" t="s">
        <v>775</v>
      </c>
      <c r="F506" s="565" t="s">
        <v>98</v>
      </c>
      <c r="G506" s="565">
        <v>2017</v>
      </c>
      <c r="H506" s="565" t="s">
        <v>184</v>
      </c>
      <c r="I506" s="565" t="s">
        <v>805</v>
      </c>
      <c r="J506" s="565" t="s">
        <v>559</v>
      </c>
      <c r="K506" s="565">
        <v>5</v>
      </c>
      <c r="L506" s="565" t="s">
        <v>783</v>
      </c>
      <c r="M506" s="565">
        <v>7000</v>
      </c>
      <c r="N506" s="565" t="s">
        <v>591</v>
      </c>
      <c r="O506" s="565">
        <v>6</v>
      </c>
      <c r="P506" s="565" t="s">
        <v>806</v>
      </c>
      <c r="Q506" s="565" t="s">
        <v>815</v>
      </c>
      <c r="R506" s="565">
        <v>128.30000000000001</v>
      </c>
      <c r="S506" s="565">
        <v>21</v>
      </c>
      <c r="T506" s="566">
        <v>6000</v>
      </c>
      <c r="U506" s="565">
        <v>20</v>
      </c>
      <c r="V506" s="565" t="s">
        <v>122</v>
      </c>
      <c r="W506" s="565" t="s">
        <v>123</v>
      </c>
      <c r="X506" s="567">
        <v>34960</v>
      </c>
      <c r="Y506" s="567">
        <v>31191</v>
      </c>
      <c r="Z506" s="579">
        <v>0.05</v>
      </c>
    </row>
    <row r="507" spans="1:26" x14ac:dyDescent="0.25">
      <c r="A507" s="564" t="s">
        <v>2344</v>
      </c>
      <c r="B507" s="574" t="s">
        <v>814</v>
      </c>
      <c r="C507" s="574">
        <v>3</v>
      </c>
      <c r="D507" s="574" t="s">
        <v>454</v>
      </c>
      <c r="E507" s="574" t="s">
        <v>775</v>
      </c>
      <c r="F507" s="574" t="s">
        <v>98</v>
      </c>
      <c r="G507" s="574">
        <v>2017</v>
      </c>
      <c r="H507" s="574" t="s">
        <v>184</v>
      </c>
      <c r="I507" s="574" t="s">
        <v>805</v>
      </c>
      <c r="J507" s="574" t="s">
        <v>559</v>
      </c>
      <c r="K507" s="574">
        <v>5</v>
      </c>
      <c r="L507" s="574" t="s">
        <v>783</v>
      </c>
      <c r="M507" s="574">
        <v>7000</v>
      </c>
      <c r="N507" s="574" t="s">
        <v>591</v>
      </c>
      <c r="O507" s="574">
        <v>6</v>
      </c>
      <c r="P507" s="574" t="s">
        <v>806</v>
      </c>
      <c r="Q507" s="574" t="s">
        <v>815</v>
      </c>
      <c r="R507" s="574">
        <v>128.30000000000001</v>
      </c>
      <c r="S507" s="574">
        <v>21</v>
      </c>
      <c r="T507" s="575">
        <v>6000</v>
      </c>
      <c r="U507" s="574">
        <v>20</v>
      </c>
      <c r="V507" s="574" t="s">
        <v>122</v>
      </c>
      <c r="W507" s="574" t="s">
        <v>123</v>
      </c>
      <c r="X507" s="576">
        <v>35535</v>
      </c>
      <c r="Y507" s="576">
        <v>33821.160000000003</v>
      </c>
      <c r="Z507" s="577">
        <v>0.03</v>
      </c>
    </row>
    <row r="508" spans="1:26" x14ac:dyDescent="0.25">
      <c r="A508" s="564" t="s">
        <v>2345</v>
      </c>
      <c r="B508" s="565" t="s">
        <v>816</v>
      </c>
      <c r="C508" s="565">
        <v>1</v>
      </c>
      <c r="D508" s="565" t="s">
        <v>431</v>
      </c>
      <c r="E508" s="565" t="s">
        <v>775</v>
      </c>
      <c r="F508" s="565" t="s">
        <v>98</v>
      </c>
      <c r="G508" s="565">
        <v>2017</v>
      </c>
      <c r="H508" s="565" t="s">
        <v>184</v>
      </c>
      <c r="I508" s="565" t="s">
        <v>809</v>
      </c>
      <c r="J508" s="565" t="s">
        <v>559</v>
      </c>
      <c r="K508" s="565">
        <v>5</v>
      </c>
      <c r="L508" s="565" t="s">
        <v>778</v>
      </c>
      <c r="M508" s="565">
        <v>7000</v>
      </c>
      <c r="N508" s="565" t="s">
        <v>591</v>
      </c>
      <c r="O508" s="565">
        <v>6</v>
      </c>
      <c r="P508" s="565" t="s">
        <v>810</v>
      </c>
      <c r="Q508" s="565" t="s">
        <v>815</v>
      </c>
      <c r="R508" s="565">
        <v>140.5</v>
      </c>
      <c r="S508" s="565">
        <v>21</v>
      </c>
      <c r="T508" s="566">
        <v>6000</v>
      </c>
      <c r="U508" s="565">
        <v>20</v>
      </c>
      <c r="V508" s="565" t="s">
        <v>122</v>
      </c>
      <c r="W508" s="565" t="s">
        <v>123</v>
      </c>
      <c r="X508" s="567">
        <v>36870</v>
      </c>
      <c r="Y508" s="567">
        <v>34336.480000000003</v>
      </c>
      <c r="Z508" s="579">
        <v>7.1999999999999995E-2</v>
      </c>
    </row>
    <row r="509" spans="1:26" ht="30" x14ac:dyDescent="0.25">
      <c r="A509" s="564" t="s">
        <v>2346</v>
      </c>
      <c r="B509" s="574" t="s">
        <v>816</v>
      </c>
      <c r="C509" s="574">
        <v>2</v>
      </c>
      <c r="D509" s="574" t="s">
        <v>436</v>
      </c>
      <c r="E509" s="574" t="s">
        <v>775</v>
      </c>
      <c r="F509" s="574" t="s">
        <v>98</v>
      </c>
      <c r="G509" s="574">
        <v>2017</v>
      </c>
      <c r="H509" s="574" t="s">
        <v>184</v>
      </c>
      <c r="I509" s="574" t="s">
        <v>809</v>
      </c>
      <c r="J509" s="574" t="s">
        <v>559</v>
      </c>
      <c r="K509" s="574">
        <v>5</v>
      </c>
      <c r="L509" s="574" t="s">
        <v>778</v>
      </c>
      <c r="M509" s="574">
        <v>7000</v>
      </c>
      <c r="N509" s="574" t="s">
        <v>591</v>
      </c>
      <c r="O509" s="574">
        <v>6</v>
      </c>
      <c r="P509" s="574" t="s">
        <v>810</v>
      </c>
      <c r="Q509" s="574" t="s">
        <v>815</v>
      </c>
      <c r="R509" s="574">
        <v>140.5</v>
      </c>
      <c r="S509" s="574">
        <v>21</v>
      </c>
      <c r="T509" s="575">
        <v>6000</v>
      </c>
      <c r="U509" s="574">
        <v>20</v>
      </c>
      <c r="V509" s="574" t="s">
        <v>122</v>
      </c>
      <c r="W509" s="574" t="s">
        <v>123</v>
      </c>
      <c r="X509" s="576">
        <v>36870</v>
      </c>
      <c r="Y509" s="576">
        <v>33067</v>
      </c>
      <c r="Z509" s="577">
        <v>0.05</v>
      </c>
    </row>
    <row r="510" spans="1:26" x14ac:dyDescent="0.25">
      <c r="A510" s="564" t="s">
        <v>2347</v>
      </c>
      <c r="B510" s="565" t="s">
        <v>816</v>
      </c>
      <c r="C510" s="565">
        <v>3</v>
      </c>
      <c r="D510" s="565" t="s">
        <v>454</v>
      </c>
      <c r="E510" s="565" t="s">
        <v>775</v>
      </c>
      <c r="F510" s="565" t="s">
        <v>98</v>
      </c>
      <c r="G510" s="565">
        <v>2017</v>
      </c>
      <c r="H510" s="565" t="s">
        <v>184</v>
      </c>
      <c r="I510" s="565" t="s">
        <v>809</v>
      </c>
      <c r="J510" s="565" t="s">
        <v>559</v>
      </c>
      <c r="K510" s="565">
        <v>5</v>
      </c>
      <c r="L510" s="565" t="s">
        <v>778</v>
      </c>
      <c r="M510" s="565">
        <v>7000</v>
      </c>
      <c r="N510" s="565" t="s">
        <v>591</v>
      </c>
      <c r="O510" s="565">
        <v>6</v>
      </c>
      <c r="P510" s="565" t="s">
        <v>810</v>
      </c>
      <c r="Q510" s="565" t="s">
        <v>815</v>
      </c>
      <c r="R510" s="565">
        <v>140.5</v>
      </c>
      <c r="S510" s="565">
        <v>21</v>
      </c>
      <c r="T510" s="566">
        <v>6000</v>
      </c>
      <c r="U510" s="565">
        <v>20</v>
      </c>
      <c r="V510" s="565" t="s">
        <v>122</v>
      </c>
      <c r="W510" s="565" t="s">
        <v>123</v>
      </c>
      <c r="X510" s="567">
        <v>35835</v>
      </c>
      <c r="Y510" s="567">
        <v>34102.68</v>
      </c>
      <c r="Z510" s="579">
        <v>0.03</v>
      </c>
    </row>
    <row r="511" spans="1:26" x14ac:dyDescent="0.25">
      <c r="A511" s="564" t="s">
        <v>2348</v>
      </c>
      <c r="B511" s="574" t="s">
        <v>817</v>
      </c>
      <c r="C511" s="574">
        <v>1</v>
      </c>
      <c r="D511" s="574" t="s">
        <v>431</v>
      </c>
      <c r="E511" s="574" t="s">
        <v>775</v>
      </c>
      <c r="F511" s="574" t="s">
        <v>98</v>
      </c>
      <c r="G511" s="574">
        <v>2017</v>
      </c>
      <c r="H511" s="574" t="s">
        <v>184</v>
      </c>
      <c r="I511" s="574" t="s">
        <v>812</v>
      </c>
      <c r="J511" s="574" t="s">
        <v>559</v>
      </c>
      <c r="K511" s="574">
        <v>4</v>
      </c>
      <c r="L511" s="574" t="s">
        <v>778</v>
      </c>
      <c r="M511" s="574">
        <v>7000</v>
      </c>
      <c r="N511" s="574" t="s">
        <v>503</v>
      </c>
      <c r="O511" s="574">
        <v>4</v>
      </c>
      <c r="P511" s="574" t="s">
        <v>813</v>
      </c>
      <c r="Q511" s="574" t="s">
        <v>815</v>
      </c>
      <c r="R511" s="574">
        <v>128.30000000000001</v>
      </c>
      <c r="S511" s="574">
        <v>21</v>
      </c>
      <c r="T511" s="575">
        <v>5600</v>
      </c>
      <c r="U511" s="574">
        <v>22</v>
      </c>
      <c r="V511" s="574" t="s">
        <v>122</v>
      </c>
      <c r="W511" s="574" t="s">
        <v>123</v>
      </c>
      <c r="X511" s="576">
        <v>33860</v>
      </c>
      <c r="Y511" s="576">
        <v>31673.91</v>
      </c>
      <c r="Z511" s="577">
        <v>7.1999999999999995E-2</v>
      </c>
    </row>
    <row r="512" spans="1:26" ht="30" x14ac:dyDescent="0.25">
      <c r="A512" s="564" t="s">
        <v>2349</v>
      </c>
      <c r="B512" s="565" t="s">
        <v>817</v>
      </c>
      <c r="C512" s="565">
        <v>2</v>
      </c>
      <c r="D512" s="565" t="s">
        <v>436</v>
      </c>
      <c r="E512" s="565" t="s">
        <v>775</v>
      </c>
      <c r="F512" s="565" t="s">
        <v>98</v>
      </c>
      <c r="G512" s="565">
        <v>2017</v>
      </c>
      <c r="H512" s="565" t="s">
        <v>184</v>
      </c>
      <c r="I512" s="565" t="s">
        <v>812</v>
      </c>
      <c r="J512" s="565" t="s">
        <v>559</v>
      </c>
      <c r="K512" s="565">
        <v>4</v>
      </c>
      <c r="L512" s="565" t="s">
        <v>778</v>
      </c>
      <c r="M512" s="565">
        <v>7000</v>
      </c>
      <c r="N512" s="565" t="s">
        <v>503</v>
      </c>
      <c r="O512" s="565">
        <v>4</v>
      </c>
      <c r="P512" s="565" t="s">
        <v>813</v>
      </c>
      <c r="Q512" s="565" t="s">
        <v>815</v>
      </c>
      <c r="R512" s="565">
        <v>128.30000000000001</v>
      </c>
      <c r="S512" s="565">
        <v>21</v>
      </c>
      <c r="T512" s="566">
        <v>5600</v>
      </c>
      <c r="U512" s="565">
        <v>22</v>
      </c>
      <c r="V512" s="565" t="s">
        <v>122</v>
      </c>
      <c r="W512" s="565" t="s">
        <v>123</v>
      </c>
      <c r="X512" s="567">
        <v>33860</v>
      </c>
      <c r="Y512" s="567">
        <v>30599</v>
      </c>
      <c r="Z512" s="579">
        <v>0.05</v>
      </c>
    </row>
    <row r="513" spans="1:26" x14ac:dyDescent="0.25">
      <c r="A513" s="564" t="s">
        <v>2350</v>
      </c>
      <c r="B513" s="574" t="s">
        <v>817</v>
      </c>
      <c r="C513" s="574">
        <v>3</v>
      </c>
      <c r="D513" s="574" t="s">
        <v>454</v>
      </c>
      <c r="E513" s="574" t="s">
        <v>775</v>
      </c>
      <c r="F513" s="574" t="s">
        <v>98</v>
      </c>
      <c r="G513" s="574">
        <v>2017</v>
      </c>
      <c r="H513" s="574" t="s">
        <v>184</v>
      </c>
      <c r="I513" s="574" t="s">
        <v>812</v>
      </c>
      <c r="J513" s="574" t="s">
        <v>559</v>
      </c>
      <c r="K513" s="574">
        <v>4</v>
      </c>
      <c r="L513" s="574" t="s">
        <v>778</v>
      </c>
      <c r="M513" s="574">
        <v>7000</v>
      </c>
      <c r="N513" s="574" t="s">
        <v>503</v>
      </c>
      <c r="O513" s="574">
        <v>4</v>
      </c>
      <c r="P513" s="574" t="s">
        <v>813</v>
      </c>
      <c r="Q513" s="574" t="s">
        <v>815</v>
      </c>
      <c r="R513" s="574">
        <v>128.30000000000001</v>
      </c>
      <c r="S513" s="574">
        <v>21</v>
      </c>
      <c r="T513" s="575">
        <v>5600</v>
      </c>
      <c r="U513" s="574">
        <v>22</v>
      </c>
      <c r="V513" s="574" t="s">
        <v>122</v>
      </c>
      <c r="W513" s="574" t="s">
        <v>123</v>
      </c>
      <c r="X513" s="576">
        <v>32975</v>
      </c>
      <c r="Y513" s="576">
        <v>31419.06</v>
      </c>
      <c r="Z513" s="577">
        <v>0.03</v>
      </c>
    </row>
    <row r="514" spans="1:26" ht="30" x14ac:dyDescent="0.25">
      <c r="A514" s="564" t="s">
        <v>2351</v>
      </c>
      <c r="B514" s="565" t="s">
        <v>818</v>
      </c>
      <c r="C514" s="565">
        <v>1</v>
      </c>
      <c r="D514" s="565" t="s">
        <v>441</v>
      </c>
      <c r="E514" s="565" t="s">
        <v>775</v>
      </c>
      <c r="F514" s="565" t="s">
        <v>90</v>
      </c>
      <c r="G514" s="565">
        <v>2017</v>
      </c>
      <c r="H514" s="565" t="s">
        <v>819</v>
      </c>
      <c r="I514" s="565" t="s">
        <v>820</v>
      </c>
      <c r="J514" s="565" t="s">
        <v>777</v>
      </c>
      <c r="K514" s="565">
        <v>4</v>
      </c>
      <c r="L514" s="565" t="s">
        <v>821</v>
      </c>
      <c r="M514" s="565">
        <v>3500</v>
      </c>
      <c r="N514" s="565" t="s">
        <v>503</v>
      </c>
      <c r="O514" s="565">
        <v>4</v>
      </c>
      <c r="P514" s="565">
        <v>31117</v>
      </c>
      <c r="Q514" s="565" t="s">
        <v>442</v>
      </c>
      <c r="R514" s="565">
        <v>125.9</v>
      </c>
      <c r="S514" s="565">
        <v>21.1</v>
      </c>
      <c r="T514" s="566">
        <v>4690</v>
      </c>
      <c r="U514" s="565">
        <v>19</v>
      </c>
      <c r="V514" s="565" t="s">
        <v>122</v>
      </c>
      <c r="W514" s="565" t="s">
        <v>123</v>
      </c>
      <c r="X514" s="567">
        <v>23100</v>
      </c>
      <c r="Y514" s="567">
        <v>19029</v>
      </c>
      <c r="Z514" s="579">
        <v>0.05</v>
      </c>
    </row>
    <row r="515" spans="1:26" ht="30" x14ac:dyDescent="0.25">
      <c r="A515" s="564" t="s">
        <v>2352</v>
      </c>
      <c r="B515" s="574" t="s">
        <v>822</v>
      </c>
      <c r="C515" s="574">
        <v>1</v>
      </c>
      <c r="D515" s="574" t="s">
        <v>441</v>
      </c>
      <c r="E515" s="574" t="s">
        <v>775</v>
      </c>
      <c r="F515" s="574" t="s">
        <v>90</v>
      </c>
      <c r="G515" s="574">
        <v>2017</v>
      </c>
      <c r="H515" s="574" t="s">
        <v>819</v>
      </c>
      <c r="I515" s="574" t="s">
        <v>823</v>
      </c>
      <c r="J515" s="574" t="s">
        <v>777</v>
      </c>
      <c r="K515" s="574">
        <v>4</v>
      </c>
      <c r="L515" s="574" t="s">
        <v>821</v>
      </c>
      <c r="M515" s="574">
        <v>3500</v>
      </c>
      <c r="N515" s="574" t="s">
        <v>503</v>
      </c>
      <c r="O515" s="574">
        <v>4</v>
      </c>
      <c r="P515" s="574">
        <v>31317</v>
      </c>
      <c r="Q515" s="574" t="s">
        <v>442</v>
      </c>
      <c r="R515" s="574">
        <v>125.9</v>
      </c>
      <c r="S515" s="574">
        <v>21.1</v>
      </c>
      <c r="T515" s="575">
        <v>4690</v>
      </c>
      <c r="U515" s="574">
        <v>19</v>
      </c>
      <c r="V515" s="574" t="s">
        <v>122</v>
      </c>
      <c r="W515" s="574" t="s">
        <v>123</v>
      </c>
      <c r="X515" s="576">
        <v>24850</v>
      </c>
      <c r="Y515" s="576">
        <v>20761</v>
      </c>
      <c r="Z515" s="577">
        <v>0.05</v>
      </c>
    </row>
    <row r="516" spans="1:26" ht="30" x14ac:dyDescent="0.25">
      <c r="A516" s="564" t="s">
        <v>2353</v>
      </c>
      <c r="B516" s="565" t="s">
        <v>824</v>
      </c>
      <c r="C516" s="565">
        <v>1</v>
      </c>
      <c r="D516" s="565" t="s">
        <v>441</v>
      </c>
      <c r="E516" s="565" t="s">
        <v>775</v>
      </c>
      <c r="F516" s="565" t="s">
        <v>90</v>
      </c>
      <c r="G516" s="565">
        <v>2017</v>
      </c>
      <c r="H516" s="565" t="s">
        <v>819</v>
      </c>
      <c r="I516" s="565" t="s">
        <v>823</v>
      </c>
      <c r="J516" s="565" t="s">
        <v>777</v>
      </c>
      <c r="K516" s="565">
        <v>4</v>
      </c>
      <c r="L516" s="565" t="s">
        <v>821</v>
      </c>
      <c r="M516" s="565">
        <v>6500</v>
      </c>
      <c r="N516" s="565" t="s">
        <v>758</v>
      </c>
      <c r="O516" s="565">
        <v>6</v>
      </c>
      <c r="P516" s="565">
        <v>31517</v>
      </c>
      <c r="Q516" s="565" t="s">
        <v>442</v>
      </c>
      <c r="R516" s="565">
        <v>125.9</v>
      </c>
      <c r="S516" s="565">
        <v>21.1</v>
      </c>
      <c r="T516" s="566">
        <v>5589</v>
      </c>
      <c r="U516" s="565">
        <v>18</v>
      </c>
      <c r="V516" s="565" t="s">
        <v>122</v>
      </c>
      <c r="W516" s="565" t="s">
        <v>123</v>
      </c>
      <c r="X516" s="567">
        <v>25560</v>
      </c>
      <c r="Y516" s="567">
        <v>21464</v>
      </c>
      <c r="Z516" s="579">
        <v>0.05</v>
      </c>
    </row>
    <row r="517" spans="1:26" ht="30" x14ac:dyDescent="0.25">
      <c r="A517" s="564" t="s">
        <v>2354</v>
      </c>
      <c r="B517" s="574" t="s">
        <v>825</v>
      </c>
      <c r="C517" s="574">
        <v>1</v>
      </c>
      <c r="D517" s="574" t="s">
        <v>441</v>
      </c>
      <c r="E517" s="574" t="s">
        <v>775</v>
      </c>
      <c r="F517" s="574" t="s">
        <v>90</v>
      </c>
      <c r="G517" s="574">
        <v>2017</v>
      </c>
      <c r="H517" s="574" t="s">
        <v>819</v>
      </c>
      <c r="I517" s="574" t="s">
        <v>823</v>
      </c>
      <c r="J517" s="574" t="s">
        <v>559</v>
      </c>
      <c r="K517" s="574">
        <v>4</v>
      </c>
      <c r="L517" s="574" t="s">
        <v>821</v>
      </c>
      <c r="M517" s="574">
        <v>6300</v>
      </c>
      <c r="N517" s="574" t="s">
        <v>758</v>
      </c>
      <c r="O517" s="574">
        <v>6</v>
      </c>
      <c r="P517" s="574">
        <v>32217</v>
      </c>
      <c r="Q517" s="574" t="s">
        <v>442</v>
      </c>
      <c r="R517" s="574">
        <v>125.9</v>
      </c>
      <c r="S517" s="574">
        <v>21.1</v>
      </c>
      <c r="T517" s="575">
        <v>5690</v>
      </c>
      <c r="U517" s="574">
        <v>17</v>
      </c>
      <c r="V517" s="574" t="s">
        <v>122</v>
      </c>
      <c r="W517" s="574" t="s">
        <v>123</v>
      </c>
      <c r="X517" s="576">
        <v>29690</v>
      </c>
      <c r="Y517" s="576">
        <v>25553</v>
      </c>
      <c r="Z517" s="577">
        <v>0.05</v>
      </c>
    </row>
    <row r="518" spans="1:26" ht="30" x14ac:dyDescent="0.25">
      <c r="A518" s="564" t="s">
        <v>2355</v>
      </c>
      <c r="B518" s="565" t="s">
        <v>826</v>
      </c>
      <c r="C518" s="565">
        <v>1</v>
      </c>
      <c r="D518" s="565" t="s">
        <v>441</v>
      </c>
      <c r="E518" s="565" t="s">
        <v>775</v>
      </c>
      <c r="F518" s="565" t="s">
        <v>90</v>
      </c>
      <c r="G518" s="565">
        <v>2017</v>
      </c>
      <c r="H518" s="565" t="s">
        <v>819</v>
      </c>
      <c r="I518" s="565" t="s">
        <v>827</v>
      </c>
      <c r="J518" s="565" t="s">
        <v>777</v>
      </c>
      <c r="K518" s="565">
        <v>4</v>
      </c>
      <c r="L518" s="565" t="s">
        <v>821</v>
      </c>
      <c r="M518" s="565">
        <v>6500</v>
      </c>
      <c r="N518" s="565" t="s">
        <v>758</v>
      </c>
      <c r="O518" s="565">
        <v>6</v>
      </c>
      <c r="P518" s="565">
        <v>31717</v>
      </c>
      <c r="Q518" s="565" t="s">
        <v>442</v>
      </c>
      <c r="R518" s="565">
        <v>125.9</v>
      </c>
      <c r="S518" s="565">
        <v>21.1</v>
      </c>
      <c r="T518" s="566">
        <v>5690</v>
      </c>
      <c r="U518" s="565">
        <v>18</v>
      </c>
      <c r="V518" s="565" t="s">
        <v>122</v>
      </c>
      <c r="W518" s="565" t="s">
        <v>123</v>
      </c>
      <c r="X518" s="567">
        <v>26140</v>
      </c>
      <c r="Y518" s="567">
        <v>22969</v>
      </c>
      <c r="Z518" s="579">
        <v>0.05</v>
      </c>
    </row>
    <row r="519" spans="1:26" ht="30" x14ac:dyDescent="0.25">
      <c r="A519" s="564" t="s">
        <v>2356</v>
      </c>
      <c r="B519" s="574" t="s">
        <v>828</v>
      </c>
      <c r="C519" s="574">
        <v>1</v>
      </c>
      <c r="D519" s="574" t="s">
        <v>441</v>
      </c>
      <c r="E519" s="574" t="s">
        <v>775</v>
      </c>
      <c r="F519" s="574" t="s">
        <v>90</v>
      </c>
      <c r="G519" s="574">
        <v>2017</v>
      </c>
      <c r="H519" s="574" t="s">
        <v>819</v>
      </c>
      <c r="I519" s="574" t="s">
        <v>829</v>
      </c>
      <c r="J519" s="574" t="s">
        <v>777</v>
      </c>
      <c r="K519" s="574">
        <v>5</v>
      </c>
      <c r="L519" s="574" t="s">
        <v>830</v>
      </c>
      <c r="M519" s="574">
        <v>6300</v>
      </c>
      <c r="N519" s="574" t="s">
        <v>758</v>
      </c>
      <c r="O519" s="574">
        <v>6</v>
      </c>
      <c r="P519" s="574">
        <v>32117</v>
      </c>
      <c r="Q519" s="574" t="s">
        <v>442</v>
      </c>
      <c r="R519" s="574">
        <v>125.9</v>
      </c>
      <c r="S519" s="574">
        <v>21.1</v>
      </c>
      <c r="T519" s="575">
        <v>5730</v>
      </c>
      <c r="U519" s="574">
        <v>18</v>
      </c>
      <c r="V519" s="574" t="s">
        <v>122</v>
      </c>
      <c r="W519" s="574" t="s">
        <v>123</v>
      </c>
      <c r="X519" s="576">
        <v>25890</v>
      </c>
      <c r="Y519" s="576">
        <v>21791</v>
      </c>
      <c r="Z519" s="577">
        <v>0.05</v>
      </c>
    </row>
    <row r="520" spans="1:26" ht="30" x14ac:dyDescent="0.25">
      <c r="A520" s="564" t="s">
        <v>2357</v>
      </c>
      <c r="B520" s="565" t="s">
        <v>831</v>
      </c>
      <c r="C520" s="565">
        <v>1</v>
      </c>
      <c r="D520" s="565" t="s">
        <v>441</v>
      </c>
      <c r="E520" s="565" t="s">
        <v>775</v>
      </c>
      <c r="F520" s="565" t="s">
        <v>90</v>
      </c>
      <c r="G520" s="565">
        <v>2017</v>
      </c>
      <c r="H520" s="565" t="s">
        <v>819</v>
      </c>
      <c r="I520" s="565" t="s">
        <v>829</v>
      </c>
      <c r="J520" s="565" t="s">
        <v>559</v>
      </c>
      <c r="K520" s="565">
        <v>5</v>
      </c>
      <c r="L520" s="565" t="s">
        <v>830</v>
      </c>
      <c r="M520" s="565">
        <v>6100</v>
      </c>
      <c r="N520" s="565" t="s">
        <v>758</v>
      </c>
      <c r="O520" s="565">
        <v>6</v>
      </c>
      <c r="P520" s="565">
        <v>32017</v>
      </c>
      <c r="Q520" s="565" t="s">
        <v>442</v>
      </c>
      <c r="R520" s="565">
        <v>125.9</v>
      </c>
      <c r="S520" s="565">
        <v>21.1</v>
      </c>
      <c r="T520" s="566">
        <v>5816</v>
      </c>
      <c r="U520" s="565">
        <v>17</v>
      </c>
      <c r="V520" s="565" t="s">
        <v>122</v>
      </c>
      <c r="W520" s="565" t="s">
        <v>123</v>
      </c>
      <c r="X520" s="567">
        <v>28590</v>
      </c>
      <c r="Y520" s="567">
        <v>24464</v>
      </c>
      <c r="Z520" s="579">
        <v>0.05</v>
      </c>
    </row>
    <row r="521" spans="1:26" ht="30" x14ac:dyDescent="0.25">
      <c r="A521" s="564" t="s">
        <v>2358</v>
      </c>
      <c r="B521" s="574" t="s">
        <v>832</v>
      </c>
      <c r="C521" s="574">
        <v>1</v>
      </c>
      <c r="D521" s="574" t="s">
        <v>441</v>
      </c>
      <c r="E521" s="574" t="s">
        <v>775</v>
      </c>
      <c r="F521" s="574" t="s">
        <v>90</v>
      </c>
      <c r="G521" s="574">
        <v>2017</v>
      </c>
      <c r="H521" s="574" t="s">
        <v>819</v>
      </c>
      <c r="I521" s="574" t="s">
        <v>833</v>
      </c>
      <c r="J521" s="574" t="s">
        <v>777</v>
      </c>
      <c r="K521" s="574">
        <v>5</v>
      </c>
      <c r="L521" s="574" t="s">
        <v>830</v>
      </c>
      <c r="M521" s="574">
        <v>6300</v>
      </c>
      <c r="N521" s="574" t="s">
        <v>758</v>
      </c>
      <c r="O521" s="574">
        <v>6</v>
      </c>
      <c r="P521" s="574">
        <v>32317</v>
      </c>
      <c r="Q521" s="574" t="s">
        <v>442</v>
      </c>
      <c r="R521" s="574">
        <v>125.9</v>
      </c>
      <c r="S521" s="574">
        <v>21.1</v>
      </c>
      <c r="T521" s="575">
        <v>5730</v>
      </c>
      <c r="U521" s="574">
        <v>18</v>
      </c>
      <c r="V521" s="574" t="s">
        <v>122</v>
      </c>
      <c r="W521" s="574" t="s">
        <v>123</v>
      </c>
      <c r="X521" s="576">
        <v>26690</v>
      </c>
      <c r="Y521" s="576">
        <v>22583</v>
      </c>
      <c r="Z521" s="577">
        <v>0.05</v>
      </c>
    </row>
    <row r="522" spans="1:26" ht="30" x14ac:dyDescent="0.25">
      <c r="A522" s="564" t="s">
        <v>2359</v>
      </c>
      <c r="B522" s="565" t="s">
        <v>834</v>
      </c>
      <c r="C522" s="565">
        <v>1</v>
      </c>
      <c r="D522" s="565" t="s">
        <v>441</v>
      </c>
      <c r="E522" s="565" t="s">
        <v>775</v>
      </c>
      <c r="F522" s="565" t="s">
        <v>90</v>
      </c>
      <c r="G522" s="565">
        <v>2017</v>
      </c>
      <c r="H522" s="565" t="s">
        <v>819</v>
      </c>
      <c r="I522" s="565" t="s">
        <v>833</v>
      </c>
      <c r="J522" s="565" t="s">
        <v>559</v>
      </c>
      <c r="K522" s="565">
        <v>5</v>
      </c>
      <c r="L522" s="565" t="s">
        <v>830</v>
      </c>
      <c r="M522" s="565">
        <v>6100</v>
      </c>
      <c r="N522" s="565" t="s">
        <v>758</v>
      </c>
      <c r="O522" s="565">
        <v>6</v>
      </c>
      <c r="P522" s="565">
        <v>32217</v>
      </c>
      <c r="Q522" s="565" t="s">
        <v>442</v>
      </c>
      <c r="R522" s="565">
        <v>125.9</v>
      </c>
      <c r="S522" s="565">
        <v>21.1</v>
      </c>
      <c r="T522" s="566">
        <v>5816</v>
      </c>
      <c r="U522" s="565">
        <v>17</v>
      </c>
      <c r="V522" s="565" t="s">
        <v>122</v>
      </c>
      <c r="W522" s="565" t="s">
        <v>123</v>
      </c>
      <c r="X522" s="567">
        <v>29690</v>
      </c>
      <c r="Y522" s="567">
        <v>25553</v>
      </c>
      <c r="Z522" s="579">
        <v>0.05</v>
      </c>
    </row>
    <row r="523" spans="1:26" ht="30" x14ac:dyDescent="0.25">
      <c r="A523" s="564" t="s">
        <v>2360</v>
      </c>
      <c r="B523" s="574" t="s">
        <v>835</v>
      </c>
      <c r="C523" s="574">
        <v>1</v>
      </c>
      <c r="D523" s="574" t="s">
        <v>441</v>
      </c>
      <c r="E523" s="574" t="s">
        <v>775</v>
      </c>
      <c r="F523" s="574" t="s">
        <v>90</v>
      </c>
      <c r="G523" s="574">
        <v>2017</v>
      </c>
      <c r="H523" s="574" t="s">
        <v>819</v>
      </c>
      <c r="I523" s="574" t="s">
        <v>836</v>
      </c>
      <c r="J523" s="574" t="s">
        <v>777</v>
      </c>
      <c r="K523" s="574">
        <v>5</v>
      </c>
      <c r="L523" s="574" t="s">
        <v>830</v>
      </c>
      <c r="M523" s="574">
        <v>6300</v>
      </c>
      <c r="N523" s="574" t="s">
        <v>758</v>
      </c>
      <c r="O523" s="574">
        <v>6</v>
      </c>
      <c r="P523" s="574">
        <v>32517</v>
      </c>
      <c r="Q523" s="574" t="s">
        <v>442</v>
      </c>
      <c r="R523" s="574">
        <v>125.9</v>
      </c>
      <c r="S523" s="574">
        <v>21.1</v>
      </c>
      <c r="T523" s="575">
        <v>5730</v>
      </c>
      <c r="U523" s="574">
        <v>18</v>
      </c>
      <c r="V523" s="574" t="s">
        <v>122</v>
      </c>
      <c r="W523" s="574" t="s">
        <v>123</v>
      </c>
      <c r="X523" s="576">
        <v>27570</v>
      </c>
      <c r="Y523" s="576">
        <v>23454</v>
      </c>
      <c r="Z523" s="577">
        <v>0.05</v>
      </c>
    </row>
    <row r="524" spans="1:26" x14ac:dyDescent="0.25">
      <c r="A524" s="564" t="s">
        <v>2361</v>
      </c>
      <c r="B524" s="565" t="s">
        <v>837</v>
      </c>
      <c r="C524" s="565">
        <v>1</v>
      </c>
      <c r="D524" s="565" t="s">
        <v>431</v>
      </c>
      <c r="E524" s="565" t="s">
        <v>838</v>
      </c>
      <c r="F524" s="565" t="s">
        <v>98</v>
      </c>
      <c r="G524" s="565">
        <v>2017</v>
      </c>
      <c r="H524" s="565" t="s">
        <v>185</v>
      </c>
      <c r="I524" s="565" t="s">
        <v>839</v>
      </c>
      <c r="J524" s="565" t="s">
        <v>777</v>
      </c>
      <c r="K524" s="565"/>
      <c r="L524" s="565" t="s">
        <v>840</v>
      </c>
      <c r="M524" s="565">
        <v>11000</v>
      </c>
      <c r="N524" s="565" t="s">
        <v>841</v>
      </c>
      <c r="O524" s="565">
        <v>6</v>
      </c>
      <c r="P524" s="565" t="s">
        <v>842</v>
      </c>
      <c r="Q524" s="565" t="s">
        <v>843</v>
      </c>
      <c r="R524" s="565">
        <v>133</v>
      </c>
      <c r="S524" s="565">
        <v>34</v>
      </c>
      <c r="T524" s="566">
        <v>6700</v>
      </c>
      <c r="U524" s="565">
        <v>20</v>
      </c>
      <c r="V524" s="565" t="s">
        <v>125</v>
      </c>
      <c r="W524" s="565" t="s">
        <v>122</v>
      </c>
      <c r="X524" s="567">
        <v>29170</v>
      </c>
      <c r="Y524" s="567">
        <v>20381.560000000001</v>
      </c>
      <c r="Z524" s="579">
        <v>7.1999999999999995E-2</v>
      </c>
    </row>
    <row r="525" spans="1:26" ht="30" x14ac:dyDescent="0.25">
      <c r="A525" s="564" t="s">
        <v>2362</v>
      </c>
      <c r="B525" s="574" t="s">
        <v>837</v>
      </c>
      <c r="C525" s="574">
        <v>2</v>
      </c>
      <c r="D525" s="574" t="s">
        <v>436</v>
      </c>
      <c r="E525" s="574" t="s">
        <v>838</v>
      </c>
      <c r="F525" s="574" t="s">
        <v>98</v>
      </c>
      <c r="G525" s="574">
        <v>2017</v>
      </c>
      <c r="H525" s="574" t="s">
        <v>185</v>
      </c>
      <c r="I525" s="574" t="s">
        <v>839</v>
      </c>
      <c r="J525" s="574" t="s">
        <v>777</v>
      </c>
      <c r="K525" s="574">
        <v>3</v>
      </c>
      <c r="L525" s="574" t="s">
        <v>840</v>
      </c>
      <c r="M525" s="574">
        <v>11000</v>
      </c>
      <c r="N525" s="574" t="s">
        <v>841</v>
      </c>
      <c r="O525" s="574">
        <v>6</v>
      </c>
      <c r="P525" s="574" t="s">
        <v>842</v>
      </c>
      <c r="Q525" s="574" t="s">
        <v>843</v>
      </c>
      <c r="R525" s="574">
        <v>133</v>
      </c>
      <c r="S525" s="574">
        <v>34</v>
      </c>
      <c r="T525" s="575">
        <v>6700</v>
      </c>
      <c r="U525" s="574">
        <v>20</v>
      </c>
      <c r="V525" s="574" t="s">
        <v>125</v>
      </c>
      <c r="W525" s="574" t="s">
        <v>122</v>
      </c>
      <c r="X525" s="576">
        <v>29070</v>
      </c>
      <c r="Y525" s="576">
        <v>20830</v>
      </c>
      <c r="Z525" s="577">
        <v>0.05</v>
      </c>
    </row>
    <row r="526" spans="1:26" x14ac:dyDescent="0.25">
      <c r="A526" s="564" t="s">
        <v>2363</v>
      </c>
      <c r="B526" s="565" t="s">
        <v>837</v>
      </c>
      <c r="C526" s="565">
        <v>3</v>
      </c>
      <c r="D526" s="565" t="s">
        <v>454</v>
      </c>
      <c r="E526" s="565" t="s">
        <v>838</v>
      </c>
      <c r="F526" s="565" t="s">
        <v>98</v>
      </c>
      <c r="G526" s="565">
        <v>2017</v>
      </c>
      <c r="H526" s="565" t="s">
        <v>185</v>
      </c>
      <c r="I526" s="565" t="s">
        <v>839</v>
      </c>
      <c r="J526" s="565" t="s">
        <v>777</v>
      </c>
      <c r="K526" s="565">
        <v>3</v>
      </c>
      <c r="L526" s="565" t="s">
        <v>840</v>
      </c>
      <c r="M526" s="565">
        <v>11000</v>
      </c>
      <c r="N526" s="565" t="s">
        <v>841</v>
      </c>
      <c r="O526" s="565">
        <v>6</v>
      </c>
      <c r="P526" s="565" t="s">
        <v>842</v>
      </c>
      <c r="Q526" s="565" t="s">
        <v>843</v>
      </c>
      <c r="R526" s="565">
        <v>133</v>
      </c>
      <c r="S526" s="565">
        <v>34</v>
      </c>
      <c r="T526" s="566">
        <v>6700</v>
      </c>
      <c r="U526" s="565">
        <v>20</v>
      </c>
      <c r="V526" s="565" t="s">
        <v>125</v>
      </c>
      <c r="W526" s="565" t="s">
        <v>122</v>
      </c>
      <c r="X526" s="567">
        <v>28240</v>
      </c>
      <c r="Y526" s="567">
        <v>20381.64</v>
      </c>
      <c r="Z526" s="579">
        <v>0.03</v>
      </c>
    </row>
    <row r="527" spans="1:26" x14ac:dyDescent="0.25">
      <c r="A527" s="564" t="s">
        <v>2364</v>
      </c>
      <c r="B527" s="574" t="s">
        <v>844</v>
      </c>
      <c r="C527" s="574">
        <v>1</v>
      </c>
      <c r="D527" s="574" t="s">
        <v>431</v>
      </c>
      <c r="E527" s="574" t="s">
        <v>838</v>
      </c>
      <c r="F527" s="574" t="s">
        <v>98</v>
      </c>
      <c r="G527" s="574">
        <v>2017</v>
      </c>
      <c r="H527" s="574" t="s">
        <v>185</v>
      </c>
      <c r="I527" s="574" t="s">
        <v>845</v>
      </c>
      <c r="J527" s="574" t="s">
        <v>777</v>
      </c>
      <c r="K527" s="574"/>
      <c r="L527" s="574" t="s">
        <v>846</v>
      </c>
      <c r="M527" s="574">
        <v>11000</v>
      </c>
      <c r="N527" s="574" t="s">
        <v>841</v>
      </c>
      <c r="O527" s="574">
        <v>6</v>
      </c>
      <c r="P527" s="574" t="s">
        <v>847</v>
      </c>
      <c r="Q527" s="574" t="s">
        <v>843</v>
      </c>
      <c r="R527" s="574">
        <v>143.5</v>
      </c>
      <c r="S527" s="574">
        <v>26</v>
      </c>
      <c r="T527" s="575">
        <v>7100</v>
      </c>
      <c r="U527" s="574">
        <v>20</v>
      </c>
      <c r="V527" s="574" t="s">
        <v>125</v>
      </c>
      <c r="W527" s="574" t="s">
        <v>122</v>
      </c>
      <c r="X527" s="576">
        <v>32805</v>
      </c>
      <c r="Y527" s="576">
        <v>22731.65</v>
      </c>
      <c r="Z527" s="577">
        <v>7.1999999999999995E-2</v>
      </c>
    </row>
    <row r="528" spans="1:26" ht="30" x14ac:dyDescent="0.25">
      <c r="A528" s="564" t="s">
        <v>2365</v>
      </c>
      <c r="B528" s="565" t="s">
        <v>844</v>
      </c>
      <c r="C528" s="565">
        <v>2</v>
      </c>
      <c r="D528" s="565" t="s">
        <v>436</v>
      </c>
      <c r="E528" s="565" t="s">
        <v>838</v>
      </c>
      <c r="F528" s="565" t="s">
        <v>98</v>
      </c>
      <c r="G528" s="565">
        <v>2017</v>
      </c>
      <c r="H528" s="565" t="s">
        <v>185</v>
      </c>
      <c r="I528" s="565" t="s">
        <v>845</v>
      </c>
      <c r="J528" s="565" t="s">
        <v>777</v>
      </c>
      <c r="K528" s="565">
        <v>6</v>
      </c>
      <c r="L528" s="565" t="s">
        <v>846</v>
      </c>
      <c r="M528" s="565">
        <v>11000</v>
      </c>
      <c r="N528" s="565" t="s">
        <v>841</v>
      </c>
      <c r="O528" s="565">
        <v>6</v>
      </c>
      <c r="P528" s="565" t="s">
        <v>847</v>
      </c>
      <c r="Q528" s="565" t="s">
        <v>843</v>
      </c>
      <c r="R528" s="565">
        <v>143.5</v>
      </c>
      <c r="S528" s="565">
        <v>26</v>
      </c>
      <c r="T528" s="566">
        <v>6900</v>
      </c>
      <c r="U528" s="565">
        <v>20</v>
      </c>
      <c r="V528" s="565" t="s">
        <v>125</v>
      </c>
      <c r="W528" s="565" t="s">
        <v>122</v>
      </c>
      <c r="X528" s="567">
        <v>32702</v>
      </c>
      <c r="Y528" s="567">
        <v>23395</v>
      </c>
      <c r="Z528" s="579">
        <v>0.05</v>
      </c>
    </row>
    <row r="529" spans="1:26" x14ac:dyDescent="0.25">
      <c r="A529" s="564" t="s">
        <v>2366</v>
      </c>
      <c r="B529" s="574" t="s">
        <v>844</v>
      </c>
      <c r="C529" s="574">
        <v>3</v>
      </c>
      <c r="D529" s="574" t="s">
        <v>454</v>
      </c>
      <c r="E529" s="574" t="s">
        <v>838</v>
      </c>
      <c r="F529" s="574" t="s">
        <v>98</v>
      </c>
      <c r="G529" s="574">
        <v>2017</v>
      </c>
      <c r="H529" s="574" t="s">
        <v>185</v>
      </c>
      <c r="I529" s="574" t="s">
        <v>845</v>
      </c>
      <c r="J529" s="574" t="s">
        <v>777</v>
      </c>
      <c r="K529" s="574">
        <v>6</v>
      </c>
      <c r="L529" s="574" t="s">
        <v>846</v>
      </c>
      <c r="M529" s="574">
        <v>11000</v>
      </c>
      <c r="N529" s="574" t="s">
        <v>841</v>
      </c>
      <c r="O529" s="574">
        <v>6</v>
      </c>
      <c r="P529" s="574" t="s">
        <v>847</v>
      </c>
      <c r="Q529" s="574" t="s">
        <v>843</v>
      </c>
      <c r="R529" s="574">
        <v>143.5</v>
      </c>
      <c r="S529" s="574">
        <v>26</v>
      </c>
      <c r="T529" s="575">
        <v>7100</v>
      </c>
      <c r="U529" s="574">
        <v>20</v>
      </c>
      <c r="V529" s="574" t="s">
        <v>125</v>
      </c>
      <c r="W529" s="574" t="s">
        <v>122</v>
      </c>
      <c r="X529" s="576">
        <v>31875</v>
      </c>
      <c r="Y529" s="576">
        <v>22578.720000000001</v>
      </c>
      <c r="Z529" s="577">
        <v>0.03</v>
      </c>
    </row>
    <row r="530" spans="1:26" x14ac:dyDescent="0.25">
      <c r="A530" s="564" t="s">
        <v>2367</v>
      </c>
      <c r="B530" s="565" t="s">
        <v>848</v>
      </c>
      <c r="C530" s="565">
        <v>1</v>
      </c>
      <c r="D530" s="565" t="s">
        <v>431</v>
      </c>
      <c r="E530" s="565" t="s">
        <v>838</v>
      </c>
      <c r="F530" s="565" t="s">
        <v>98</v>
      </c>
      <c r="G530" s="565">
        <v>2017</v>
      </c>
      <c r="H530" s="565" t="s">
        <v>185</v>
      </c>
      <c r="I530" s="565" t="s">
        <v>849</v>
      </c>
      <c r="J530" s="565" t="s">
        <v>777</v>
      </c>
      <c r="K530" s="565"/>
      <c r="L530" s="565" t="s">
        <v>850</v>
      </c>
      <c r="M530" s="565">
        <v>11000</v>
      </c>
      <c r="N530" s="565" t="s">
        <v>841</v>
      </c>
      <c r="O530" s="565">
        <v>6</v>
      </c>
      <c r="P530" s="565" t="s">
        <v>851</v>
      </c>
      <c r="Q530" s="565" t="s">
        <v>843</v>
      </c>
      <c r="R530" s="565">
        <v>143.5</v>
      </c>
      <c r="S530" s="565">
        <v>26</v>
      </c>
      <c r="T530" s="566">
        <v>7100</v>
      </c>
      <c r="U530" s="565">
        <v>20</v>
      </c>
      <c r="V530" s="565" t="s">
        <v>125</v>
      </c>
      <c r="W530" s="565" t="s">
        <v>122</v>
      </c>
      <c r="X530" s="567">
        <v>37230</v>
      </c>
      <c r="Y530" s="567">
        <v>25737.29</v>
      </c>
      <c r="Z530" s="579">
        <v>7.1999999999999995E-2</v>
      </c>
    </row>
    <row r="531" spans="1:26" ht="30" x14ac:dyDescent="0.25">
      <c r="A531" s="564" t="s">
        <v>2368</v>
      </c>
      <c r="B531" s="574" t="s">
        <v>848</v>
      </c>
      <c r="C531" s="574">
        <v>2</v>
      </c>
      <c r="D531" s="574" t="s">
        <v>436</v>
      </c>
      <c r="E531" s="574" t="s">
        <v>838</v>
      </c>
      <c r="F531" s="574" t="s">
        <v>98</v>
      </c>
      <c r="G531" s="574">
        <v>2017</v>
      </c>
      <c r="H531" s="574" t="s">
        <v>185</v>
      </c>
      <c r="I531" s="574" t="s">
        <v>849</v>
      </c>
      <c r="J531" s="574" t="s">
        <v>777</v>
      </c>
      <c r="K531" s="574">
        <v>6</v>
      </c>
      <c r="L531" s="574" t="s">
        <v>850</v>
      </c>
      <c r="M531" s="574">
        <v>11000</v>
      </c>
      <c r="N531" s="574" t="s">
        <v>841</v>
      </c>
      <c r="O531" s="574">
        <v>6</v>
      </c>
      <c r="P531" s="574" t="s">
        <v>851</v>
      </c>
      <c r="Q531" s="574" t="s">
        <v>843</v>
      </c>
      <c r="R531" s="574">
        <v>143.5</v>
      </c>
      <c r="S531" s="574">
        <v>26</v>
      </c>
      <c r="T531" s="575">
        <v>6900</v>
      </c>
      <c r="U531" s="574">
        <v>20</v>
      </c>
      <c r="V531" s="574" t="s">
        <v>125</v>
      </c>
      <c r="W531" s="574" t="s">
        <v>122</v>
      </c>
      <c r="X531" s="576">
        <v>37130</v>
      </c>
      <c r="Y531" s="576">
        <v>26512</v>
      </c>
      <c r="Z531" s="577">
        <v>0.05</v>
      </c>
    </row>
    <row r="532" spans="1:26" x14ac:dyDescent="0.25">
      <c r="A532" s="564" t="s">
        <v>2369</v>
      </c>
      <c r="B532" s="565" t="s">
        <v>848</v>
      </c>
      <c r="C532" s="565">
        <v>3</v>
      </c>
      <c r="D532" s="565" t="s">
        <v>454</v>
      </c>
      <c r="E532" s="565" t="s">
        <v>838</v>
      </c>
      <c r="F532" s="565" t="s">
        <v>98</v>
      </c>
      <c r="G532" s="565">
        <v>2017</v>
      </c>
      <c r="H532" s="565" t="s">
        <v>185</v>
      </c>
      <c r="I532" s="565" t="s">
        <v>849</v>
      </c>
      <c r="J532" s="565" t="s">
        <v>777</v>
      </c>
      <c r="K532" s="565">
        <v>6</v>
      </c>
      <c r="L532" s="565" t="s">
        <v>850</v>
      </c>
      <c r="M532" s="565">
        <v>11000</v>
      </c>
      <c r="N532" s="565" t="s">
        <v>841</v>
      </c>
      <c r="O532" s="565">
        <v>6</v>
      </c>
      <c r="P532" s="565" t="s">
        <v>851</v>
      </c>
      <c r="Q532" s="565" t="s">
        <v>843</v>
      </c>
      <c r="R532" s="565">
        <v>143.5</v>
      </c>
      <c r="S532" s="565">
        <v>26</v>
      </c>
      <c r="T532" s="566">
        <v>7100</v>
      </c>
      <c r="U532" s="565">
        <v>20</v>
      </c>
      <c r="V532" s="565" t="s">
        <v>125</v>
      </c>
      <c r="W532" s="565" t="s">
        <v>122</v>
      </c>
      <c r="X532" s="567">
        <v>36300</v>
      </c>
      <c r="Y532" s="567">
        <v>25609.14</v>
      </c>
      <c r="Z532" s="579">
        <v>0.03</v>
      </c>
    </row>
    <row r="533" spans="1:26" x14ac:dyDescent="0.25">
      <c r="A533" s="564" t="s">
        <v>2370</v>
      </c>
      <c r="B533" s="574" t="s">
        <v>852</v>
      </c>
      <c r="C533" s="574">
        <v>1</v>
      </c>
      <c r="D533" s="574" t="s">
        <v>431</v>
      </c>
      <c r="E533" s="574" t="s">
        <v>838</v>
      </c>
      <c r="F533" s="574" t="s">
        <v>98</v>
      </c>
      <c r="G533" s="574">
        <v>2017</v>
      </c>
      <c r="H533" s="574" t="s">
        <v>185</v>
      </c>
      <c r="I533" s="574" t="s">
        <v>853</v>
      </c>
      <c r="J533" s="574" t="s">
        <v>777</v>
      </c>
      <c r="K533" s="574"/>
      <c r="L533" s="574" t="s">
        <v>855</v>
      </c>
      <c r="M533" s="574">
        <v>11000</v>
      </c>
      <c r="N533" s="574" t="s">
        <v>613</v>
      </c>
      <c r="O533" s="574">
        <v>8</v>
      </c>
      <c r="P533" s="574" t="s">
        <v>854</v>
      </c>
      <c r="Q533" s="574" t="s">
        <v>843</v>
      </c>
      <c r="R533" s="574">
        <v>153</v>
      </c>
      <c r="S533" s="574">
        <v>26</v>
      </c>
      <c r="T533" s="575">
        <v>7100</v>
      </c>
      <c r="U533" s="574">
        <v>19</v>
      </c>
      <c r="V533" s="574" t="s">
        <v>122</v>
      </c>
      <c r="W533" s="574" t="s">
        <v>123</v>
      </c>
      <c r="X533" s="576">
        <v>38625</v>
      </c>
      <c r="Y533" s="576">
        <v>27036.7</v>
      </c>
      <c r="Z533" s="577">
        <v>7.1999999999999995E-2</v>
      </c>
    </row>
    <row r="534" spans="1:26" ht="30" x14ac:dyDescent="0.25">
      <c r="A534" s="564" t="s">
        <v>2371</v>
      </c>
      <c r="B534" s="565" t="s">
        <v>852</v>
      </c>
      <c r="C534" s="565">
        <v>2</v>
      </c>
      <c r="D534" s="565" t="s">
        <v>436</v>
      </c>
      <c r="E534" s="565" t="s">
        <v>838</v>
      </c>
      <c r="F534" s="565" t="s">
        <v>98</v>
      </c>
      <c r="G534" s="565">
        <v>2017</v>
      </c>
      <c r="H534" s="565" t="s">
        <v>185</v>
      </c>
      <c r="I534" s="565" t="s">
        <v>853</v>
      </c>
      <c r="J534" s="565" t="s">
        <v>777</v>
      </c>
      <c r="K534" s="565">
        <v>6</v>
      </c>
      <c r="L534" s="565" t="s">
        <v>855</v>
      </c>
      <c r="M534" s="565">
        <v>11000</v>
      </c>
      <c r="N534" s="565" t="s">
        <v>613</v>
      </c>
      <c r="O534" s="565">
        <v>8</v>
      </c>
      <c r="P534" s="565" t="s">
        <v>854</v>
      </c>
      <c r="Q534" s="565" t="s">
        <v>843</v>
      </c>
      <c r="R534" s="565">
        <v>153</v>
      </c>
      <c r="S534" s="565">
        <v>26</v>
      </c>
      <c r="T534" s="566">
        <v>7000</v>
      </c>
      <c r="U534" s="565">
        <v>20</v>
      </c>
      <c r="V534" s="565" t="s">
        <v>125</v>
      </c>
      <c r="W534" s="565" t="s">
        <v>122</v>
      </c>
      <c r="X534" s="567">
        <v>38625</v>
      </c>
      <c r="Y534" s="567">
        <v>27948</v>
      </c>
      <c r="Z534" s="579">
        <v>0.05</v>
      </c>
    </row>
    <row r="535" spans="1:26" x14ac:dyDescent="0.25">
      <c r="A535" s="564" t="s">
        <v>2372</v>
      </c>
      <c r="B535" s="574" t="s">
        <v>852</v>
      </c>
      <c r="C535" s="574">
        <v>3</v>
      </c>
      <c r="D535" s="574" t="s">
        <v>454</v>
      </c>
      <c r="E535" s="574" t="s">
        <v>838</v>
      </c>
      <c r="F535" s="574" t="s">
        <v>98</v>
      </c>
      <c r="G535" s="574">
        <v>2017</v>
      </c>
      <c r="H535" s="574" t="s">
        <v>185</v>
      </c>
      <c r="I535" s="574" t="s">
        <v>853</v>
      </c>
      <c r="J535" s="574" t="s">
        <v>777</v>
      </c>
      <c r="K535" s="574">
        <v>6</v>
      </c>
      <c r="L535" s="574"/>
      <c r="M535" s="574">
        <v>11000</v>
      </c>
      <c r="N535" s="574" t="s">
        <v>841</v>
      </c>
      <c r="O535" s="574">
        <v>6</v>
      </c>
      <c r="P535" s="574" t="s">
        <v>854</v>
      </c>
      <c r="Q535" s="574" t="s">
        <v>843</v>
      </c>
      <c r="R535" s="574">
        <v>153</v>
      </c>
      <c r="S535" s="574">
        <v>26</v>
      </c>
      <c r="T535" s="575">
        <v>7100</v>
      </c>
      <c r="U535" s="574">
        <v>20</v>
      </c>
      <c r="V535" s="574" t="s">
        <v>125</v>
      </c>
      <c r="W535" s="574" t="s">
        <v>122</v>
      </c>
      <c r="X535" s="576">
        <v>37695</v>
      </c>
      <c r="Y535" s="576">
        <v>26917.8</v>
      </c>
      <c r="Z535" s="577">
        <v>0.03</v>
      </c>
    </row>
    <row r="536" spans="1:26" x14ac:dyDescent="0.25">
      <c r="A536" s="564" t="s">
        <v>2373</v>
      </c>
      <c r="B536" s="565" t="s">
        <v>856</v>
      </c>
      <c r="C536" s="565">
        <v>1</v>
      </c>
      <c r="D536" s="565" t="s">
        <v>431</v>
      </c>
      <c r="E536" s="565" t="s">
        <v>838</v>
      </c>
      <c r="F536" s="565" t="s">
        <v>98</v>
      </c>
      <c r="G536" s="565">
        <v>2017</v>
      </c>
      <c r="H536" s="565" t="s">
        <v>185</v>
      </c>
      <c r="I536" s="565" t="s">
        <v>857</v>
      </c>
      <c r="J536" s="565" t="s">
        <v>559</v>
      </c>
      <c r="K536" s="565"/>
      <c r="L536" s="565" t="s">
        <v>846</v>
      </c>
      <c r="M536" s="565">
        <v>12400</v>
      </c>
      <c r="N536" s="565" t="s">
        <v>841</v>
      </c>
      <c r="O536" s="565">
        <v>6</v>
      </c>
      <c r="P536" s="565" t="s">
        <v>858</v>
      </c>
      <c r="Q536" s="565" t="s">
        <v>843</v>
      </c>
      <c r="R536" s="565">
        <v>119</v>
      </c>
      <c r="S536" s="565">
        <v>26</v>
      </c>
      <c r="T536" s="566">
        <v>6700</v>
      </c>
      <c r="U536" s="565">
        <v>19</v>
      </c>
      <c r="V536" s="565" t="s">
        <v>125</v>
      </c>
      <c r="W536" s="565" t="s">
        <v>122</v>
      </c>
      <c r="X536" s="567">
        <v>32720</v>
      </c>
      <c r="Y536" s="567">
        <v>22913.59</v>
      </c>
      <c r="Z536" s="579">
        <v>7.1999999999999995E-2</v>
      </c>
    </row>
    <row r="537" spans="1:26" ht="30" x14ac:dyDescent="0.25">
      <c r="A537" s="564" t="s">
        <v>2374</v>
      </c>
      <c r="B537" s="574" t="s">
        <v>856</v>
      </c>
      <c r="C537" s="574">
        <v>2</v>
      </c>
      <c r="D537" s="574" t="s">
        <v>436</v>
      </c>
      <c r="E537" s="574" t="s">
        <v>838</v>
      </c>
      <c r="F537" s="574" t="s">
        <v>98</v>
      </c>
      <c r="G537" s="574">
        <v>2017</v>
      </c>
      <c r="H537" s="574" t="s">
        <v>185</v>
      </c>
      <c r="I537" s="574" t="s">
        <v>857</v>
      </c>
      <c r="J537" s="574" t="s">
        <v>559</v>
      </c>
      <c r="K537" s="574">
        <v>3</v>
      </c>
      <c r="L537" s="574" t="s">
        <v>846</v>
      </c>
      <c r="M537" s="574">
        <v>12400</v>
      </c>
      <c r="N537" s="574" t="s">
        <v>841</v>
      </c>
      <c r="O537" s="574">
        <v>6</v>
      </c>
      <c r="P537" s="574" t="s">
        <v>858</v>
      </c>
      <c r="Q537" s="574" t="s">
        <v>843</v>
      </c>
      <c r="R537" s="574">
        <v>119</v>
      </c>
      <c r="S537" s="574">
        <v>26</v>
      </c>
      <c r="T537" s="575">
        <v>6700</v>
      </c>
      <c r="U537" s="574">
        <v>19</v>
      </c>
      <c r="V537" s="574" t="s">
        <v>125</v>
      </c>
      <c r="W537" s="574" t="s">
        <v>122</v>
      </c>
      <c r="X537" s="576">
        <v>32620</v>
      </c>
      <c r="Y537" s="576">
        <v>23417</v>
      </c>
      <c r="Z537" s="577">
        <v>0.05</v>
      </c>
    </row>
    <row r="538" spans="1:26" x14ac:dyDescent="0.25">
      <c r="A538" s="564" t="s">
        <v>2375</v>
      </c>
      <c r="B538" s="565" t="s">
        <v>856</v>
      </c>
      <c r="C538" s="565">
        <v>3</v>
      </c>
      <c r="D538" s="565" t="s">
        <v>454</v>
      </c>
      <c r="E538" s="565" t="s">
        <v>838</v>
      </c>
      <c r="F538" s="565" t="s">
        <v>98</v>
      </c>
      <c r="G538" s="565">
        <v>2017</v>
      </c>
      <c r="H538" s="565" t="s">
        <v>185</v>
      </c>
      <c r="I538" s="565" t="s">
        <v>857</v>
      </c>
      <c r="J538" s="565" t="s">
        <v>559</v>
      </c>
      <c r="K538" s="565">
        <v>3</v>
      </c>
      <c r="L538" s="565" t="s">
        <v>846</v>
      </c>
      <c r="M538" s="565">
        <v>12400</v>
      </c>
      <c r="N538" s="565" t="s">
        <v>841</v>
      </c>
      <c r="O538" s="565">
        <v>6</v>
      </c>
      <c r="P538" s="565" t="s">
        <v>858</v>
      </c>
      <c r="Q538" s="565" t="s">
        <v>843</v>
      </c>
      <c r="R538" s="565">
        <v>119</v>
      </c>
      <c r="S538" s="565">
        <v>26</v>
      </c>
      <c r="T538" s="566">
        <v>6700</v>
      </c>
      <c r="U538" s="565">
        <v>19</v>
      </c>
      <c r="V538" s="565" t="s">
        <v>125</v>
      </c>
      <c r="W538" s="565" t="s">
        <v>122</v>
      </c>
      <c r="X538" s="567">
        <v>31790</v>
      </c>
      <c r="Y538" s="567">
        <v>22917.360000000001</v>
      </c>
      <c r="Z538" s="579">
        <v>0.03</v>
      </c>
    </row>
    <row r="539" spans="1:26" x14ac:dyDescent="0.25">
      <c r="A539" s="564" t="s">
        <v>2376</v>
      </c>
      <c r="B539" s="574" t="s">
        <v>859</v>
      </c>
      <c r="C539" s="574">
        <v>1</v>
      </c>
      <c r="D539" s="574" t="s">
        <v>431</v>
      </c>
      <c r="E539" s="574" t="s">
        <v>838</v>
      </c>
      <c r="F539" s="574" t="s">
        <v>98</v>
      </c>
      <c r="G539" s="574">
        <v>2017</v>
      </c>
      <c r="H539" s="574" t="s">
        <v>185</v>
      </c>
      <c r="I539" s="574" t="s">
        <v>839</v>
      </c>
      <c r="J539" s="574" t="s">
        <v>559</v>
      </c>
      <c r="K539" s="574"/>
      <c r="L539" s="574" t="s">
        <v>840</v>
      </c>
      <c r="M539" s="574">
        <v>12800</v>
      </c>
      <c r="N539" s="574" t="s">
        <v>841</v>
      </c>
      <c r="O539" s="574">
        <v>6</v>
      </c>
      <c r="P539" s="574" t="s">
        <v>860</v>
      </c>
      <c r="Q539" s="574" t="s">
        <v>843</v>
      </c>
      <c r="R539" s="574">
        <v>133</v>
      </c>
      <c r="S539" s="574">
        <v>34</v>
      </c>
      <c r="T539" s="575">
        <v>6900</v>
      </c>
      <c r="U539" s="574">
        <v>19</v>
      </c>
      <c r="V539" s="574" t="s">
        <v>125</v>
      </c>
      <c r="W539" s="574" t="s">
        <v>122</v>
      </c>
      <c r="X539" s="576">
        <v>33020</v>
      </c>
      <c r="Y539" s="576">
        <v>23345.94</v>
      </c>
      <c r="Z539" s="577">
        <v>7.1999999999999995E-2</v>
      </c>
    </row>
    <row r="540" spans="1:26" ht="30" x14ac:dyDescent="0.25">
      <c r="A540" s="564" t="s">
        <v>2377</v>
      </c>
      <c r="B540" s="565" t="s">
        <v>859</v>
      </c>
      <c r="C540" s="565">
        <v>2</v>
      </c>
      <c r="D540" s="565" t="s">
        <v>436</v>
      </c>
      <c r="E540" s="565" t="s">
        <v>838</v>
      </c>
      <c r="F540" s="565" t="s">
        <v>98</v>
      </c>
      <c r="G540" s="565">
        <v>2017</v>
      </c>
      <c r="H540" s="565" t="s">
        <v>185</v>
      </c>
      <c r="I540" s="565" t="s">
        <v>839</v>
      </c>
      <c r="J540" s="565" t="s">
        <v>559</v>
      </c>
      <c r="K540" s="565">
        <v>3</v>
      </c>
      <c r="L540" s="565" t="s">
        <v>840</v>
      </c>
      <c r="M540" s="565">
        <v>12800</v>
      </c>
      <c r="N540" s="565" t="s">
        <v>841</v>
      </c>
      <c r="O540" s="565">
        <v>6</v>
      </c>
      <c r="P540" s="565" t="s">
        <v>860</v>
      </c>
      <c r="Q540" s="565" t="s">
        <v>843</v>
      </c>
      <c r="R540" s="565">
        <v>133</v>
      </c>
      <c r="S540" s="565">
        <v>34</v>
      </c>
      <c r="T540" s="566">
        <v>6900</v>
      </c>
      <c r="U540" s="565">
        <v>19</v>
      </c>
      <c r="V540" s="565" t="s">
        <v>125</v>
      </c>
      <c r="W540" s="565" t="s">
        <v>122</v>
      </c>
      <c r="X540" s="567">
        <v>32920</v>
      </c>
      <c r="Y540" s="567">
        <v>23706</v>
      </c>
      <c r="Z540" s="579">
        <v>0.05</v>
      </c>
    </row>
    <row r="541" spans="1:26" x14ac:dyDescent="0.25">
      <c r="A541" s="564" t="s">
        <v>2378</v>
      </c>
      <c r="B541" s="574" t="s">
        <v>859</v>
      </c>
      <c r="C541" s="574">
        <v>3</v>
      </c>
      <c r="D541" s="574" t="s">
        <v>454</v>
      </c>
      <c r="E541" s="574" t="s">
        <v>838</v>
      </c>
      <c r="F541" s="574" t="s">
        <v>98</v>
      </c>
      <c r="G541" s="574">
        <v>2017</v>
      </c>
      <c r="H541" s="574" t="s">
        <v>185</v>
      </c>
      <c r="I541" s="574" t="s">
        <v>839</v>
      </c>
      <c r="J541" s="574" t="s">
        <v>559</v>
      </c>
      <c r="K541" s="574">
        <v>3</v>
      </c>
      <c r="L541" s="574" t="s">
        <v>840</v>
      </c>
      <c r="M541" s="574">
        <v>12800</v>
      </c>
      <c r="N541" s="574" t="s">
        <v>841</v>
      </c>
      <c r="O541" s="574">
        <v>6</v>
      </c>
      <c r="P541" s="574" t="s">
        <v>860</v>
      </c>
      <c r="Q541" s="574" t="s">
        <v>843</v>
      </c>
      <c r="R541" s="574">
        <v>133</v>
      </c>
      <c r="S541" s="574">
        <v>34</v>
      </c>
      <c r="T541" s="575">
        <v>6900</v>
      </c>
      <c r="U541" s="574">
        <v>19</v>
      </c>
      <c r="V541" s="574" t="s">
        <v>125</v>
      </c>
      <c r="W541" s="574" t="s">
        <v>122</v>
      </c>
      <c r="X541" s="576">
        <v>32090</v>
      </c>
      <c r="Y541" s="576">
        <v>24237.24</v>
      </c>
      <c r="Z541" s="577">
        <v>0.03</v>
      </c>
    </row>
    <row r="542" spans="1:26" x14ac:dyDescent="0.25">
      <c r="A542" s="564" t="s">
        <v>2379</v>
      </c>
      <c r="B542" s="565" t="s">
        <v>861</v>
      </c>
      <c r="C542" s="565">
        <v>1</v>
      </c>
      <c r="D542" s="565" t="s">
        <v>431</v>
      </c>
      <c r="E542" s="565" t="s">
        <v>838</v>
      </c>
      <c r="F542" s="565" t="s">
        <v>98</v>
      </c>
      <c r="G542" s="565">
        <v>2017</v>
      </c>
      <c r="H542" s="565" t="s">
        <v>185</v>
      </c>
      <c r="I542" s="565" t="s">
        <v>845</v>
      </c>
      <c r="J542" s="565" t="s">
        <v>559</v>
      </c>
      <c r="K542" s="565"/>
      <c r="L542" s="565" t="s">
        <v>846</v>
      </c>
      <c r="M542" s="565">
        <v>12800</v>
      </c>
      <c r="N542" s="565" t="s">
        <v>841</v>
      </c>
      <c r="O542" s="565">
        <v>6</v>
      </c>
      <c r="P542" s="565" t="s">
        <v>862</v>
      </c>
      <c r="Q542" s="565" t="s">
        <v>843</v>
      </c>
      <c r="R542" s="565">
        <v>143.5</v>
      </c>
      <c r="S542" s="565">
        <v>26</v>
      </c>
      <c r="T542" s="566">
        <v>7200</v>
      </c>
      <c r="U542" s="565">
        <v>19</v>
      </c>
      <c r="V542" s="565" t="s">
        <v>125</v>
      </c>
      <c r="W542" s="565" t="s">
        <v>122</v>
      </c>
      <c r="X542" s="567">
        <v>36785</v>
      </c>
      <c r="Y542" s="567">
        <v>25526.98</v>
      </c>
      <c r="Z542" s="579">
        <v>7.1999999999999995E-2</v>
      </c>
    </row>
    <row r="543" spans="1:26" ht="30" x14ac:dyDescent="0.25">
      <c r="A543" s="564" t="s">
        <v>2380</v>
      </c>
      <c r="B543" s="574" t="s">
        <v>861</v>
      </c>
      <c r="C543" s="574">
        <v>2</v>
      </c>
      <c r="D543" s="574" t="s">
        <v>436</v>
      </c>
      <c r="E543" s="574" t="s">
        <v>838</v>
      </c>
      <c r="F543" s="574" t="s">
        <v>98</v>
      </c>
      <c r="G543" s="574">
        <v>2017</v>
      </c>
      <c r="H543" s="574" t="s">
        <v>185</v>
      </c>
      <c r="I543" s="574" t="s">
        <v>845</v>
      </c>
      <c r="J543" s="574" t="s">
        <v>559</v>
      </c>
      <c r="K543" s="574">
        <v>6</v>
      </c>
      <c r="L543" s="574" t="s">
        <v>846</v>
      </c>
      <c r="M543" s="574">
        <v>12800</v>
      </c>
      <c r="N543" s="574" t="s">
        <v>841</v>
      </c>
      <c r="O543" s="574">
        <v>6</v>
      </c>
      <c r="P543" s="574" t="s">
        <v>862</v>
      </c>
      <c r="Q543" s="574" t="s">
        <v>843</v>
      </c>
      <c r="R543" s="574">
        <v>143.5</v>
      </c>
      <c r="S543" s="574">
        <v>26</v>
      </c>
      <c r="T543" s="575">
        <v>7100</v>
      </c>
      <c r="U543" s="574">
        <v>19</v>
      </c>
      <c r="V543" s="574" t="s">
        <v>125</v>
      </c>
      <c r="W543" s="574" t="s">
        <v>122</v>
      </c>
      <c r="X543" s="576">
        <v>36685</v>
      </c>
      <c r="Y543" s="576">
        <v>26396</v>
      </c>
      <c r="Z543" s="577">
        <v>0.05</v>
      </c>
    </row>
    <row r="544" spans="1:26" x14ac:dyDescent="0.25">
      <c r="A544" s="564" t="s">
        <v>2381</v>
      </c>
      <c r="B544" s="565" t="s">
        <v>861</v>
      </c>
      <c r="C544" s="565">
        <v>3</v>
      </c>
      <c r="D544" s="565" t="s">
        <v>454</v>
      </c>
      <c r="E544" s="565" t="s">
        <v>838</v>
      </c>
      <c r="F544" s="565" t="s">
        <v>98</v>
      </c>
      <c r="G544" s="565">
        <v>2017</v>
      </c>
      <c r="H544" s="565" t="s">
        <v>185</v>
      </c>
      <c r="I544" s="565" t="s">
        <v>845</v>
      </c>
      <c r="J544" s="565" t="s">
        <v>559</v>
      </c>
      <c r="K544" s="565">
        <v>6</v>
      </c>
      <c r="L544" s="565" t="s">
        <v>846</v>
      </c>
      <c r="M544" s="565">
        <v>12800</v>
      </c>
      <c r="N544" s="565" t="s">
        <v>841</v>
      </c>
      <c r="O544" s="565">
        <v>6</v>
      </c>
      <c r="P544" s="565" t="s">
        <v>862</v>
      </c>
      <c r="Q544" s="565" t="s">
        <v>843</v>
      </c>
      <c r="R544" s="565">
        <v>143.5</v>
      </c>
      <c r="S544" s="565">
        <v>26</v>
      </c>
      <c r="T544" s="566">
        <v>7100</v>
      </c>
      <c r="U544" s="565">
        <v>19</v>
      </c>
      <c r="V544" s="565" t="s">
        <v>125</v>
      </c>
      <c r="W544" s="565" t="s">
        <v>122</v>
      </c>
      <c r="X544" s="567">
        <v>35855</v>
      </c>
      <c r="Y544" s="567">
        <v>25486.74</v>
      </c>
      <c r="Z544" s="579">
        <v>0.03</v>
      </c>
    </row>
    <row r="545" spans="1:26" x14ac:dyDescent="0.25">
      <c r="A545" s="564" t="s">
        <v>2382</v>
      </c>
      <c r="B545" s="574" t="s">
        <v>863</v>
      </c>
      <c r="C545" s="574">
        <v>1</v>
      </c>
      <c r="D545" s="574" t="s">
        <v>431</v>
      </c>
      <c r="E545" s="574" t="s">
        <v>838</v>
      </c>
      <c r="F545" s="574" t="s">
        <v>98</v>
      </c>
      <c r="G545" s="574">
        <v>2017</v>
      </c>
      <c r="H545" s="574" t="s">
        <v>185</v>
      </c>
      <c r="I545" s="574" t="s">
        <v>849</v>
      </c>
      <c r="J545" s="574" t="s">
        <v>559</v>
      </c>
      <c r="K545" s="574"/>
      <c r="L545" s="574" t="s">
        <v>850</v>
      </c>
      <c r="M545" s="574">
        <v>12800</v>
      </c>
      <c r="N545" s="574" t="s">
        <v>841</v>
      </c>
      <c r="O545" s="574">
        <v>6</v>
      </c>
      <c r="P545" s="574" t="s">
        <v>864</v>
      </c>
      <c r="Q545" s="574" t="s">
        <v>843</v>
      </c>
      <c r="R545" s="574">
        <v>143.5</v>
      </c>
      <c r="S545" s="574">
        <v>26</v>
      </c>
      <c r="T545" s="575">
        <v>7200</v>
      </c>
      <c r="U545" s="574">
        <v>19</v>
      </c>
      <c r="V545" s="574" t="s">
        <v>125</v>
      </c>
      <c r="W545" s="574" t="s">
        <v>122</v>
      </c>
      <c r="X545" s="576">
        <v>40380</v>
      </c>
      <c r="Y545" s="576">
        <v>22682.1</v>
      </c>
      <c r="Z545" s="577">
        <v>7.1999999999999995E-2</v>
      </c>
    </row>
    <row r="546" spans="1:26" ht="30" x14ac:dyDescent="0.25">
      <c r="A546" s="564" t="s">
        <v>2383</v>
      </c>
      <c r="B546" s="565" t="s">
        <v>863</v>
      </c>
      <c r="C546" s="565">
        <v>2</v>
      </c>
      <c r="D546" s="565" t="s">
        <v>436</v>
      </c>
      <c r="E546" s="565" t="s">
        <v>838</v>
      </c>
      <c r="F546" s="565" t="s">
        <v>98</v>
      </c>
      <c r="G546" s="565">
        <v>2017</v>
      </c>
      <c r="H546" s="565" t="s">
        <v>185</v>
      </c>
      <c r="I546" s="565" t="s">
        <v>849</v>
      </c>
      <c r="J546" s="565" t="s">
        <v>559</v>
      </c>
      <c r="K546" s="565">
        <v>6</v>
      </c>
      <c r="L546" s="565" t="s">
        <v>850</v>
      </c>
      <c r="M546" s="565">
        <v>12800</v>
      </c>
      <c r="N546" s="565" t="s">
        <v>841</v>
      </c>
      <c r="O546" s="565">
        <v>6</v>
      </c>
      <c r="P546" s="565" t="s">
        <v>864</v>
      </c>
      <c r="Q546" s="565" t="s">
        <v>843</v>
      </c>
      <c r="R546" s="565">
        <v>143.5</v>
      </c>
      <c r="S546" s="565">
        <v>26</v>
      </c>
      <c r="T546" s="566">
        <v>7100</v>
      </c>
      <c r="U546" s="565">
        <v>19</v>
      </c>
      <c r="V546" s="565" t="s">
        <v>125</v>
      </c>
      <c r="W546" s="565" t="s">
        <v>122</v>
      </c>
      <c r="X546" s="567">
        <v>40280</v>
      </c>
      <c r="Y546" s="567">
        <v>28714</v>
      </c>
      <c r="Z546" s="579">
        <v>0.05</v>
      </c>
    </row>
    <row r="547" spans="1:26" x14ac:dyDescent="0.25">
      <c r="A547" s="564" t="s">
        <v>2384</v>
      </c>
      <c r="B547" s="574" t="s">
        <v>863</v>
      </c>
      <c r="C547" s="574">
        <v>3</v>
      </c>
      <c r="D547" s="574" t="s">
        <v>454</v>
      </c>
      <c r="E547" s="574" t="s">
        <v>838</v>
      </c>
      <c r="F547" s="574" t="s">
        <v>98</v>
      </c>
      <c r="G547" s="574">
        <v>2017</v>
      </c>
      <c r="H547" s="574" t="s">
        <v>185</v>
      </c>
      <c r="I547" s="574" t="s">
        <v>849</v>
      </c>
      <c r="J547" s="574" t="s">
        <v>559</v>
      </c>
      <c r="K547" s="574">
        <v>6</v>
      </c>
      <c r="L547" s="574" t="s">
        <v>850</v>
      </c>
      <c r="M547" s="574">
        <v>12800</v>
      </c>
      <c r="N547" s="574" t="s">
        <v>841</v>
      </c>
      <c r="O547" s="574">
        <v>6</v>
      </c>
      <c r="P547" s="574" t="s">
        <v>864</v>
      </c>
      <c r="Q547" s="574" t="s">
        <v>843</v>
      </c>
      <c r="R547" s="574">
        <v>143.5</v>
      </c>
      <c r="S547" s="574">
        <v>26</v>
      </c>
      <c r="T547" s="575">
        <v>7100</v>
      </c>
      <c r="U547" s="574">
        <v>19</v>
      </c>
      <c r="V547" s="574" t="s">
        <v>125</v>
      </c>
      <c r="W547" s="574" t="s">
        <v>122</v>
      </c>
      <c r="X547" s="576">
        <v>39450</v>
      </c>
      <c r="Y547" s="576">
        <v>30605.1</v>
      </c>
      <c r="Z547" s="577">
        <v>0.03</v>
      </c>
    </row>
    <row r="548" spans="1:26" x14ac:dyDescent="0.25">
      <c r="A548" s="564" t="s">
        <v>2385</v>
      </c>
      <c r="B548" s="565" t="s">
        <v>865</v>
      </c>
      <c r="C548" s="565">
        <v>1</v>
      </c>
      <c r="D548" s="565" t="s">
        <v>431</v>
      </c>
      <c r="E548" s="565" t="s">
        <v>838</v>
      </c>
      <c r="F548" s="565" t="s">
        <v>98</v>
      </c>
      <c r="G548" s="565">
        <v>2017</v>
      </c>
      <c r="H548" s="565" t="s">
        <v>185</v>
      </c>
      <c r="I548" s="565" t="s">
        <v>853</v>
      </c>
      <c r="J548" s="565" t="s">
        <v>559</v>
      </c>
      <c r="K548" s="565"/>
      <c r="L548" s="565" t="s">
        <v>846</v>
      </c>
      <c r="M548" s="565">
        <v>12800</v>
      </c>
      <c r="N548" s="565" t="s">
        <v>613</v>
      </c>
      <c r="O548" s="565">
        <v>8</v>
      </c>
      <c r="P548" s="565" t="s">
        <v>866</v>
      </c>
      <c r="Q548" s="565" t="s">
        <v>843</v>
      </c>
      <c r="R548" s="565">
        <v>153</v>
      </c>
      <c r="S548" s="565">
        <v>26</v>
      </c>
      <c r="T548" s="566">
        <v>7200</v>
      </c>
      <c r="U548" s="565">
        <v>19</v>
      </c>
      <c r="V548" s="565" t="s">
        <v>122</v>
      </c>
      <c r="W548" s="565" t="s">
        <v>123</v>
      </c>
      <c r="X548" s="567">
        <v>41775</v>
      </c>
      <c r="Y548" s="567">
        <v>29840.99</v>
      </c>
      <c r="Z548" s="579">
        <v>7.1999999999999995E-2</v>
      </c>
    </row>
    <row r="549" spans="1:26" ht="30" x14ac:dyDescent="0.25">
      <c r="A549" s="564" t="s">
        <v>2386</v>
      </c>
      <c r="B549" s="574" t="s">
        <v>865</v>
      </c>
      <c r="C549" s="574">
        <v>2</v>
      </c>
      <c r="D549" s="574" t="s">
        <v>436</v>
      </c>
      <c r="E549" s="574" t="s">
        <v>838</v>
      </c>
      <c r="F549" s="574" t="s">
        <v>98</v>
      </c>
      <c r="G549" s="574">
        <v>2017</v>
      </c>
      <c r="H549" s="574" t="s">
        <v>185</v>
      </c>
      <c r="I549" s="574" t="s">
        <v>853</v>
      </c>
      <c r="J549" s="574" t="s">
        <v>559</v>
      </c>
      <c r="K549" s="574">
        <v>6</v>
      </c>
      <c r="L549" s="574" t="s">
        <v>846</v>
      </c>
      <c r="M549" s="574">
        <v>12800</v>
      </c>
      <c r="N549" s="574" t="s">
        <v>613</v>
      </c>
      <c r="O549" s="574">
        <v>8</v>
      </c>
      <c r="P549" s="574" t="s">
        <v>866</v>
      </c>
      <c r="Q549" s="574" t="s">
        <v>843</v>
      </c>
      <c r="R549" s="574">
        <v>153</v>
      </c>
      <c r="S549" s="574">
        <v>26</v>
      </c>
      <c r="T549" s="575">
        <v>7200</v>
      </c>
      <c r="U549" s="574">
        <v>19</v>
      </c>
      <c r="V549" s="574" t="s">
        <v>125</v>
      </c>
      <c r="W549" s="574" t="s">
        <v>122</v>
      </c>
      <c r="X549" s="576">
        <v>41775</v>
      </c>
      <c r="Y549" s="576">
        <v>30150</v>
      </c>
      <c r="Z549" s="577">
        <v>0.05</v>
      </c>
    </row>
    <row r="550" spans="1:26" x14ac:dyDescent="0.25">
      <c r="A550" s="564" t="s">
        <v>2387</v>
      </c>
      <c r="B550" s="565" t="s">
        <v>865</v>
      </c>
      <c r="C550" s="565">
        <v>3</v>
      </c>
      <c r="D550" s="565" t="s">
        <v>454</v>
      </c>
      <c r="E550" s="565" t="s">
        <v>838</v>
      </c>
      <c r="F550" s="565" t="s">
        <v>98</v>
      </c>
      <c r="G550" s="565">
        <v>2017</v>
      </c>
      <c r="H550" s="565" t="s">
        <v>185</v>
      </c>
      <c r="I550" s="565" t="s">
        <v>853</v>
      </c>
      <c r="J550" s="565" t="s">
        <v>559</v>
      </c>
      <c r="K550" s="565">
        <v>6</v>
      </c>
      <c r="L550" s="565" t="s">
        <v>846</v>
      </c>
      <c r="M550" s="565">
        <v>12800</v>
      </c>
      <c r="N550" s="565" t="s">
        <v>841</v>
      </c>
      <c r="O550" s="565">
        <v>6</v>
      </c>
      <c r="P550" s="565" t="s">
        <v>866</v>
      </c>
      <c r="Q550" s="565" t="s">
        <v>843</v>
      </c>
      <c r="R550" s="565">
        <v>153</v>
      </c>
      <c r="S550" s="565">
        <v>26</v>
      </c>
      <c r="T550" s="566">
        <v>7200</v>
      </c>
      <c r="U550" s="565">
        <v>19</v>
      </c>
      <c r="V550" s="565" t="s">
        <v>125</v>
      </c>
      <c r="W550" s="565" t="s">
        <v>122</v>
      </c>
      <c r="X550" s="567">
        <v>40845</v>
      </c>
      <c r="Y550" s="567">
        <v>29057.759999999998</v>
      </c>
      <c r="Z550" s="579">
        <v>0.03</v>
      </c>
    </row>
    <row r="551" spans="1:26" x14ac:dyDescent="0.25">
      <c r="A551" s="564" t="s">
        <v>2388</v>
      </c>
      <c r="B551" s="574" t="s">
        <v>867</v>
      </c>
      <c r="C551" s="574">
        <v>1</v>
      </c>
      <c r="D551" s="574" t="s">
        <v>431</v>
      </c>
      <c r="E551" s="574" t="s">
        <v>838</v>
      </c>
      <c r="F551" s="574" t="s">
        <v>98</v>
      </c>
      <c r="G551" s="574">
        <v>2017</v>
      </c>
      <c r="H551" s="574" t="s">
        <v>185</v>
      </c>
      <c r="I551" s="574" t="s">
        <v>1636</v>
      </c>
      <c r="J551" s="574" t="s">
        <v>777</v>
      </c>
      <c r="K551" s="574"/>
      <c r="L551" s="574" t="s">
        <v>846</v>
      </c>
      <c r="M551" s="574">
        <v>11000</v>
      </c>
      <c r="N551" s="574" t="s">
        <v>841</v>
      </c>
      <c r="O551" s="574">
        <v>6</v>
      </c>
      <c r="P551" s="574" t="s">
        <v>868</v>
      </c>
      <c r="Q551" s="574" t="s">
        <v>506</v>
      </c>
      <c r="R551" s="574">
        <v>119</v>
      </c>
      <c r="S551" s="574">
        <v>26</v>
      </c>
      <c r="T551" s="575">
        <v>6500</v>
      </c>
      <c r="U551" s="574">
        <v>20</v>
      </c>
      <c r="V551" s="574" t="s">
        <v>125</v>
      </c>
      <c r="W551" s="574" t="s">
        <v>122</v>
      </c>
      <c r="X551" s="576">
        <v>30805</v>
      </c>
      <c r="Y551" s="576">
        <v>30120.3</v>
      </c>
      <c r="Z551" s="577">
        <v>7.1999999999999995E-2</v>
      </c>
    </row>
    <row r="552" spans="1:26" ht="30" x14ac:dyDescent="0.25">
      <c r="A552" s="564" t="s">
        <v>2389</v>
      </c>
      <c r="B552" s="565" t="s">
        <v>867</v>
      </c>
      <c r="C552" s="565">
        <v>2</v>
      </c>
      <c r="D552" s="565" t="s">
        <v>436</v>
      </c>
      <c r="E552" s="565" t="s">
        <v>838</v>
      </c>
      <c r="F552" s="565" t="s">
        <v>98</v>
      </c>
      <c r="G552" s="565">
        <v>2017</v>
      </c>
      <c r="H552" s="565" t="s">
        <v>185</v>
      </c>
      <c r="I552" s="565" t="s">
        <v>1636</v>
      </c>
      <c r="J552" s="565" t="s">
        <v>777</v>
      </c>
      <c r="K552" s="565">
        <v>3</v>
      </c>
      <c r="L552" s="565" t="s">
        <v>846</v>
      </c>
      <c r="M552" s="565">
        <v>11000</v>
      </c>
      <c r="N552" s="565" t="s">
        <v>841</v>
      </c>
      <c r="O552" s="565">
        <v>6</v>
      </c>
      <c r="P552" s="565" t="s">
        <v>868</v>
      </c>
      <c r="Q552" s="565" t="s">
        <v>506</v>
      </c>
      <c r="R552" s="565">
        <v>119</v>
      </c>
      <c r="S552" s="565">
        <v>26</v>
      </c>
      <c r="T552" s="566">
        <v>6500</v>
      </c>
      <c r="U552" s="565">
        <v>20</v>
      </c>
      <c r="V552" s="565" t="s">
        <v>125</v>
      </c>
      <c r="W552" s="565" t="s">
        <v>122</v>
      </c>
      <c r="X552" s="567">
        <v>30705</v>
      </c>
      <c r="Y552" s="567">
        <v>22405</v>
      </c>
      <c r="Z552" s="579">
        <v>0.05</v>
      </c>
    </row>
    <row r="553" spans="1:26" x14ac:dyDescent="0.25">
      <c r="A553" s="564" t="s">
        <v>2390</v>
      </c>
      <c r="B553" s="574" t="s">
        <v>867</v>
      </c>
      <c r="C553" s="574">
        <v>3</v>
      </c>
      <c r="D553" s="574" t="s">
        <v>454</v>
      </c>
      <c r="E553" s="574" t="s">
        <v>838</v>
      </c>
      <c r="F553" s="574" t="s">
        <v>98</v>
      </c>
      <c r="G553" s="574">
        <v>2017</v>
      </c>
      <c r="H553" s="574" t="s">
        <v>185</v>
      </c>
      <c r="I553" s="574" t="s">
        <v>1636</v>
      </c>
      <c r="J553" s="574" t="s">
        <v>777</v>
      </c>
      <c r="K553" s="574">
        <v>3</v>
      </c>
      <c r="L553" s="574" t="s">
        <v>846</v>
      </c>
      <c r="M553" s="574">
        <v>11000</v>
      </c>
      <c r="N553" s="574" t="s">
        <v>841</v>
      </c>
      <c r="O553" s="574">
        <v>6</v>
      </c>
      <c r="P553" s="574" t="s">
        <v>868</v>
      </c>
      <c r="Q553" s="574" t="s">
        <v>506</v>
      </c>
      <c r="R553" s="574">
        <v>119</v>
      </c>
      <c r="S553" s="574">
        <v>26</v>
      </c>
      <c r="T553" s="575">
        <v>6500</v>
      </c>
      <c r="U553" s="574">
        <v>20</v>
      </c>
      <c r="V553" s="574" t="s">
        <v>125</v>
      </c>
      <c r="W553" s="574" t="s">
        <v>122</v>
      </c>
      <c r="X553" s="576">
        <v>29875</v>
      </c>
      <c r="Y553" s="576">
        <v>21034.44</v>
      </c>
      <c r="Z553" s="577">
        <v>0.03</v>
      </c>
    </row>
    <row r="554" spans="1:26" x14ac:dyDescent="0.25">
      <c r="A554" s="564" t="s">
        <v>2391</v>
      </c>
      <c r="B554" s="565" t="s">
        <v>869</v>
      </c>
      <c r="C554" s="565">
        <v>1</v>
      </c>
      <c r="D554" s="565" t="s">
        <v>431</v>
      </c>
      <c r="E554" s="565" t="s">
        <v>838</v>
      </c>
      <c r="F554" s="565" t="s">
        <v>98</v>
      </c>
      <c r="G554" s="565">
        <v>2017</v>
      </c>
      <c r="H554" s="565" t="s">
        <v>185</v>
      </c>
      <c r="I554" s="565" t="s">
        <v>870</v>
      </c>
      <c r="J554" s="565" t="s">
        <v>777</v>
      </c>
      <c r="K554" s="565"/>
      <c r="L554" s="565" t="s">
        <v>840</v>
      </c>
      <c r="M554" s="565">
        <v>11000</v>
      </c>
      <c r="N554" s="565" t="s">
        <v>841</v>
      </c>
      <c r="O554" s="565">
        <v>6</v>
      </c>
      <c r="P554" s="565" t="s">
        <v>842</v>
      </c>
      <c r="Q554" s="565" t="s">
        <v>506</v>
      </c>
      <c r="R554" s="565">
        <v>133</v>
      </c>
      <c r="S554" s="565">
        <v>34</v>
      </c>
      <c r="T554" s="566">
        <v>6700</v>
      </c>
      <c r="U554" s="565">
        <v>20</v>
      </c>
      <c r="V554" s="565" t="s">
        <v>125</v>
      </c>
      <c r="W554" s="565" t="s">
        <v>122</v>
      </c>
      <c r="X554" s="567">
        <v>31195</v>
      </c>
      <c r="Y554" s="567">
        <v>27491.119999999999</v>
      </c>
      <c r="Z554" s="579">
        <v>7.1999999999999995E-2</v>
      </c>
    </row>
    <row r="555" spans="1:26" ht="30" x14ac:dyDescent="0.25">
      <c r="A555" s="564" t="s">
        <v>2392</v>
      </c>
      <c r="B555" s="574" t="s">
        <v>869</v>
      </c>
      <c r="C555" s="574">
        <v>2</v>
      </c>
      <c r="D555" s="574" t="s">
        <v>436</v>
      </c>
      <c r="E555" s="574" t="s">
        <v>838</v>
      </c>
      <c r="F555" s="574" t="s">
        <v>98</v>
      </c>
      <c r="G555" s="574">
        <v>2017</v>
      </c>
      <c r="H555" s="574" t="s">
        <v>185</v>
      </c>
      <c r="I555" s="574" t="s">
        <v>870</v>
      </c>
      <c r="J555" s="574" t="s">
        <v>777</v>
      </c>
      <c r="K555" s="574">
        <v>3</v>
      </c>
      <c r="L555" s="574" t="s">
        <v>840</v>
      </c>
      <c r="M555" s="574">
        <v>11000</v>
      </c>
      <c r="N555" s="574" t="s">
        <v>841</v>
      </c>
      <c r="O555" s="574">
        <v>6</v>
      </c>
      <c r="P555" s="574" t="s">
        <v>842</v>
      </c>
      <c r="Q555" s="574" t="s">
        <v>506</v>
      </c>
      <c r="R555" s="574">
        <v>133</v>
      </c>
      <c r="S555" s="574">
        <v>34</v>
      </c>
      <c r="T555" s="575">
        <v>6700</v>
      </c>
      <c r="U555" s="574">
        <v>20</v>
      </c>
      <c r="V555" s="574" t="s">
        <v>125</v>
      </c>
      <c r="W555" s="574" t="s">
        <v>122</v>
      </c>
      <c r="X555" s="576">
        <v>31095</v>
      </c>
      <c r="Y555" s="576">
        <v>22781</v>
      </c>
      <c r="Z555" s="577">
        <v>0.05</v>
      </c>
    </row>
    <row r="556" spans="1:26" x14ac:dyDescent="0.25">
      <c r="A556" s="564" t="s">
        <v>2393</v>
      </c>
      <c r="B556" s="565" t="s">
        <v>869</v>
      </c>
      <c r="C556" s="565">
        <v>3</v>
      </c>
      <c r="D556" s="565" t="s">
        <v>454</v>
      </c>
      <c r="E556" s="565" t="s">
        <v>838</v>
      </c>
      <c r="F556" s="565" t="s">
        <v>98</v>
      </c>
      <c r="G556" s="565">
        <v>2017</v>
      </c>
      <c r="H556" s="565" t="s">
        <v>185</v>
      </c>
      <c r="I556" s="565" t="s">
        <v>870</v>
      </c>
      <c r="J556" s="565" t="s">
        <v>777</v>
      </c>
      <c r="K556" s="565">
        <v>3</v>
      </c>
      <c r="L556" s="565" t="s">
        <v>840</v>
      </c>
      <c r="M556" s="565">
        <v>11000</v>
      </c>
      <c r="N556" s="565" t="s">
        <v>841</v>
      </c>
      <c r="O556" s="565">
        <v>6</v>
      </c>
      <c r="P556" s="565" t="s">
        <v>842</v>
      </c>
      <c r="Q556" s="565" t="s">
        <v>506</v>
      </c>
      <c r="R556" s="565">
        <v>133</v>
      </c>
      <c r="S556" s="565">
        <v>34</v>
      </c>
      <c r="T556" s="566">
        <v>6700</v>
      </c>
      <c r="U556" s="565">
        <v>20</v>
      </c>
      <c r="V556" s="565" t="s">
        <v>125</v>
      </c>
      <c r="W556" s="565" t="s">
        <v>122</v>
      </c>
      <c r="X556" s="567">
        <v>30265</v>
      </c>
      <c r="Y556" s="567">
        <v>21412.86</v>
      </c>
      <c r="Z556" s="579">
        <v>0.03</v>
      </c>
    </row>
    <row r="557" spans="1:26" x14ac:dyDescent="0.25">
      <c r="A557" s="564" t="s">
        <v>2394</v>
      </c>
      <c r="B557" s="574" t="s">
        <v>871</v>
      </c>
      <c r="C557" s="574">
        <v>1</v>
      </c>
      <c r="D557" s="574" t="s">
        <v>431</v>
      </c>
      <c r="E557" s="574" t="s">
        <v>838</v>
      </c>
      <c r="F557" s="574" t="s">
        <v>98</v>
      </c>
      <c r="G557" s="574">
        <v>2017</v>
      </c>
      <c r="H557" s="574" t="s">
        <v>185</v>
      </c>
      <c r="I557" s="574" t="s">
        <v>872</v>
      </c>
      <c r="J557" s="574" t="s">
        <v>777</v>
      </c>
      <c r="K557" s="574"/>
      <c r="L557" s="574" t="s">
        <v>846</v>
      </c>
      <c r="M557" s="574">
        <v>11000</v>
      </c>
      <c r="N557" s="574" t="s">
        <v>841</v>
      </c>
      <c r="O557" s="574">
        <v>6</v>
      </c>
      <c r="P557" s="574" t="s">
        <v>847</v>
      </c>
      <c r="Q557" s="574" t="s">
        <v>506</v>
      </c>
      <c r="R557" s="574">
        <v>143.5</v>
      </c>
      <c r="S557" s="574">
        <v>26</v>
      </c>
      <c r="T557" s="575">
        <v>6900</v>
      </c>
      <c r="U557" s="574">
        <v>20</v>
      </c>
      <c r="V557" s="574" t="s">
        <v>125</v>
      </c>
      <c r="W557" s="574" t="s">
        <v>122</v>
      </c>
      <c r="X557" s="576">
        <v>34555</v>
      </c>
      <c r="Y557" s="576">
        <v>27565</v>
      </c>
      <c r="Z557" s="577">
        <v>7.1999999999999995E-2</v>
      </c>
    </row>
    <row r="558" spans="1:26" ht="30" x14ac:dyDescent="0.25">
      <c r="A558" s="564" t="s">
        <v>2395</v>
      </c>
      <c r="B558" s="565" t="s">
        <v>871</v>
      </c>
      <c r="C558" s="565">
        <v>2</v>
      </c>
      <c r="D558" s="565" t="s">
        <v>436</v>
      </c>
      <c r="E558" s="565" t="s">
        <v>838</v>
      </c>
      <c r="F558" s="565" t="s">
        <v>98</v>
      </c>
      <c r="G558" s="565">
        <v>2017</v>
      </c>
      <c r="H558" s="565" t="s">
        <v>185</v>
      </c>
      <c r="I558" s="565" t="s">
        <v>872</v>
      </c>
      <c r="J558" s="565" t="s">
        <v>777</v>
      </c>
      <c r="K558" s="565">
        <v>6</v>
      </c>
      <c r="L558" s="565" t="s">
        <v>846</v>
      </c>
      <c r="M558" s="565">
        <v>11000</v>
      </c>
      <c r="N558" s="565" t="s">
        <v>841</v>
      </c>
      <c r="O558" s="565">
        <v>6</v>
      </c>
      <c r="P558" s="565" t="s">
        <v>847</v>
      </c>
      <c r="Q558" s="565" t="s">
        <v>506</v>
      </c>
      <c r="R558" s="565">
        <v>153</v>
      </c>
      <c r="S558" s="565">
        <v>26</v>
      </c>
      <c r="T558" s="566">
        <v>6900</v>
      </c>
      <c r="U558" s="565">
        <v>20</v>
      </c>
      <c r="V558" s="565" t="s">
        <v>125</v>
      </c>
      <c r="W558" s="565" t="s">
        <v>122</v>
      </c>
      <c r="X558" s="567">
        <v>34455</v>
      </c>
      <c r="Y558" s="567">
        <v>25081</v>
      </c>
      <c r="Z558" s="579">
        <v>0.05</v>
      </c>
    </row>
    <row r="559" spans="1:26" x14ac:dyDescent="0.25">
      <c r="A559" s="564" t="s">
        <v>2396</v>
      </c>
      <c r="B559" s="574" t="s">
        <v>871</v>
      </c>
      <c r="C559" s="574">
        <v>3</v>
      </c>
      <c r="D559" s="574" t="s">
        <v>454</v>
      </c>
      <c r="E559" s="574" t="s">
        <v>838</v>
      </c>
      <c r="F559" s="574" t="s">
        <v>98</v>
      </c>
      <c r="G559" s="574">
        <v>2017</v>
      </c>
      <c r="H559" s="574" t="s">
        <v>185</v>
      </c>
      <c r="I559" s="574" t="s">
        <v>872</v>
      </c>
      <c r="J559" s="574" t="s">
        <v>777</v>
      </c>
      <c r="K559" s="574">
        <v>6</v>
      </c>
      <c r="L559" s="574" t="s">
        <v>846</v>
      </c>
      <c r="M559" s="574">
        <v>11000</v>
      </c>
      <c r="N559" s="574" t="s">
        <v>841</v>
      </c>
      <c r="O559" s="574">
        <v>6</v>
      </c>
      <c r="P559" s="574" t="s">
        <v>847</v>
      </c>
      <c r="Q559" s="574" t="s">
        <v>506</v>
      </c>
      <c r="R559" s="574">
        <v>143.5</v>
      </c>
      <c r="S559" s="574">
        <v>26</v>
      </c>
      <c r="T559" s="575">
        <v>6900</v>
      </c>
      <c r="U559" s="574">
        <v>20</v>
      </c>
      <c r="V559" s="574" t="s">
        <v>125</v>
      </c>
      <c r="W559" s="574" t="s">
        <v>122</v>
      </c>
      <c r="X559" s="576">
        <v>33625</v>
      </c>
      <c r="Y559" s="576">
        <v>24220.92</v>
      </c>
      <c r="Z559" s="577">
        <v>0.03</v>
      </c>
    </row>
    <row r="560" spans="1:26" x14ac:dyDescent="0.25">
      <c r="A560" s="564" t="s">
        <v>2397</v>
      </c>
      <c r="B560" s="565" t="s">
        <v>873</v>
      </c>
      <c r="C560" s="565">
        <v>1</v>
      </c>
      <c r="D560" s="565" t="s">
        <v>431</v>
      </c>
      <c r="E560" s="565" t="s">
        <v>838</v>
      </c>
      <c r="F560" s="565" t="s">
        <v>98</v>
      </c>
      <c r="G560" s="565">
        <v>2017</v>
      </c>
      <c r="H560" s="565" t="s">
        <v>185</v>
      </c>
      <c r="I560" s="565" t="s">
        <v>874</v>
      </c>
      <c r="J560" s="565" t="s">
        <v>777</v>
      </c>
      <c r="K560" s="565"/>
      <c r="L560" s="565" t="s">
        <v>850</v>
      </c>
      <c r="M560" s="565">
        <v>11000</v>
      </c>
      <c r="N560" s="565" t="s">
        <v>841</v>
      </c>
      <c r="O560" s="565">
        <v>6</v>
      </c>
      <c r="P560" s="565" t="s">
        <v>851</v>
      </c>
      <c r="Q560" s="565" t="s">
        <v>506</v>
      </c>
      <c r="R560" s="565">
        <v>143.5</v>
      </c>
      <c r="S560" s="565">
        <v>26</v>
      </c>
      <c r="T560" s="566">
        <v>6900</v>
      </c>
      <c r="U560" s="565">
        <v>20</v>
      </c>
      <c r="V560" s="565" t="s">
        <v>125</v>
      </c>
      <c r="W560" s="565" t="s">
        <v>122</v>
      </c>
      <c r="X560" s="567">
        <v>39030</v>
      </c>
      <c r="Y560" s="567">
        <v>28980.79</v>
      </c>
      <c r="Z560" s="579">
        <v>7.1999999999999995E-2</v>
      </c>
    </row>
    <row r="561" spans="1:26" ht="30" x14ac:dyDescent="0.25">
      <c r="A561" s="564" t="s">
        <v>2398</v>
      </c>
      <c r="B561" s="574" t="s">
        <v>873</v>
      </c>
      <c r="C561" s="574">
        <v>2</v>
      </c>
      <c r="D561" s="574" t="s">
        <v>436</v>
      </c>
      <c r="E561" s="574" t="s">
        <v>838</v>
      </c>
      <c r="F561" s="574" t="s">
        <v>98</v>
      </c>
      <c r="G561" s="574">
        <v>2017</v>
      </c>
      <c r="H561" s="574" t="s">
        <v>185</v>
      </c>
      <c r="I561" s="574" t="s">
        <v>874</v>
      </c>
      <c r="J561" s="574" t="s">
        <v>777</v>
      </c>
      <c r="K561" s="574">
        <v>6</v>
      </c>
      <c r="L561" s="574" t="s">
        <v>850</v>
      </c>
      <c r="M561" s="574">
        <v>11000</v>
      </c>
      <c r="N561" s="574" t="s">
        <v>841</v>
      </c>
      <c r="O561" s="574">
        <v>6</v>
      </c>
      <c r="P561" s="574" t="s">
        <v>851</v>
      </c>
      <c r="Q561" s="574" t="s">
        <v>506</v>
      </c>
      <c r="R561" s="574">
        <v>143.5</v>
      </c>
      <c r="S561" s="574">
        <v>26</v>
      </c>
      <c r="T561" s="575">
        <v>6900</v>
      </c>
      <c r="U561" s="574">
        <v>20</v>
      </c>
      <c r="V561" s="574" t="s">
        <v>125</v>
      </c>
      <c r="W561" s="574" t="s">
        <v>122</v>
      </c>
      <c r="X561" s="576">
        <v>38930</v>
      </c>
      <c r="Y561" s="576">
        <v>28247</v>
      </c>
      <c r="Z561" s="577">
        <v>0.05</v>
      </c>
    </row>
    <row r="562" spans="1:26" x14ac:dyDescent="0.25">
      <c r="A562" s="564" t="s">
        <v>2399</v>
      </c>
      <c r="B562" s="565" t="s">
        <v>873</v>
      </c>
      <c r="C562" s="565">
        <v>3</v>
      </c>
      <c r="D562" s="565" t="s">
        <v>454</v>
      </c>
      <c r="E562" s="565" t="s">
        <v>838</v>
      </c>
      <c r="F562" s="565" t="s">
        <v>98</v>
      </c>
      <c r="G562" s="565">
        <v>2017</v>
      </c>
      <c r="H562" s="565" t="s">
        <v>185</v>
      </c>
      <c r="I562" s="565" t="s">
        <v>874</v>
      </c>
      <c r="J562" s="565" t="s">
        <v>777</v>
      </c>
      <c r="K562" s="565">
        <v>6</v>
      </c>
      <c r="L562" s="565" t="s">
        <v>850</v>
      </c>
      <c r="M562" s="565">
        <v>11000</v>
      </c>
      <c r="N562" s="565" t="s">
        <v>841</v>
      </c>
      <c r="O562" s="565">
        <v>6</v>
      </c>
      <c r="P562" s="565" t="s">
        <v>851</v>
      </c>
      <c r="Q562" s="565" t="s">
        <v>506</v>
      </c>
      <c r="R562" s="565">
        <v>143.5</v>
      </c>
      <c r="S562" s="565">
        <v>26</v>
      </c>
      <c r="T562" s="566">
        <v>6900</v>
      </c>
      <c r="U562" s="565">
        <v>20</v>
      </c>
      <c r="V562" s="565" t="s">
        <v>125</v>
      </c>
      <c r="W562" s="565" t="s">
        <v>122</v>
      </c>
      <c r="X562" s="567">
        <v>38100</v>
      </c>
      <c r="Y562" s="567">
        <v>27298.26</v>
      </c>
      <c r="Z562" s="579">
        <v>0.03</v>
      </c>
    </row>
    <row r="563" spans="1:26" x14ac:dyDescent="0.25">
      <c r="A563" s="564" t="s">
        <v>2400</v>
      </c>
      <c r="B563" s="574" t="s">
        <v>875</v>
      </c>
      <c r="C563" s="574">
        <v>1</v>
      </c>
      <c r="D563" s="574" t="s">
        <v>431</v>
      </c>
      <c r="E563" s="574" t="s">
        <v>838</v>
      </c>
      <c r="F563" s="574" t="s">
        <v>98</v>
      </c>
      <c r="G563" s="574">
        <v>2017</v>
      </c>
      <c r="H563" s="574" t="s">
        <v>185</v>
      </c>
      <c r="I563" s="574" t="s">
        <v>876</v>
      </c>
      <c r="J563" s="574" t="s">
        <v>777</v>
      </c>
      <c r="K563" s="574"/>
      <c r="L563" s="574" t="s">
        <v>846</v>
      </c>
      <c r="M563" s="574">
        <v>11000</v>
      </c>
      <c r="N563" s="574" t="s">
        <v>613</v>
      </c>
      <c r="O563" s="574">
        <v>8</v>
      </c>
      <c r="P563" s="574" t="s">
        <v>854</v>
      </c>
      <c r="Q563" s="574" t="s">
        <v>506</v>
      </c>
      <c r="R563" s="574">
        <v>153</v>
      </c>
      <c r="S563" s="574">
        <v>26</v>
      </c>
      <c r="T563" s="575">
        <v>6900</v>
      </c>
      <c r="U563" s="574">
        <v>19</v>
      </c>
      <c r="V563" s="574" t="s">
        <v>122</v>
      </c>
      <c r="W563" s="574" t="s">
        <v>123</v>
      </c>
      <c r="X563" s="576">
        <v>40425</v>
      </c>
      <c r="Y563" s="576">
        <v>25758.58</v>
      </c>
      <c r="Z563" s="577">
        <v>7.1999999999999995E-2</v>
      </c>
    </row>
    <row r="564" spans="1:26" ht="30" x14ac:dyDescent="0.25">
      <c r="A564" s="564" t="s">
        <v>2401</v>
      </c>
      <c r="B564" s="565" t="s">
        <v>875</v>
      </c>
      <c r="C564" s="565">
        <v>2</v>
      </c>
      <c r="D564" s="565" t="s">
        <v>436</v>
      </c>
      <c r="E564" s="565" t="s">
        <v>838</v>
      </c>
      <c r="F564" s="565" t="s">
        <v>98</v>
      </c>
      <c r="G564" s="565">
        <v>2017</v>
      </c>
      <c r="H564" s="565" t="s">
        <v>185</v>
      </c>
      <c r="I564" s="565" t="s">
        <v>876</v>
      </c>
      <c r="J564" s="565" t="s">
        <v>777</v>
      </c>
      <c r="K564" s="565">
        <v>6</v>
      </c>
      <c r="L564" s="565" t="s">
        <v>846</v>
      </c>
      <c r="M564" s="565">
        <v>11000</v>
      </c>
      <c r="N564" s="565" t="s">
        <v>613</v>
      </c>
      <c r="O564" s="565">
        <v>8</v>
      </c>
      <c r="P564" s="565" t="s">
        <v>854</v>
      </c>
      <c r="Q564" s="565" t="s">
        <v>506</v>
      </c>
      <c r="R564" s="565">
        <v>153</v>
      </c>
      <c r="S564" s="565">
        <v>26</v>
      </c>
      <c r="T564" s="566">
        <v>7000</v>
      </c>
      <c r="U564" s="565">
        <v>20</v>
      </c>
      <c r="V564" s="565" t="s">
        <v>125</v>
      </c>
      <c r="W564" s="565" t="s">
        <v>122</v>
      </c>
      <c r="X564" s="567">
        <v>40425</v>
      </c>
      <c r="Y564" s="567">
        <v>29683</v>
      </c>
      <c r="Z564" s="579">
        <v>0.05</v>
      </c>
    </row>
    <row r="565" spans="1:26" x14ac:dyDescent="0.25">
      <c r="A565" s="564" t="s">
        <v>2402</v>
      </c>
      <c r="B565" s="574" t="s">
        <v>875</v>
      </c>
      <c r="C565" s="574">
        <v>3</v>
      </c>
      <c r="D565" s="574" t="s">
        <v>454</v>
      </c>
      <c r="E565" s="574" t="s">
        <v>838</v>
      </c>
      <c r="F565" s="574" t="s">
        <v>98</v>
      </c>
      <c r="G565" s="574">
        <v>2017</v>
      </c>
      <c r="H565" s="574" t="s">
        <v>185</v>
      </c>
      <c r="I565" s="574" t="s">
        <v>876</v>
      </c>
      <c r="J565" s="574" t="s">
        <v>777</v>
      </c>
      <c r="K565" s="574">
        <v>6</v>
      </c>
      <c r="L565" s="574" t="s">
        <v>846</v>
      </c>
      <c r="M565" s="574">
        <v>11000</v>
      </c>
      <c r="N565" s="574" t="s">
        <v>841</v>
      </c>
      <c r="O565" s="574">
        <v>6</v>
      </c>
      <c r="P565" s="574" t="s">
        <v>854</v>
      </c>
      <c r="Q565" s="574" t="s">
        <v>506</v>
      </c>
      <c r="R565" s="574">
        <v>153</v>
      </c>
      <c r="S565" s="574">
        <v>26</v>
      </c>
      <c r="T565" s="575">
        <v>6900</v>
      </c>
      <c r="U565" s="574">
        <v>20</v>
      </c>
      <c r="V565" s="574" t="s">
        <v>125</v>
      </c>
      <c r="W565" s="574" t="s">
        <v>122</v>
      </c>
      <c r="X565" s="576">
        <v>39495</v>
      </c>
      <c r="Y565" s="576">
        <v>28606.92</v>
      </c>
      <c r="Z565" s="577">
        <v>0.03</v>
      </c>
    </row>
    <row r="566" spans="1:26" x14ac:dyDescent="0.25">
      <c r="A566" s="564" t="s">
        <v>2403</v>
      </c>
      <c r="B566" s="565" t="s">
        <v>877</v>
      </c>
      <c r="C566" s="565">
        <v>1</v>
      </c>
      <c r="D566" s="565" t="s">
        <v>431</v>
      </c>
      <c r="E566" s="565" t="s">
        <v>838</v>
      </c>
      <c r="F566" s="565" t="s">
        <v>98</v>
      </c>
      <c r="G566" s="565">
        <v>2017</v>
      </c>
      <c r="H566" s="565" t="s">
        <v>185</v>
      </c>
      <c r="I566" s="565" t="s">
        <v>878</v>
      </c>
      <c r="J566" s="565" t="s">
        <v>559</v>
      </c>
      <c r="K566" s="565"/>
      <c r="L566" s="565" t="s">
        <v>846</v>
      </c>
      <c r="M566" s="565">
        <v>12400</v>
      </c>
      <c r="N566" s="565" t="s">
        <v>841</v>
      </c>
      <c r="O566" s="565">
        <v>6</v>
      </c>
      <c r="P566" s="565" t="s">
        <v>858</v>
      </c>
      <c r="Q566" s="565" t="s">
        <v>506</v>
      </c>
      <c r="R566" s="565">
        <v>119</v>
      </c>
      <c r="S566" s="565">
        <v>26</v>
      </c>
      <c r="T566" s="566">
        <v>6700</v>
      </c>
      <c r="U566" s="565">
        <v>19</v>
      </c>
      <c r="V566" s="565" t="s">
        <v>125</v>
      </c>
      <c r="W566" s="565" t="s">
        <v>122</v>
      </c>
      <c r="X566" s="567">
        <v>34745</v>
      </c>
      <c r="Y566" s="567">
        <v>32196.92</v>
      </c>
      <c r="Z566" s="579">
        <v>7.1999999999999995E-2</v>
      </c>
    </row>
    <row r="567" spans="1:26" ht="30" x14ac:dyDescent="0.25">
      <c r="A567" s="564" t="s">
        <v>2404</v>
      </c>
      <c r="B567" s="574" t="s">
        <v>877</v>
      </c>
      <c r="C567" s="574">
        <v>2</v>
      </c>
      <c r="D567" s="574" t="s">
        <v>436</v>
      </c>
      <c r="E567" s="574" t="s">
        <v>838</v>
      </c>
      <c r="F567" s="574" t="s">
        <v>98</v>
      </c>
      <c r="G567" s="574">
        <v>2017</v>
      </c>
      <c r="H567" s="574" t="s">
        <v>185</v>
      </c>
      <c r="I567" s="574" t="s">
        <v>878</v>
      </c>
      <c r="J567" s="574" t="s">
        <v>559</v>
      </c>
      <c r="K567" s="574">
        <v>3</v>
      </c>
      <c r="L567" s="574" t="s">
        <v>846</v>
      </c>
      <c r="M567" s="574">
        <v>12400</v>
      </c>
      <c r="N567" s="574" t="s">
        <v>841</v>
      </c>
      <c r="O567" s="574">
        <v>6</v>
      </c>
      <c r="P567" s="574" t="s">
        <v>858</v>
      </c>
      <c r="Q567" s="574" t="s">
        <v>506</v>
      </c>
      <c r="R567" s="574">
        <v>119</v>
      </c>
      <c r="S567" s="574">
        <v>26</v>
      </c>
      <c r="T567" s="575">
        <v>6700</v>
      </c>
      <c r="U567" s="574">
        <v>19</v>
      </c>
      <c r="V567" s="574" t="s">
        <v>125</v>
      </c>
      <c r="W567" s="574" t="s">
        <v>122</v>
      </c>
      <c r="X567" s="576">
        <v>34645</v>
      </c>
      <c r="Y567" s="576">
        <v>25368</v>
      </c>
      <c r="Z567" s="577">
        <v>0.05</v>
      </c>
    </row>
    <row r="568" spans="1:26" x14ac:dyDescent="0.25">
      <c r="A568" s="564" t="s">
        <v>2405</v>
      </c>
      <c r="B568" s="565" t="s">
        <v>877</v>
      </c>
      <c r="C568" s="565">
        <v>3</v>
      </c>
      <c r="D568" s="565" t="s">
        <v>454</v>
      </c>
      <c r="E568" s="565" t="s">
        <v>838</v>
      </c>
      <c r="F568" s="565" t="s">
        <v>98</v>
      </c>
      <c r="G568" s="565">
        <v>2017</v>
      </c>
      <c r="H568" s="565" t="s">
        <v>185</v>
      </c>
      <c r="I568" s="565" t="s">
        <v>878</v>
      </c>
      <c r="J568" s="565" t="s">
        <v>559</v>
      </c>
      <c r="K568" s="565">
        <v>3</v>
      </c>
      <c r="L568" s="565" t="s">
        <v>846</v>
      </c>
      <c r="M568" s="565">
        <v>12400</v>
      </c>
      <c r="N568" s="565" t="s">
        <v>841</v>
      </c>
      <c r="O568" s="565">
        <v>6</v>
      </c>
      <c r="P568" s="565" t="s">
        <v>858</v>
      </c>
      <c r="Q568" s="565" t="s">
        <v>506</v>
      </c>
      <c r="R568" s="565">
        <v>119</v>
      </c>
      <c r="S568" s="565">
        <v>26</v>
      </c>
      <c r="T568" s="566">
        <v>6700</v>
      </c>
      <c r="U568" s="565">
        <v>19</v>
      </c>
      <c r="V568" s="565" t="s">
        <v>125</v>
      </c>
      <c r="W568" s="565" t="s">
        <v>122</v>
      </c>
      <c r="X568" s="567">
        <v>33815</v>
      </c>
      <c r="Y568" s="567">
        <v>23835.360000000001</v>
      </c>
      <c r="Z568" s="579">
        <v>0.03</v>
      </c>
    </row>
    <row r="569" spans="1:26" x14ac:dyDescent="0.25">
      <c r="A569" s="564" t="s">
        <v>2406</v>
      </c>
      <c r="B569" s="574" t="s">
        <v>879</v>
      </c>
      <c r="C569" s="574">
        <v>1</v>
      </c>
      <c r="D569" s="574" t="s">
        <v>431</v>
      </c>
      <c r="E569" s="574" t="s">
        <v>838</v>
      </c>
      <c r="F569" s="574" t="s">
        <v>98</v>
      </c>
      <c r="G569" s="574">
        <v>2017</v>
      </c>
      <c r="H569" s="574" t="s">
        <v>185</v>
      </c>
      <c r="I569" s="574" t="s">
        <v>870</v>
      </c>
      <c r="J569" s="574" t="s">
        <v>559</v>
      </c>
      <c r="K569" s="574"/>
      <c r="L569" s="574" t="s">
        <v>840</v>
      </c>
      <c r="M569" s="574">
        <v>12800</v>
      </c>
      <c r="N569" s="574" t="s">
        <v>841</v>
      </c>
      <c r="O569" s="574">
        <v>6</v>
      </c>
      <c r="P569" s="574" t="s">
        <v>860</v>
      </c>
      <c r="Q569" s="574" t="s">
        <v>506</v>
      </c>
      <c r="R569" s="574">
        <v>133</v>
      </c>
      <c r="S569" s="574">
        <v>34</v>
      </c>
      <c r="T569" s="575">
        <v>6900</v>
      </c>
      <c r="U569" s="574">
        <v>19</v>
      </c>
      <c r="V569" s="574" t="s">
        <v>125</v>
      </c>
      <c r="W569" s="574" t="s">
        <v>122</v>
      </c>
      <c r="X569" s="576">
        <v>35045</v>
      </c>
      <c r="Y569" s="576">
        <v>32476.240000000002</v>
      </c>
      <c r="Z569" s="577">
        <v>7.1999999999999995E-2</v>
      </c>
    </row>
    <row r="570" spans="1:26" ht="30" x14ac:dyDescent="0.25">
      <c r="A570" s="564" t="s">
        <v>2407</v>
      </c>
      <c r="B570" s="565" t="s">
        <v>879</v>
      </c>
      <c r="C570" s="565">
        <v>2</v>
      </c>
      <c r="D570" s="565" t="s">
        <v>436</v>
      </c>
      <c r="E570" s="565" t="s">
        <v>838</v>
      </c>
      <c r="F570" s="565" t="s">
        <v>98</v>
      </c>
      <c r="G570" s="565">
        <v>2017</v>
      </c>
      <c r="H570" s="565" t="s">
        <v>185</v>
      </c>
      <c r="I570" s="565" t="s">
        <v>870</v>
      </c>
      <c r="J570" s="565" t="s">
        <v>559</v>
      </c>
      <c r="K570" s="565">
        <v>3</v>
      </c>
      <c r="L570" s="565" t="s">
        <v>840</v>
      </c>
      <c r="M570" s="565">
        <v>12800</v>
      </c>
      <c r="N570" s="565" t="s">
        <v>841</v>
      </c>
      <c r="O570" s="565">
        <v>6</v>
      </c>
      <c r="P570" s="565" t="s">
        <v>860</v>
      </c>
      <c r="Q570" s="565" t="s">
        <v>506</v>
      </c>
      <c r="R570" s="565">
        <v>133</v>
      </c>
      <c r="S570" s="565">
        <v>34</v>
      </c>
      <c r="T570" s="566">
        <v>6900</v>
      </c>
      <c r="U570" s="565">
        <v>19</v>
      </c>
      <c r="V570" s="565" t="s">
        <v>125</v>
      </c>
      <c r="W570" s="565" t="s">
        <v>122</v>
      </c>
      <c r="X570" s="567">
        <v>34945</v>
      </c>
      <c r="Y570" s="567">
        <v>25657</v>
      </c>
      <c r="Z570" s="579">
        <v>0.05</v>
      </c>
    </row>
    <row r="571" spans="1:26" x14ac:dyDescent="0.25">
      <c r="A571" s="564" t="s">
        <v>2408</v>
      </c>
      <c r="B571" s="574" t="s">
        <v>879</v>
      </c>
      <c r="C571" s="574">
        <v>3</v>
      </c>
      <c r="D571" s="574" t="s">
        <v>454</v>
      </c>
      <c r="E571" s="574" t="s">
        <v>838</v>
      </c>
      <c r="F571" s="574" t="s">
        <v>98</v>
      </c>
      <c r="G571" s="574">
        <v>2017</v>
      </c>
      <c r="H571" s="574" t="s">
        <v>185</v>
      </c>
      <c r="I571" s="574" t="s">
        <v>870</v>
      </c>
      <c r="J571" s="574" t="s">
        <v>559</v>
      </c>
      <c r="K571" s="574">
        <v>3</v>
      </c>
      <c r="L571" s="574" t="s">
        <v>840</v>
      </c>
      <c r="M571" s="574">
        <v>12800</v>
      </c>
      <c r="N571" s="574" t="s">
        <v>841</v>
      </c>
      <c r="O571" s="574">
        <v>6</v>
      </c>
      <c r="P571" s="574" t="s">
        <v>860</v>
      </c>
      <c r="Q571" s="574" t="s">
        <v>506</v>
      </c>
      <c r="R571" s="574">
        <v>133</v>
      </c>
      <c r="S571" s="574">
        <v>34</v>
      </c>
      <c r="T571" s="575">
        <v>6900</v>
      </c>
      <c r="U571" s="574">
        <v>19</v>
      </c>
      <c r="V571" s="574" t="s">
        <v>125</v>
      </c>
      <c r="W571" s="574" t="s">
        <v>122</v>
      </c>
      <c r="X571" s="576">
        <v>34115</v>
      </c>
      <c r="Y571" s="576">
        <v>24131.16</v>
      </c>
      <c r="Z571" s="577">
        <v>0.03</v>
      </c>
    </row>
    <row r="572" spans="1:26" x14ac:dyDescent="0.25">
      <c r="A572" s="564" t="s">
        <v>2409</v>
      </c>
      <c r="B572" s="565" t="s">
        <v>880</v>
      </c>
      <c r="C572" s="565">
        <v>1</v>
      </c>
      <c r="D572" s="565" t="s">
        <v>431</v>
      </c>
      <c r="E572" s="565" t="s">
        <v>838</v>
      </c>
      <c r="F572" s="565" t="s">
        <v>98</v>
      </c>
      <c r="G572" s="565">
        <v>2017</v>
      </c>
      <c r="H572" s="565" t="s">
        <v>185</v>
      </c>
      <c r="I572" s="565" t="s">
        <v>872</v>
      </c>
      <c r="J572" s="565" t="s">
        <v>559</v>
      </c>
      <c r="K572" s="565"/>
      <c r="L572" s="565" t="s">
        <v>846</v>
      </c>
      <c r="M572" s="565">
        <v>12800</v>
      </c>
      <c r="N572" s="565" t="s">
        <v>841</v>
      </c>
      <c r="O572" s="565">
        <v>6</v>
      </c>
      <c r="P572" s="565" t="s">
        <v>862</v>
      </c>
      <c r="Q572" s="565" t="s">
        <v>506</v>
      </c>
      <c r="R572" s="565">
        <v>143.5</v>
      </c>
      <c r="S572" s="565">
        <v>26</v>
      </c>
      <c r="T572" s="566">
        <v>7100</v>
      </c>
      <c r="U572" s="565">
        <v>19</v>
      </c>
      <c r="V572" s="565" t="s">
        <v>125</v>
      </c>
      <c r="W572" s="565" t="s">
        <v>122</v>
      </c>
      <c r="X572" s="567">
        <v>38620</v>
      </c>
      <c r="Y572" s="567">
        <v>29529.29</v>
      </c>
      <c r="Z572" s="579">
        <v>7.1999999999999995E-2</v>
      </c>
    </row>
    <row r="573" spans="1:26" ht="30" x14ac:dyDescent="0.25">
      <c r="A573" s="564" t="s">
        <v>2410</v>
      </c>
      <c r="B573" s="574" t="s">
        <v>880</v>
      </c>
      <c r="C573" s="574">
        <v>2</v>
      </c>
      <c r="D573" s="574" t="s">
        <v>436</v>
      </c>
      <c r="E573" s="574" t="s">
        <v>838</v>
      </c>
      <c r="F573" s="574" t="s">
        <v>98</v>
      </c>
      <c r="G573" s="574">
        <v>2017</v>
      </c>
      <c r="H573" s="574" t="s">
        <v>185</v>
      </c>
      <c r="I573" s="574" t="s">
        <v>872</v>
      </c>
      <c r="J573" s="574" t="s">
        <v>559</v>
      </c>
      <c r="K573" s="574">
        <v>6</v>
      </c>
      <c r="L573" s="574" t="s">
        <v>846</v>
      </c>
      <c r="M573" s="574">
        <v>12800</v>
      </c>
      <c r="N573" s="574" t="s">
        <v>841</v>
      </c>
      <c r="O573" s="574">
        <v>6</v>
      </c>
      <c r="P573" s="574" t="s">
        <v>862</v>
      </c>
      <c r="Q573" s="574" t="s">
        <v>506</v>
      </c>
      <c r="R573" s="574">
        <v>143.5</v>
      </c>
      <c r="S573" s="574">
        <v>26</v>
      </c>
      <c r="T573" s="575">
        <v>7100</v>
      </c>
      <c r="U573" s="574">
        <v>19</v>
      </c>
      <c r="V573" s="574" t="s">
        <v>125</v>
      </c>
      <c r="W573" s="574" t="s">
        <v>122</v>
      </c>
      <c r="X573" s="576">
        <v>38435</v>
      </c>
      <c r="Y573" s="576">
        <v>28082</v>
      </c>
      <c r="Z573" s="577">
        <v>0.05</v>
      </c>
    </row>
    <row r="574" spans="1:26" x14ac:dyDescent="0.25">
      <c r="A574" s="564" t="s">
        <v>2411</v>
      </c>
      <c r="B574" s="565" t="s">
        <v>880</v>
      </c>
      <c r="C574" s="565">
        <v>3</v>
      </c>
      <c r="D574" s="565" t="s">
        <v>454</v>
      </c>
      <c r="E574" s="565" t="s">
        <v>838</v>
      </c>
      <c r="F574" s="565" t="s">
        <v>98</v>
      </c>
      <c r="G574" s="565">
        <v>2017</v>
      </c>
      <c r="H574" s="565" t="s">
        <v>185</v>
      </c>
      <c r="I574" s="565" t="s">
        <v>872</v>
      </c>
      <c r="J574" s="565" t="s">
        <v>559</v>
      </c>
      <c r="K574" s="565">
        <v>6</v>
      </c>
      <c r="L574" s="565" t="s">
        <v>846</v>
      </c>
      <c r="M574" s="565">
        <v>12800</v>
      </c>
      <c r="N574" s="565" t="s">
        <v>841</v>
      </c>
      <c r="O574" s="565">
        <v>6</v>
      </c>
      <c r="P574" s="565" t="s">
        <v>862</v>
      </c>
      <c r="Q574" s="565" t="s">
        <v>506</v>
      </c>
      <c r="R574" s="565">
        <v>143.5</v>
      </c>
      <c r="S574" s="565">
        <v>26</v>
      </c>
      <c r="T574" s="566">
        <v>7100</v>
      </c>
      <c r="U574" s="565">
        <v>19</v>
      </c>
      <c r="V574" s="565" t="s">
        <v>125</v>
      </c>
      <c r="W574" s="565" t="s">
        <v>122</v>
      </c>
      <c r="X574" s="567">
        <v>37605</v>
      </c>
      <c r="Y574" s="567">
        <v>28159.14</v>
      </c>
      <c r="Z574" s="579">
        <v>0.03</v>
      </c>
    </row>
    <row r="575" spans="1:26" x14ac:dyDescent="0.25">
      <c r="A575" s="564" t="s">
        <v>2412</v>
      </c>
      <c r="B575" s="574" t="s">
        <v>881</v>
      </c>
      <c r="C575" s="574">
        <v>1</v>
      </c>
      <c r="D575" s="574" t="s">
        <v>431</v>
      </c>
      <c r="E575" s="574" t="s">
        <v>838</v>
      </c>
      <c r="F575" s="574" t="s">
        <v>98</v>
      </c>
      <c r="G575" s="574">
        <v>2017</v>
      </c>
      <c r="H575" s="574" t="s">
        <v>185</v>
      </c>
      <c r="I575" s="574" t="s">
        <v>874</v>
      </c>
      <c r="J575" s="574" t="s">
        <v>559</v>
      </c>
      <c r="K575" s="574"/>
      <c r="L575" s="574" t="s">
        <v>850</v>
      </c>
      <c r="M575" s="574">
        <v>12800</v>
      </c>
      <c r="N575" s="574" t="s">
        <v>841</v>
      </c>
      <c r="O575" s="574">
        <v>6</v>
      </c>
      <c r="P575" s="574" t="s">
        <v>864</v>
      </c>
      <c r="Q575" s="574" t="s">
        <v>506</v>
      </c>
      <c r="R575" s="574">
        <v>143.5</v>
      </c>
      <c r="S575" s="574">
        <v>26</v>
      </c>
      <c r="T575" s="575">
        <v>7100</v>
      </c>
      <c r="U575" s="574">
        <v>19</v>
      </c>
      <c r="V575" s="574" t="s">
        <v>125</v>
      </c>
      <c r="W575" s="574" t="s">
        <v>122</v>
      </c>
      <c r="X575" s="576">
        <v>42180</v>
      </c>
      <c r="Y575" s="576">
        <v>29906.77</v>
      </c>
      <c r="Z575" s="577">
        <v>7.1999999999999995E-2</v>
      </c>
    </row>
    <row r="576" spans="1:26" ht="30" x14ac:dyDescent="0.25">
      <c r="A576" s="564" t="s">
        <v>2413</v>
      </c>
      <c r="B576" s="565" t="s">
        <v>881</v>
      </c>
      <c r="C576" s="565">
        <v>2</v>
      </c>
      <c r="D576" s="565" t="s">
        <v>436</v>
      </c>
      <c r="E576" s="565" t="s">
        <v>838</v>
      </c>
      <c r="F576" s="565" t="s">
        <v>98</v>
      </c>
      <c r="G576" s="565">
        <v>2017</v>
      </c>
      <c r="H576" s="565" t="s">
        <v>185</v>
      </c>
      <c r="I576" s="565" t="s">
        <v>874</v>
      </c>
      <c r="J576" s="565" t="s">
        <v>559</v>
      </c>
      <c r="K576" s="565">
        <v>6</v>
      </c>
      <c r="L576" s="565" t="s">
        <v>850</v>
      </c>
      <c r="M576" s="565">
        <v>12800</v>
      </c>
      <c r="N576" s="565" t="s">
        <v>841</v>
      </c>
      <c r="O576" s="565">
        <v>6</v>
      </c>
      <c r="P576" s="565" t="s">
        <v>864</v>
      </c>
      <c r="Q576" s="565" t="s">
        <v>506</v>
      </c>
      <c r="R576" s="565">
        <v>143.5</v>
      </c>
      <c r="S576" s="565">
        <v>26</v>
      </c>
      <c r="T576" s="566">
        <v>7100</v>
      </c>
      <c r="U576" s="565">
        <v>19</v>
      </c>
      <c r="V576" s="565" t="s">
        <v>125</v>
      </c>
      <c r="W576" s="565" t="s">
        <v>122</v>
      </c>
      <c r="X576" s="567">
        <v>42080</v>
      </c>
      <c r="Y576" s="567">
        <v>30449</v>
      </c>
      <c r="Z576" s="579">
        <v>0.05</v>
      </c>
    </row>
    <row r="577" spans="1:26" x14ac:dyDescent="0.25">
      <c r="A577" s="564" t="s">
        <v>2414</v>
      </c>
      <c r="B577" s="574" t="s">
        <v>881</v>
      </c>
      <c r="C577" s="574">
        <v>3</v>
      </c>
      <c r="D577" s="574" t="s">
        <v>454</v>
      </c>
      <c r="E577" s="574" t="s">
        <v>838</v>
      </c>
      <c r="F577" s="574" t="s">
        <v>98</v>
      </c>
      <c r="G577" s="574">
        <v>2017</v>
      </c>
      <c r="H577" s="574" t="s">
        <v>185</v>
      </c>
      <c r="I577" s="574" t="s">
        <v>874</v>
      </c>
      <c r="J577" s="574" t="s">
        <v>559</v>
      </c>
      <c r="K577" s="574">
        <v>6</v>
      </c>
      <c r="L577" s="574" t="s">
        <v>850</v>
      </c>
      <c r="M577" s="574">
        <v>12800</v>
      </c>
      <c r="N577" s="574" t="s">
        <v>841</v>
      </c>
      <c r="O577" s="574">
        <v>6</v>
      </c>
      <c r="P577" s="574" t="s">
        <v>864</v>
      </c>
      <c r="Q577" s="574" t="s">
        <v>506</v>
      </c>
      <c r="R577" s="574">
        <v>143.5</v>
      </c>
      <c r="S577" s="574">
        <v>26</v>
      </c>
      <c r="T577" s="575">
        <v>7100</v>
      </c>
      <c r="U577" s="574">
        <v>19</v>
      </c>
      <c r="V577" s="574" t="s">
        <v>125</v>
      </c>
      <c r="W577" s="574" t="s">
        <v>122</v>
      </c>
      <c r="X577" s="576">
        <v>41250</v>
      </c>
      <c r="Y577" s="576">
        <v>29438.22</v>
      </c>
      <c r="Z577" s="577">
        <v>0.03</v>
      </c>
    </row>
    <row r="578" spans="1:26" x14ac:dyDescent="0.25">
      <c r="A578" s="564" t="s">
        <v>2415</v>
      </c>
      <c r="B578" s="565" t="s">
        <v>882</v>
      </c>
      <c r="C578" s="565">
        <v>1</v>
      </c>
      <c r="D578" s="565" t="s">
        <v>431</v>
      </c>
      <c r="E578" s="565" t="s">
        <v>838</v>
      </c>
      <c r="F578" s="565" t="s">
        <v>98</v>
      </c>
      <c r="G578" s="565">
        <v>2017</v>
      </c>
      <c r="H578" s="565" t="s">
        <v>185</v>
      </c>
      <c r="I578" s="565" t="s">
        <v>876</v>
      </c>
      <c r="J578" s="565" t="s">
        <v>559</v>
      </c>
      <c r="K578" s="565"/>
      <c r="L578" s="565" t="s">
        <v>846</v>
      </c>
      <c r="M578" s="565">
        <v>12800</v>
      </c>
      <c r="N578" s="565" t="s">
        <v>613</v>
      </c>
      <c r="O578" s="565">
        <v>8</v>
      </c>
      <c r="P578" s="565" t="s">
        <v>866</v>
      </c>
      <c r="Q578" s="565" t="s">
        <v>506</v>
      </c>
      <c r="R578" s="565">
        <v>153</v>
      </c>
      <c r="S578" s="565">
        <v>26</v>
      </c>
      <c r="T578" s="566">
        <v>7100</v>
      </c>
      <c r="U578" s="565">
        <v>19</v>
      </c>
      <c r="V578" s="565" t="s">
        <v>122</v>
      </c>
      <c r="W578" s="565" t="s">
        <v>123</v>
      </c>
      <c r="X578" s="567">
        <v>43575</v>
      </c>
      <c r="Y578" s="567">
        <v>31056.400000000001</v>
      </c>
      <c r="Z578" s="579">
        <v>7.1999999999999995E-2</v>
      </c>
    </row>
    <row r="579" spans="1:26" ht="30" x14ac:dyDescent="0.25">
      <c r="A579" s="564" t="s">
        <v>2416</v>
      </c>
      <c r="B579" s="574" t="s">
        <v>882</v>
      </c>
      <c r="C579" s="574">
        <v>2</v>
      </c>
      <c r="D579" s="574" t="s">
        <v>436</v>
      </c>
      <c r="E579" s="574" t="s">
        <v>838</v>
      </c>
      <c r="F579" s="574" t="s">
        <v>98</v>
      </c>
      <c r="G579" s="574">
        <v>2017</v>
      </c>
      <c r="H579" s="574" t="s">
        <v>185</v>
      </c>
      <c r="I579" s="574" t="s">
        <v>876</v>
      </c>
      <c r="J579" s="574" t="s">
        <v>559</v>
      </c>
      <c r="K579" s="574">
        <v>6</v>
      </c>
      <c r="L579" s="574" t="s">
        <v>846</v>
      </c>
      <c r="M579" s="574">
        <v>12800</v>
      </c>
      <c r="N579" s="574" t="s">
        <v>613</v>
      </c>
      <c r="O579" s="574">
        <v>8</v>
      </c>
      <c r="P579" s="574" t="s">
        <v>866</v>
      </c>
      <c r="Q579" s="574" t="s">
        <v>506</v>
      </c>
      <c r="R579" s="574">
        <v>153</v>
      </c>
      <c r="S579" s="574">
        <v>26</v>
      </c>
      <c r="T579" s="575">
        <v>7200</v>
      </c>
      <c r="U579" s="574">
        <v>19</v>
      </c>
      <c r="V579" s="574" t="s">
        <v>125</v>
      </c>
      <c r="W579" s="574" t="s">
        <v>122</v>
      </c>
      <c r="X579" s="576">
        <v>43575</v>
      </c>
      <c r="Y579" s="576">
        <v>31884</v>
      </c>
      <c r="Z579" s="577">
        <v>0.05</v>
      </c>
    </row>
    <row r="580" spans="1:26" x14ac:dyDescent="0.25">
      <c r="A580" s="564" t="s">
        <v>2417</v>
      </c>
      <c r="B580" s="565" t="s">
        <v>882</v>
      </c>
      <c r="C580" s="565">
        <v>3</v>
      </c>
      <c r="D580" s="565" t="s">
        <v>454</v>
      </c>
      <c r="E580" s="565" t="s">
        <v>838</v>
      </c>
      <c r="F580" s="565" t="s">
        <v>98</v>
      </c>
      <c r="G580" s="565">
        <v>2017</v>
      </c>
      <c r="H580" s="565" t="s">
        <v>185</v>
      </c>
      <c r="I580" s="565" t="s">
        <v>876</v>
      </c>
      <c r="J580" s="565" t="s">
        <v>559</v>
      </c>
      <c r="K580" s="565">
        <v>6</v>
      </c>
      <c r="L580" s="565" t="s">
        <v>846</v>
      </c>
      <c r="M580" s="565">
        <v>12800</v>
      </c>
      <c r="N580" s="565" t="s">
        <v>841</v>
      </c>
      <c r="O580" s="565">
        <v>6</v>
      </c>
      <c r="P580" s="565" t="s">
        <v>866</v>
      </c>
      <c r="Q580" s="565" t="s">
        <v>506</v>
      </c>
      <c r="R580" s="565">
        <v>153</v>
      </c>
      <c r="S580" s="565">
        <v>26</v>
      </c>
      <c r="T580" s="566">
        <v>7100</v>
      </c>
      <c r="U580" s="565">
        <v>19</v>
      </c>
      <c r="V580" s="565" t="s">
        <v>125</v>
      </c>
      <c r="W580" s="565" t="s">
        <v>122</v>
      </c>
      <c r="X580" s="567">
        <v>42645</v>
      </c>
      <c r="Y580" s="567">
        <v>31766.880000000001</v>
      </c>
      <c r="Z580" s="579">
        <v>0.03</v>
      </c>
    </row>
    <row r="581" spans="1:26" x14ac:dyDescent="0.25">
      <c r="A581" s="564" t="s">
        <v>2418</v>
      </c>
      <c r="B581" s="574" t="s">
        <v>883</v>
      </c>
      <c r="C581" s="574">
        <v>1</v>
      </c>
      <c r="D581" s="574" t="s">
        <v>431</v>
      </c>
      <c r="E581" s="574" t="s">
        <v>838</v>
      </c>
      <c r="F581" s="574" t="s">
        <v>98</v>
      </c>
      <c r="G581" s="574">
        <v>2017</v>
      </c>
      <c r="H581" s="574" t="s">
        <v>185</v>
      </c>
      <c r="I581" s="574" t="s">
        <v>884</v>
      </c>
      <c r="J581" s="574" t="s">
        <v>777</v>
      </c>
      <c r="K581" s="574"/>
      <c r="L581" s="574" t="s">
        <v>846</v>
      </c>
      <c r="M581" s="574">
        <v>11000</v>
      </c>
      <c r="N581" s="574" t="s">
        <v>841</v>
      </c>
      <c r="O581" s="574">
        <v>6</v>
      </c>
      <c r="P581" s="574" t="s">
        <v>868</v>
      </c>
      <c r="Q581" s="574" t="s">
        <v>432</v>
      </c>
      <c r="R581" s="574">
        <v>119</v>
      </c>
      <c r="S581" s="574">
        <v>26</v>
      </c>
      <c r="T581" s="575">
        <v>6500</v>
      </c>
      <c r="U581" s="574">
        <v>20</v>
      </c>
      <c r="V581" s="574" t="s">
        <v>125</v>
      </c>
      <c r="W581" s="574" t="s">
        <v>122</v>
      </c>
      <c r="X581" s="576">
        <v>35055</v>
      </c>
      <c r="Y581" s="576">
        <v>28118.560000000001</v>
      </c>
      <c r="Z581" s="577">
        <v>7.1999999999999995E-2</v>
      </c>
    </row>
    <row r="582" spans="1:26" ht="30" x14ac:dyDescent="0.25">
      <c r="A582" s="564" t="s">
        <v>2419</v>
      </c>
      <c r="B582" s="565" t="s">
        <v>883</v>
      </c>
      <c r="C582" s="565">
        <v>2</v>
      </c>
      <c r="D582" s="565" t="s">
        <v>436</v>
      </c>
      <c r="E582" s="565" t="s">
        <v>838</v>
      </c>
      <c r="F582" s="565" t="s">
        <v>98</v>
      </c>
      <c r="G582" s="565">
        <v>2017</v>
      </c>
      <c r="H582" s="565" t="s">
        <v>185</v>
      </c>
      <c r="I582" s="565" t="s">
        <v>884</v>
      </c>
      <c r="J582" s="565" t="s">
        <v>777</v>
      </c>
      <c r="K582" s="565">
        <v>3</v>
      </c>
      <c r="L582" s="565" t="s">
        <v>846</v>
      </c>
      <c r="M582" s="565">
        <v>11000</v>
      </c>
      <c r="N582" s="565" t="s">
        <v>841</v>
      </c>
      <c r="O582" s="565">
        <v>6</v>
      </c>
      <c r="P582" s="565" t="s">
        <v>868</v>
      </c>
      <c r="Q582" s="565" t="s">
        <v>432</v>
      </c>
      <c r="R582" s="565">
        <v>119</v>
      </c>
      <c r="S582" s="565">
        <v>26</v>
      </c>
      <c r="T582" s="566">
        <v>6500</v>
      </c>
      <c r="U582" s="565">
        <v>20</v>
      </c>
      <c r="V582" s="565" t="s">
        <v>125</v>
      </c>
      <c r="W582" s="565" t="s">
        <v>122</v>
      </c>
      <c r="X582" s="567">
        <v>34955</v>
      </c>
      <c r="Y582" s="567">
        <v>25797</v>
      </c>
      <c r="Z582" s="579">
        <v>0.05</v>
      </c>
    </row>
    <row r="583" spans="1:26" x14ac:dyDescent="0.25">
      <c r="A583" s="564" t="s">
        <v>2420</v>
      </c>
      <c r="B583" s="574" t="s">
        <v>883</v>
      </c>
      <c r="C583" s="574">
        <v>3</v>
      </c>
      <c r="D583" s="574" t="s">
        <v>454</v>
      </c>
      <c r="E583" s="574" t="s">
        <v>838</v>
      </c>
      <c r="F583" s="574" t="s">
        <v>98</v>
      </c>
      <c r="G583" s="574">
        <v>2017</v>
      </c>
      <c r="H583" s="574" t="s">
        <v>185</v>
      </c>
      <c r="I583" s="574" t="s">
        <v>884</v>
      </c>
      <c r="J583" s="574" t="s">
        <v>777</v>
      </c>
      <c r="K583" s="574">
        <v>3</v>
      </c>
      <c r="L583" s="574" t="s">
        <v>846</v>
      </c>
      <c r="M583" s="574">
        <v>11000</v>
      </c>
      <c r="N583" s="574" t="s">
        <v>841</v>
      </c>
      <c r="O583" s="574">
        <v>6</v>
      </c>
      <c r="P583" s="574" t="s">
        <v>868</v>
      </c>
      <c r="Q583" s="574" t="s">
        <v>432</v>
      </c>
      <c r="R583" s="574">
        <v>119</v>
      </c>
      <c r="S583" s="574">
        <v>26</v>
      </c>
      <c r="T583" s="575">
        <v>6500</v>
      </c>
      <c r="U583" s="574">
        <v>20</v>
      </c>
      <c r="V583" s="574" t="s">
        <v>125</v>
      </c>
      <c r="W583" s="574" t="s">
        <v>122</v>
      </c>
      <c r="X583" s="576">
        <v>33870</v>
      </c>
      <c r="Y583" s="576">
        <v>24823.45</v>
      </c>
      <c r="Z583" s="577">
        <v>0.03</v>
      </c>
    </row>
    <row r="584" spans="1:26" x14ac:dyDescent="0.25">
      <c r="A584" s="564" t="s">
        <v>2421</v>
      </c>
      <c r="B584" s="565" t="s">
        <v>885</v>
      </c>
      <c r="C584" s="565">
        <v>1</v>
      </c>
      <c r="D584" s="565" t="s">
        <v>431</v>
      </c>
      <c r="E584" s="565" t="s">
        <v>838</v>
      </c>
      <c r="F584" s="565" t="s">
        <v>98</v>
      </c>
      <c r="G584" s="565">
        <v>2017</v>
      </c>
      <c r="H584" s="565" t="s">
        <v>185</v>
      </c>
      <c r="I584" s="565" t="s">
        <v>886</v>
      </c>
      <c r="J584" s="565" t="s">
        <v>777</v>
      </c>
      <c r="K584" s="565"/>
      <c r="L584" s="565" t="s">
        <v>840</v>
      </c>
      <c r="M584" s="565">
        <v>11000</v>
      </c>
      <c r="N584" s="565" t="s">
        <v>841</v>
      </c>
      <c r="O584" s="565">
        <v>6</v>
      </c>
      <c r="P584" s="565" t="s">
        <v>842</v>
      </c>
      <c r="Q584" s="565" t="s">
        <v>432</v>
      </c>
      <c r="R584" s="565">
        <v>133</v>
      </c>
      <c r="S584" s="565">
        <v>34</v>
      </c>
      <c r="T584" s="566">
        <v>6700</v>
      </c>
      <c r="U584" s="565">
        <v>20</v>
      </c>
      <c r="V584" s="565" t="s">
        <v>125</v>
      </c>
      <c r="W584" s="565" t="s">
        <v>122</v>
      </c>
      <c r="X584" s="567">
        <v>35180</v>
      </c>
      <c r="Y584" s="567">
        <v>34157.17</v>
      </c>
      <c r="Z584" s="579">
        <v>7.1999999999999995E-2</v>
      </c>
    </row>
    <row r="585" spans="1:26" ht="30" x14ac:dyDescent="0.25">
      <c r="A585" s="564" t="s">
        <v>2422</v>
      </c>
      <c r="B585" s="574" t="s">
        <v>885</v>
      </c>
      <c r="C585" s="574">
        <v>2</v>
      </c>
      <c r="D585" s="574" t="s">
        <v>436</v>
      </c>
      <c r="E585" s="574" t="s">
        <v>838</v>
      </c>
      <c r="F585" s="574" t="s">
        <v>98</v>
      </c>
      <c r="G585" s="574">
        <v>2017</v>
      </c>
      <c r="H585" s="574" t="s">
        <v>185</v>
      </c>
      <c r="I585" s="574" t="s">
        <v>886</v>
      </c>
      <c r="J585" s="574" t="s">
        <v>777</v>
      </c>
      <c r="K585" s="574">
        <v>3</v>
      </c>
      <c r="L585" s="574" t="s">
        <v>840</v>
      </c>
      <c r="M585" s="574">
        <v>11000</v>
      </c>
      <c r="N585" s="574" t="s">
        <v>841</v>
      </c>
      <c r="O585" s="574">
        <v>6</v>
      </c>
      <c r="P585" s="574" t="s">
        <v>842</v>
      </c>
      <c r="Q585" s="574" t="s">
        <v>432</v>
      </c>
      <c r="R585" s="574">
        <v>133</v>
      </c>
      <c r="S585" s="574">
        <v>34</v>
      </c>
      <c r="T585" s="575">
        <v>6700</v>
      </c>
      <c r="U585" s="574">
        <v>20</v>
      </c>
      <c r="V585" s="574" t="s">
        <v>125</v>
      </c>
      <c r="W585" s="574" t="s">
        <v>122</v>
      </c>
      <c r="X585" s="576">
        <v>35080</v>
      </c>
      <c r="Y585" s="576">
        <v>25915</v>
      </c>
      <c r="Z585" s="577">
        <v>0.05</v>
      </c>
    </row>
    <row r="586" spans="1:26" x14ac:dyDescent="0.25">
      <c r="A586" s="564" t="s">
        <v>2423</v>
      </c>
      <c r="B586" s="565" t="s">
        <v>885</v>
      </c>
      <c r="C586" s="565">
        <v>3</v>
      </c>
      <c r="D586" s="565" t="s">
        <v>454</v>
      </c>
      <c r="E586" s="565" t="s">
        <v>838</v>
      </c>
      <c r="F586" s="565" t="s">
        <v>98</v>
      </c>
      <c r="G586" s="565">
        <v>2017</v>
      </c>
      <c r="H586" s="565" t="s">
        <v>185</v>
      </c>
      <c r="I586" s="565" t="s">
        <v>886</v>
      </c>
      <c r="J586" s="565" t="s">
        <v>777</v>
      </c>
      <c r="K586" s="565">
        <v>3</v>
      </c>
      <c r="L586" s="565" t="s">
        <v>840</v>
      </c>
      <c r="M586" s="565">
        <v>11000</v>
      </c>
      <c r="N586" s="565" t="s">
        <v>841</v>
      </c>
      <c r="O586" s="565">
        <v>6</v>
      </c>
      <c r="P586" s="565" t="s">
        <v>842</v>
      </c>
      <c r="Q586" s="565" t="s">
        <v>432</v>
      </c>
      <c r="R586" s="565">
        <v>133</v>
      </c>
      <c r="S586" s="565">
        <v>34</v>
      </c>
      <c r="T586" s="566">
        <v>6700</v>
      </c>
      <c r="U586" s="565">
        <v>20</v>
      </c>
      <c r="V586" s="565" t="s">
        <v>125</v>
      </c>
      <c r="W586" s="565" t="s">
        <v>122</v>
      </c>
      <c r="X586" s="567">
        <v>33995</v>
      </c>
      <c r="Y586" s="567">
        <v>24958.75</v>
      </c>
      <c r="Z586" s="579">
        <v>0.03</v>
      </c>
    </row>
    <row r="587" spans="1:26" x14ac:dyDescent="0.25">
      <c r="A587" s="564" t="s">
        <v>2424</v>
      </c>
      <c r="B587" s="574" t="s">
        <v>887</v>
      </c>
      <c r="C587" s="574">
        <v>1</v>
      </c>
      <c r="D587" s="574" t="s">
        <v>431</v>
      </c>
      <c r="E587" s="574" t="s">
        <v>838</v>
      </c>
      <c r="F587" s="574" t="s">
        <v>98</v>
      </c>
      <c r="G587" s="574">
        <v>2017</v>
      </c>
      <c r="H587" s="574" t="s">
        <v>185</v>
      </c>
      <c r="I587" s="574" t="s">
        <v>888</v>
      </c>
      <c r="J587" s="574" t="s">
        <v>777</v>
      </c>
      <c r="K587" s="574"/>
      <c r="L587" s="574" t="s">
        <v>846</v>
      </c>
      <c r="M587" s="574">
        <v>11000</v>
      </c>
      <c r="N587" s="574" t="s">
        <v>841</v>
      </c>
      <c r="O587" s="574">
        <v>6</v>
      </c>
      <c r="P587" s="574" t="s">
        <v>847</v>
      </c>
      <c r="Q587" s="574" t="s">
        <v>432</v>
      </c>
      <c r="R587" s="574">
        <v>143.5</v>
      </c>
      <c r="S587" s="574">
        <v>26</v>
      </c>
      <c r="T587" s="575">
        <v>6900</v>
      </c>
      <c r="U587" s="574">
        <v>20</v>
      </c>
      <c r="V587" s="574" t="s">
        <v>125</v>
      </c>
      <c r="W587" s="574" t="s">
        <v>122</v>
      </c>
      <c r="X587" s="576">
        <v>37710</v>
      </c>
      <c r="Y587" s="576">
        <v>34436.480000000003</v>
      </c>
      <c r="Z587" s="577">
        <v>7.1999999999999995E-2</v>
      </c>
    </row>
    <row r="588" spans="1:26" ht="30" x14ac:dyDescent="0.25">
      <c r="A588" s="564" t="s">
        <v>2425</v>
      </c>
      <c r="B588" s="565" t="s">
        <v>887</v>
      </c>
      <c r="C588" s="565">
        <v>2</v>
      </c>
      <c r="D588" s="565" t="s">
        <v>436</v>
      </c>
      <c r="E588" s="565" t="s">
        <v>838</v>
      </c>
      <c r="F588" s="565" t="s">
        <v>98</v>
      </c>
      <c r="G588" s="565">
        <v>2017</v>
      </c>
      <c r="H588" s="565" t="s">
        <v>185</v>
      </c>
      <c r="I588" s="565" t="s">
        <v>888</v>
      </c>
      <c r="J588" s="565" t="s">
        <v>777</v>
      </c>
      <c r="K588" s="565">
        <v>6</v>
      </c>
      <c r="L588" s="565" t="s">
        <v>846</v>
      </c>
      <c r="M588" s="565">
        <v>11000</v>
      </c>
      <c r="N588" s="565" t="s">
        <v>841</v>
      </c>
      <c r="O588" s="565">
        <v>6</v>
      </c>
      <c r="P588" s="565" t="s">
        <v>847</v>
      </c>
      <c r="Q588" s="565" t="s">
        <v>432</v>
      </c>
      <c r="R588" s="565">
        <v>143.5</v>
      </c>
      <c r="S588" s="565">
        <v>26</v>
      </c>
      <c r="T588" s="566">
        <v>6900</v>
      </c>
      <c r="U588" s="565">
        <v>20</v>
      </c>
      <c r="V588" s="565" t="s">
        <v>125</v>
      </c>
      <c r="W588" s="565" t="s">
        <v>122</v>
      </c>
      <c r="X588" s="567">
        <v>37610</v>
      </c>
      <c r="Y588" s="567">
        <v>27362</v>
      </c>
      <c r="Z588" s="579">
        <v>0.05</v>
      </c>
    </row>
    <row r="589" spans="1:26" x14ac:dyDescent="0.25">
      <c r="A589" s="564" t="s">
        <v>2426</v>
      </c>
      <c r="B589" s="574" t="s">
        <v>887</v>
      </c>
      <c r="C589" s="574">
        <v>3</v>
      </c>
      <c r="D589" s="574" t="s">
        <v>454</v>
      </c>
      <c r="E589" s="574" t="s">
        <v>838</v>
      </c>
      <c r="F589" s="574" t="s">
        <v>98</v>
      </c>
      <c r="G589" s="574">
        <v>2017</v>
      </c>
      <c r="H589" s="574" t="s">
        <v>185</v>
      </c>
      <c r="I589" s="574" t="s">
        <v>888</v>
      </c>
      <c r="J589" s="574" t="s">
        <v>777</v>
      </c>
      <c r="K589" s="574">
        <v>6</v>
      </c>
      <c r="L589" s="574" t="s">
        <v>846</v>
      </c>
      <c r="M589" s="574">
        <v>11000</v>
      </c>
      <c r="N589" s="574" t="s">
        <v>841</v>
      </c>
      <c r="O589" s="574">
        <v>6</v>
      </c>
      <c r="P589" s="574" t="s">
        <v>847</v>
      </c>
      <c r="Q589" s="574" t="s">
        <v>432</v>
      </c>
      <c r="R589" s="574">
        <v>143.5</v>
      </c>
      <c r="S589" s="574">
        <v>26</v>
      </c>
      <c r="T589" s="575">
        <v>6900</v>
      </c>
      <c r="U589" s="574">
        <v>20</v>
      </c>
      <c r="V589" s="574" t="s">
        <v>125</v>
      </c>
      <c r="W589" s="574" t="s">
        <v>122</v>
      </c>
      <c r="X589" s="576">
        <v>36525</v>
      </c>
      <c r="Y589" s="576">
        <v>24958.75</v>
      </c>
      <c r="Z589" s="577">
        <v>0.03</v>
      </c>
    </row>
    <row r="590" spans="1:26" x14ac:dyDescent="0.25">
      <c r="A590" s="564" t="s">
        <v>2427</v>
      </c>
      <c r="B590" s="565" t="s">
        <v>889</v>
      </c>
      <c r="C590" s="565">
        <v>1</v>
      </c>
      <c r="D590" s="565" t="s">
        <v>431</v>
      </c>
      <c r="E590" s="565" t="s">
        <v>838</v>
      </c>
      <c r="F590" s="565" t="s">
        <v>98</v>
      </c>
      <c r="G590" s="565">
        <v>2017</v>
      </c>
      <c r="H590" s="565" t="s">
        <v>185</v>
      </c>
      <c r="I590" s="565" t="s">
        <v>800</v>
      </c>
      <c r="J590" s="565" t="s">
        <v>777</v>
      </c>
      <c r="K590" s="565"/>
      <c r="L590" s="565" t="s">
        <v>850</v>
      </c>
      <c r="M590" s="565">
        <v>11000</v>
      </c>
      <c r="N590" s="565" t="s">
        <v>841</v>
      </c>
      <c r="O590" s="565">
        <v>6</v>
      </c>
      <c r="P590" s="565" t="s">
        <v>851</v>
      </c>
      <c r="Q590" s="565" t="s">
        <v>432</v>
      </c>
      <c r="R590" s="565">
        <v>143.5</v>
      </c>
      <c r="S590" s="565">
        <v>26</v>
      </c>
      <c r="T590" s="566">
        <v>6900</v>
      </c>
      <c r="U590" s="565">
        <v>20</v>
      </c>
      <c r="V590" s="565" t="s">
        <v>125</v>
      </c>
      <c r="W590" s="565" t="s">
        <v>122</v>
      </c>
      <c r="X590" s="567">
        <v>40175</v>
      </c>
      <c r="Y590" s="567">
        <v>31773.91</v>
      </c>
      <c r="Z590" s="579">
        <v>7.1999999999999995E-2</v>
      </c>
    </row>
    <row r="591" spans="1:26" ht="30" x14ac:dyDescent="0.25">
      <c r="A591" s="564" t="s">
        <v>2428</v>
      </c>
      <c r="B591" s="574" t="s">
        <v>889</v>
      </c>
      <c r="C591" s="574">
        <v>2</v>
      </c>
      <c r="D591" s="574" t="s">
        <v>436</v>
      </c>
      <c r="E591" s="574" t="s">
        <v>838</v>
      </c>
      <c r="F591" s="574" t="s">
        <v>98</v>
      </c>
      <c r="G591" s="574">
        <v>2017</v>
      </c>
      <c r="H591" s="574" t="s">
        <v>185</v>
      </c>
      <c r="I591" s="574" t="s">
        <v>800</v>
      </c>
      <c r="J591" s="574" t="s">
        <v>777</v>
      </c>
      <c r="K591" s="574">
        <v>6</v>
      </c>
      <c r="L591" s="574" t="s">
        <v>850</v>
      </c>
      <c r="M591" s="574">
        <v>11000</v>
      </c>
      <c r="N591" s="574" t="s">
        <v>841</v>
      </c>
      <c r="O591" s="574">
        <v>6</v>
      </c>
      <c r="P591" s="574" t="s">
        <v>851</v>
      </c>
      <c r="Q591" s="574" t="s">
        <v>432</v>
      </c>
      <c r="R591" s="574">
        <v>143.5</v>
      </c>
      <c r="S591" s="574">
        <v>26</v>
      </c>
      <c r="T591" s="575">
        <v>6900</v>
      </c>
      <c r="U591" s="574">
        <v>20</v>
      </c>
      <c r="V591" s="574" t="s">
        <v>125</v>
      </c>
      <c r="W591" s="574" t="s">
        <v>122</v>
      </c>
      <c r="X591" s="576">
        <v>40075</v>
      </c>
      <c r="Y591" s="576">
        <v>28540</v>
      </c>
      <c r="Z591" s="577">
        <v>0.05</v>
      </c>
    </row>
    <row r="592" spans="1:26" x14ac:dyDescent="0.25">
      <c r="A592" s="564" t="s">
        <v>2429</v>
      </c>
      <c r="B592" s="565" t="s">
        <v>889</v>
      </c>
      <c r="C592" s="565">
        <v>3</v>
      </c>
      <c r="D592" s="565" t="s">
        <v>454</v>
      </c>
      <c r="E592" s="565" t="s">
        <v>838</v>
      </c>
      <c r="F592" s="565" t="s">
        <v>98</v>
      </c>
      <c r="G592" s="565">
        <v>2017</v>
      </c>
      <c r="H592" s="565" t="s">
        <v>185</v>
      </c>
      <c r="I592" s="565" t="s">
        <v>800</v>
      </c>
      <c r="J592" s="565" t="s">
        <v>777</v>
      </c>
      <c r="K592" s="565">
        <v>6</v>
      </c>
      <c r="L592" s="565" t="s">
        <v>850</v>
      </c>
      <c r="M592" s="565">
        <v>11000</v>
      </c>
      <c r="N592" s="565" t="s">
        <v>841</v>
      </c>
      <c r="O592" s="565">
        <v>6</v>
      </c>
      <c r="P592" s="565" t="s">
        <v>851</v>
      </c>
      <c r="Q592" s="565" t="s">
        <v>432</v>
      </c>
      <c r="R592" s="565">
        <v>143.5</v>
      </c>
      <c r="S592" s="565">
        <v>26</v>
      </c>
      <c r="T592" s="566">
        <v>6900</v>
      </c>
      <c r="U592" s="565">
        <v>20</v>
      </c>
      <c r="V592" s="565" t="s">
        <v>125</v>
      </c>
      <c r="W592" s="565" t="s">
        <v>122</v>
      </c>
      <c r="X592" s="567">
        <v>38990</v>
      </c>
      <c r="Y592" s="567">
        <v>27496.65</v>
      </c>
      <c r="Z592" s="579">
        <v>0.03</v>
      </c>
    </row>
    <row r="593" spans="1:26" x14ac:dyDescent="0.25">
      <c r="A593" s="564" t="s">
        <v>2430</v>
      </c>
      <c r="B593" s="574" t="s">
        <v>890</v>
      </c>
      <c r="C593" s="574">
        <v>1</v>
      </c>
      <c r="D593" s="574" t="s">
        <v>431</v>
      </c>
      <c r="E593" s="574" t="s">
        <v>838</v>
      </c>
      <c r="F593" s="574" t="s">
        <v>98</v>
      </c>
      <c r="G593" s="574">
        <v>2017</v>
      </c>
      <c r="H593" s="574" t="s">
        <v>185</v>
      </c>
      <c r="I593" s="574" t="s">
        <v>891</v>
      </c>
      <c r="J593" s="574" t="s">
        <v>777</v>
      </c>
      <c r="K593" s="574"/>
      <c r="L593" s="574" t="s">
        <v>846</v>
      </c>
      <c r="M593" s="574">
        <v>11000</v>
      </c>
      <c r="N593" s="574" t="s">
        <v>613</v>
      </c>
      <c r="O593" s="574">
        <v>8</v>
      </c>
      <c r="P593" s="574" t="s">
        <v>854</v>
      </c>
      <c r="Q593" s="574" t="s">
        <v>432</v>
      </c>
      <c r="R593" s="574">
        <v>153</v>
      </c>
      <c r="S593" s="574">
        <v>26</v>
      </c>
      <c r="T593" s="575">
        <v>6900</v>
      </c>
      <c r="U593" s="574">
        <v>19</v>
      </c>
      <c r="V593" s="574" t="s">
        <v>122</v>
      </c>
      <c r="W593" s="574" t="s">
        <v>123</v>
      </c>
      <c r="X593" s="576">
        <v>41570</v>
      </c>
      <c r="Y593" s="576">
        <v>20584.560000000001</v>
      </c>
      <c r="Z593" s="577">
        <v>7.1999999999999995E-2</v>
      </c>
    </row>
    <row r="594" spans="1:26" ht="30" x14ac:dyDescent="0.25">
      <c r="A594" s="564" t="s">
        <v>2431</v>
      </c>
      <c r="B594" s="565" t="s">
        <v>890</v>
      </c>
      <c r="C594" s="565">
        <v>2</v>
      </c>
      <c r="D594" s="565" t="s">
        <v>436</v>
      </c>
      <c r="E594" s="565" t="s">
        <v>838</v>
      </c>
      <c r="F594" s="565" t="s">
        <v>98</v>
      </c>
      <c r="G594" s="565">
        <v>2017</v>
      </c>
      <c r="H594" s="565" t="s">
        <v>185</v>
      </c>
      <c r="I594" s="565" t="s">
        <v>891</v>
      </c>
      <c r="J594" s="565" t="s">
        <v>777</v>
      </c>
      <c r="K594" s="565">
        <v>6</v>
      </c>
      <c r="L594" s="565" t="s">
        <v>846</v>
      </c>
      <c r="M594" s="565">
        <v>11000</v>
      </c>
      <c r="N594" s="565" t="s">
        <v>613</v>
      </c>
      <c r="O594" s="565">
        <v>8</v>
      </c>
      <c r="P594" s="565" t="s">
        <v>854</v>
      </c>
      <c r="Q594" s="565" t="s">
        <v>432</v>
      </c>
      <c r="R594" s="565">
        <v>153</v>
      </c>
      <c r="S594" s="565">
        <v>26</v>
      </c>
      <c r="T594" s="566">
        <v>7000</v>
      </c>
      <c r="U594" s="565">
        <v>20</v>
      </c>
      <c r="V594" s="565" t="s">
        <v>125</v>
      </c>
      <c r="W594" s="565" t="s">
        <v>122</v>
      </c>
      <c r="X594" s="567">
        <v>41570</v>
      </c>
      <c r="Y594" s="567">
        <v>29947</v>
      </c>
      <c r="Z594" s="579">
        <v>0.05</v>
      </c>
    </row>
    <row r="595" spans="1:26" x14ac:dyDescent="0.25">
      <c r="A595" s="564" t="s">
        <v>2432</v>
      </c>
      <c r="B595" s="574" t="s">
        <v>890</v>
      </c>
      <c r="C595" s="574">
        <v>3</v>
      </c>
      <c r="D595" s="574" t="s">
        <v>454</v>
      </c>
      <c r="E595" s="574" t="s">
        <v>838</v>
      </c>
      <c r="F595" s="574" t="s">
        <v>98</v>
      </c>
      <c r="G595" s="574">
        <v>2017</v>
      </c>
      <c r="H595" s="574" t="s">
        <v>185</v>
      </c>
      <c r="I595" s="574" t="s">
        <v>891</v>
      </c>
      <c r="J595" s="574" t="s">
        <v>777</v>
      </c>
      <c r="K595" s="574">
        <v>6</v>
      </c>
      <c r="L595" s="574" t="s">
        <v>846</v>
      </c>
      <c r="M595" s="574">
        <v>11000</v>
      </c>
      <c r="N595" s="574" t="s">
        <v>841</v>
      </c>
      <c r="O595" s="574">
        <v>6</v>
      </c>
      <c r="P595" s="574" t="s">
        <v>854</v>
      </c>
      <c r="Q595" s="574" t="s">
        <v>432</v>
      </c>
      <c r="R595" s="574">
        <v>153</v>
      </c>
      <c r="S595" s="574">
        <v>26</v>
      </c>
      <c r="T595" s="575">
        <v>6900</v>
      </c>
      <c r="U595" s="574">
        <v>20</v>
      </c>
      <c r="V595" s="574" t="s">
        <v>125</v>
      </c>
      <c r="W595" s="574" t="s">
        <v>122</v>
      </c>
      <c r="X595" s="576">
        <v>40385</v>
      </c>
      <c r="Y595" s="576">
        <v>28783.02</v>
      </c>
      <c r="Z595" s="577">
        <v>0.03</v>
      </c>
    </row>
    <row r="596" spans="1:26" x14ac:dyDescent="0.25">
      <c r="A596" s="564" t="s">
        <v>2433</v>
      </c>
      <c r="B596" s="565" t="s">
        <v>892</v>
      </c>
      <c r="C596" s="565">
        <v>1</v>
      </c>
      <c r="D596" s="565" t="s">
        <v>431</v>
      </c>
      <c r="E596" s="565" t="s">
        <v>838</v>
      </c>
      <c r="F596" s="565" t="s">
        <v>98</v>
      </c>
      <c r="G596" s="565">
        <v>2017</v>
      </c>
      <c r="H596" s="565" t="s">
        <v>185</v>
      </c>
      <c r="I596" s="565" t="s">
        <v>884</v>
      </c>
      <c r="J596" s="565" t="s">
        <v>559</v>
      </c>
      <c r="K596" s="565"/>
      <c r="L596" s="565" t="s">
        <v>846</v>
      </c>
      <c r="M596" s="565">
        <v>12400</v>
      </c>
      <c r="N596" s="565" t="s">
        <v>841</v>
      </c>
      <c r="O596" s="565">
        <v>6</v>
      </c>
      <c r="P596" s="565" t="s">
        <v>858</v>
      </c>
      <c r="Q596" s="565" t="s">
        <v>432</v>
      </c>
      <c r="R596" s="565">
        <v>119</v>
      </c>
      <c r="S596" s="565">
        <v>26</v>
      </c>
      <c r="T596" s="566">
        <v>6700</v>
      </c>
      <c r="U596" s="565">
        <v>19</v>
      </c>
      <c r="V596" s="565" t="s">
        <v>125</v>
      </c>
      <c r="W596" s="565" t="s">
        <v>122</v>
      </c>
      <c r="X596" s="567">
        <v>38565</v>
      </c>
      <c r="Y596" s="567">
        <v>22958.65</v>
      </c>
      <c r="Z596" s="579">
        <v>7.1999999999999995E-2</v>
      </c>
    </row>
    <row r="597" spans="1:26" ht="30" x14ac:dyDescent="0.25">
      <c r="A597" s="564" t="s">
        <v>2434</v>
      </c>
      <c r="B597" s="574" t="s">
        <v>892</v>
      </c>
      <c r="C597" s="574">
        <v>2</v>
      </c>
      <c r="D597" s="574" t="s">
        <v>436</v>
      </c>
      <c r="E597" s="574" t="s">
        <v>838</v>
      </c>
      <c r="F597" s="574" t="s">
        <v>98</v>
      </c>
      <c r="G597" s="574">
        <v>2017</v>
      </c>
      <c r="H597" s="574" t="s">
        <v>185</v>
      </c>
      <c r="I597" s="574" t="s">
        <v>884</v>
      </c>
      <c r="J597" s="574" t="s">
        <v>559</v>
      </c>
      <c r="K597" s="574">
        <v>3</v>
      </c>
      <c r="L597" s="574" t="s">
        <v>846</v>
      </c>
      <c r="M597" s="574">
        <v>12400</v>
      </c>
      <c r="N597" s="574" t="s">
        <v>841</v>
      </c>
      <c r="O597" s="574">
        <v>6</v>
      </c>
      <c r="P597" s="574" t="s">
        <v>858</v>
      </c>
      <c r="Q597" s="574" t="s">
        <v>432</v>
      </c>
      <c r="R597" s="574">
        <v>119</v>
      </c>
      <c r="S597" s="574">
        <v>26</v>
      </c>
      <c r="T597" s="575">
        <v>6700</v>
      </c>
      <c r="U597" s="574">
        <v>19</v>
      </c>
      <c r="V597" s="574" t="s">
        <v>125</v>
      </c>
      <c r="W597" s="574" t="s">
        <v>122</v>
      </c>
      <c r="X597" s="576">
        <v>38465</v>
      </c>
      <c r="Y597" s="576">
        <v>29106</v>
      </c>
      <c r="Z597" s="577">
        <v>0.05</v>
      </c>
    </row>
    <row r="598" spans="1:26" x14ac:dyDescent="0.25">
      <c r="A598" s="564" t="s">
        <v>2435</v>
      </c>
      <c r="B598" s="565" t="s">
        <v>892</v>
      </c>
      <c r="C598" s="565">
        <v>3</v>
      </c>
      <c r="D598" s="565" t="s">
        <v>454</v>
      </c>
      <c r="E598" s="565" t="s">
        <v>838</v>
      </c>
      <c r="F598" s="565" t="s">
        <v>98</v>
      </c>
      <c r="G598" s="565">
        <v>2017</v>
      </c>
      <c r="H598" s="565" t="s">
        <v>185</v>
      </c>
      <c r="I598" s="565" t="s">
        <v>884</v>
      </c>
      <c r="J598" s="565" t="s">
        <v>559</v>
      </c>
      <c r="K598" s="565">
        <v>3</v>
      </c>
      <c r="L598" s="565" t="s">
        <v>846</v>
      </c>
      <c r="M598" s="565">
        <v>12400</v>
      </c>
      <c r="N598" s="565" t="s">
        <v>841</v>
      </c>
      <c r="O598" s="565">
        <v>6</v>
      </c>
      <c r="P598" s="565" t="s">
        <v>858</v>
      </c>
      <c r="Q598" s="565" t="s">
        <v>432</v>
      </c>
      <c r="R598" s="565">
        <v>119</v>
      </c>
      <c r="S598" s="565">
        <v>26</v>
      </c>
      <c r="T598" s="566">
        <v>6700</v>
      </c>
      <c r="U598" s="565">
        <v>19</v>
      </c>
      <c r="V598" s="565" t="s">
        <v>125</v>
      </c>
      <c r="W598" s="565" t="s">
        <v>122</v>
      </c>
      <c r="X598" s="567">
        <v>37380</v>
      </c>
      <c r="Y598" s="567">
        <v>28266.42</v>
      </c>
      <c r="Z598" s="579">
        <v>0.03</v>
      </c>
    </row>
    <row r="599" spans="1:26" x14ac:dyDescent="0.25">
      <c r="A599" s="564" t="s">
        <v>2436</v>
      </c>
      <c r="B599" s="574" t="s">
        <v>893</v>
      </c>
      <c r="C599" s="574">
        <v>1</v>
      </c>
      <c r="D599" s="574" t="s">
        <v>431</v>
      </c>
      <c r="E599" s="574" t="s">
        <v>838</v>
      </c>
      <c r="F599" s="574" t="s">
        <v>98</v>
      </c>
      <c r="G599" s="574">
        <v>2017</v>
      </c>
      <c r="H599" s="574" t="s">
        <v>185</v>
      </c>
      <c r="I599" s="574" t="s">
        <v>886</v>
      </c>
      <c r="J599" s="574" t="s">
        <v>559</v>
      </c>
      <c r="K599" s="574"/>
      <c r="L599" s="574" t="s">
        <v>840</v>
      </c>
      <c r="M599" s="574">
        <v>12800</v>
      </c>
      <c r="N599" s="574" t="s">
        <v>841</v>
      </c>
      <c r="O599" s="574">
        <v>6</v>
      </c>
      <c r="P599" s="574" t="s">
        <v>860</v>
      </c>
      <c r="Q599" s="574" t="s">
        <v>432</v>
      </c>
      <c r="R599" s="574">
        <v>133</v>
      </c>
      <c r="S599" s="574">
        <v>34</v>
      </c>
      <c r="T599" s="575">
        <v>6900</v>
      </c>
      <c r="U599" s="574">
        <v>19</v>
      </c>
      <c r="V599" s="574" t="s">
        <v>125</v>
      </c>
      <c r="W599" s="574" t="s">
        <v>122</v>
      </c>
      <c r="X599" s="576">
        <v>38865</v>
      </c>
      <c r="Y599" s="576">
        <v>25994.29</v>
      </c>
      <c r="Z599" s="577">
        <v>7.1999999999999995E-2</v>
      </c>
    </row>
    <row r="600" spans="1:26" ht="30" x14ac:dyDescent="0.25">
      <c r="A600" s="564" t="s">
        <v>2437</v>
      </c>
      <c r="B600" s="565" t="s">
        <v>893</v>
      </c>
      <c r="C600" s="565">
        <v>2</v>
      </c>
      <c r="D600" s="565" t="s">
        <v>436</v>
      </c>
      <c r="E600" s="565" t="s">
        <v>838</v>
      </c>
      <c r="F600" s="565" t="s">
        <v>98</v>
      </c>
      <c r="G600" s="565">
        <v>2017</v>
      </c>
      <c r="H600" s="565" t="s">
        <v>185</v>
      </c>
      <c r="I600" s="565" t="s">
        <v>886</v>
      </c>
      <c r="J600" s="565" t="s">
        <v>559</v>
      </c>
      <c r="K600" s="565">
        <v>3</v>
      </c>
      <c r="L600" s="565" t="s">
        <v>840</v>
      </c>
      <c r="M600" s="565">
        <v>12800</v>
      </c>
      <c r="N600" s="565" t="s">
        <v>841</v>
      </c>
      <c r="O600" s="565">
        <v>6</v>
      </c>
      <c r="P600" s="565" t="s">
        <v>860</v>
      </c>
      <c r="Q600" s="565" t="s">
        <v>432</v>
      </c>
      <c r="R600" s="565">
        <v>133</v>
      </c>
      <c r="S600" s="565">
        <v>34</v>
      </c>
      <c r="T600" s="566">
        <v>6900</v>
      </c>
      <c r="U600" s="565">
        <v>19</v>
      </c>
      <c r="V600" s="565" t="s">
        <v>125</v>
      </c>
      <c r="W600" s="565" t="s">
        <v>122</v>
      </c>
      <c r="X600" s="567">
        <v>38765</v>
      </c>
      <c r="Y600" s="567">
        <v>29388</v>
      </c>
      <c r="Z600" s="579">
        <v>0.05</v>
      </c>
    </row>
    <row r="601" spans="1:26" x14ac:dyDescent="0.25">
      <c r="A601" s="564" t="s">
        <v>2438</v>
      </c>
      <c r="B601" s="574" t="s">
        <v>893</v>
      </c>
      <c r="C601" s="574">
        <v>3</v>
      </c>
      <c r="D601" s="574" t="s">
        <v>454</v>
      </c>
      <c r="E601" s="574" t="s">
        <v>838</v>
      </c>
      <c r="F601" s="574" t="s">
        <v>98</v>
      </c>
      <c r="G601" s="574">
        <v>2017</v>
      </c>
      <c r="H601" s="574" t="s">
        <v>185</v>
      </c>
      <c r="I601" s="574" t="s">
        <v>886</v>
      </c>
      <c r="J601" s="574" t="s">
        <v>559</v>
      </c>
      <c r="K601" s="574">
        <v>3</v>
      </c>
      <c r="L601" s="574" t="s">
        <v>840</v>
      </c>
      <c r="M601" s="574">
        <v>12800</v>
      </c>
      <c r="N601" s="574" t="s">
        <v>841</v>
      </c>
      <c r="O601" s="574">
        <v>6</v>
      </c>
      <c r="P601" s="574" t="s">
        <v>860</v>
      </c>
      <c r="Q601" s="574" t="s">
        <v>432</v>
      </c>
      <c r="R601" s="574">
        <v>133</v>
      </c>
      <c r="S601" s="574">
        <v>34</v>
      </c>
      <c r="T601" s="575">
        <v>6900</v>
      </c>
      <c r="U601" s="574">
        <v>19</v>
      </c>
      <c r="V601" s="574" t="s">
        <v>125</v>
      </c>
      <c r="W601" s="574" t="s">
        <v>122</v>
      </c>
      <c r="X601" s="576">
        <v>37680</v>
      </c>
      <c r="Y601" s="576">
        <v>28563.67</v>
      </c>
      <c r="Z601" s="577">
        <v>0.03</v>
      </c>
    </row>
    <row r="602" spans="1:26" x14ac:dyDescent="0.25">
      <c r="A602" s="564" t="s">
        <v>2439</v>
      </c>
      <c r="B602" s="565" t="s">
        <v>894</v>
      </c>
      <c r="C602" s="565">
        <v>1</v>
      </c>
      <c r="D602" s="565" t="s">
        <v>431</v>
      </c>
      <c r="E602" s="565" t="s">
        <v>838</v>
      </c>
      <c r="F602" s="565" t="s">
        <v>98</v>
      </c>
      <c r="G602" s="565">
        <v>2017</v>
      </c>
      <c r="H602" s="565" t="s">
        <v>185</v>
      </c>
      <c r="I602" s="565" t="s">
        <v>888</v>
      </c>
      <c r="J602" s="565" t="s">
        <v>559</v>
      </c>
      <c r="K602" s="565"/>
      <c r="L602" s="565" t="s">
        <v>846</v>
      </c>
      <c r="M602" s="565">
        <v>12800</v>
      </c>
      <c r="N602" s="565" t="s">
        <v>841</v>
      </c>
      <c r="O602" s="565">
        <v>6</v>
      </c>
      <c r="P602" s="565" t="s">
        <v>862</v>
      </c>
      <c r="Q602" s="565" t="s">
        <v>432</v>
      </c>
      <c r="R602" s="565">
        <v>143.5</v>
      </c>
      <c r="S602" s="565">
        <v>26</v>
      </c>
      <c r="T602" s="566">
        <v>7100</v>
      </c>
      <c r="U602" s="565">
        <v>19</v>
      </c>
      <c r="V602" s="565" t="s">
        <v>125</v>
      </c>
      <c r="W602" s="565" t="s">
        <v>122</v>
      </c>
      <c r="X602" s="567">
        <v>41160</v>
      </c>
      <c r="Y602" s="567">
        <v>27306.7</v>
      </c>
      <c r="Z602" s="579">
        <v>7.1999999999999995E-2</v>
      </c>
    </row>
    <row r="603" spans="1:26" ht="30" x14ac:dyDescent="0.25">
      <c r="A603" s="564" t="s">
        <v>2440</v>
      </c>
      <c r="B603" s="574" t="s">
        <v>894</v>
      </c>
      <c r="C603" s="574">
        <v>2</v>
      </c>
      <c r="D603" s="574" t="s">
        <v>436</v>
      </c>
      <c r="E603" s="574" t="s">
        <v>838</v>
      </c>
      <c r="F603" s="574" t="s">
        <v>98</v>
      </c>
      <c r="G603" s="574">
        <v>2017</v>
      </c>
      <c r="H603" s="574" t="s">
        <v>185</v>
      </c>
      <c r="I603" s="574" t="s">
        <v>888</v>
      </c>
      <c r="J603" s="574" t="s">
        <v>559</v>
      </c>
      <c r="K603" s="574">
        <v>6</v>
      </c>
      <c r="L603" s="574" t="s">
        <v>846</v>
      </c>
      <c r="M603" s="574">
        <v>12800</v>
      </c>
      <c r="N603" s="574" t="s">
        <v>841</v>
      </c>
      <c r="O603" s="574">
        <v>6</v>
      </c>
      <c r="P603" s="574" t="s">
        <v>862</v>
      </c>
      <c r="Q603" s="574" t="s">
        <v>432</v>
      </c>
      <c r="R603" s="574">
        <v>143.5</v>
      </c>
      <c r="S603" s="574">
        <v>26</v>
      </c>
      <c r="T603" s="575">
        <v>7100</v>
      </c>
      <c r="U603" s="574">
        <v>19</v>
      </c>
      <c r="V603" s="574" t="s">
        <v>125</v>
      </c>
      <c r="W603" s="574" t="s">
        <v>122</v>
      </c>
      <c r="X603" s="576">
        <v>41060</v>
      </c>
      <c r="Y603" s="576">
        <v>30614</v>
      </c>
      <c r="Z603" s="577">
        <v>0.05</v>
      </c>
    </row>
    <row r="604" spans="1:26" x14ac:dyDescent="0.25">
      <c r="A604" s="564" t="s">
        <v>2441</v>
      </c>
      <c r="B604" s="565" t="s">
        <v>894</v>
      </c>
      <c r="C604" s="565">
        <v>3</v>
      </c>
      <c r="D604" s="565" t="s">
        <v>454</v>
      </c>
      <c r="E604" s="565" t="s">
        <v>838</v>
      </c>
      <c r="F604" s="565" t="s">
        <v>98</v>
      </c>
      <c r="G604" s="565">
        <v>2017</v>
      </c>
      <c r="H604" s="565" t="s">
        <v>185</v>
      </c>
      <c r="I604" s="565" t="s">
        <v>888</v>
      </c>
      <c r="J604" s="565" t="s">
        <v>559</v>
      </c>
      <c r="K604" s="565">
        <v>6</v>
      </c>
      <c r="L604" s="565" t="s">
        <v>846</v>
      </c>
      <c r="M604" s="565">
        <v>12800</v>
      </c>
      <c r="N604" s="565" t="s">
        <v>841</v>
      </c>
      <c r="O604" s="565">
        <v>6</v>
      </c>
      <c r="P604" s="565" t="s">
        <v>862</v>
      </c>
      <c r="Q604" s="565" t="s">
        <v>432</v>
      </c>
      <c r="R604" s="565">
        <v>143.5</v>
      </c>
      <c r="S604" s="565">
        <v>26</v>
      </c>
      <c r="T604" s="566">
        <v>7100</v>
      </c>
      <c r="U604" s="565">
        <v>19</v>
      </c>
      <c r="V604" s="565" t="s">
        <v>125</v>
      </c>
      <c r="W604" s="565" t="s">
        <v>122</v>
      </c>
      <c r="X604" s="567">
        <v>39975</v>
      </c>
      <c r="Y604" s="567">
        <v>30762.3</v>
      </c>
      <c r="Z604" s="579">
        <v>0.03</v>
      </c>
    </row>
    <row r="605" spans="1:26" x14ac:dyDescent="0.25">
      <c r="A605" s="564" t="s">
        <v>2442</v>
      </c>
      <c r="B605" s="574" t="s">
        <v>895</v>
      </c>
      <c r="C605" s="574">
        <v>1</v>
      </c>
      <c r="D605" s="574" t="s">
        <v>431</v>
      </c>
      <c r="E605" s="574" t="s">
        <v>838</v>
      </c>
      <c r="F605" s="574" t="s">
        <v>98</v>
      </c>
      <c r="G605" s="574">
        <v>2017</v>
      </c>
      <c r="H605" s="574" t="s">
        <v>185</v>
      </c>
      <c r="I605" s="574" t="s">
        <v>800</v>
      </c>
      <c r="J605" s="574" t="s">
        <v>559</v>
      </c>
      <c r="K605" s="574"/>
      <c r="L605" s="574" t="s">
        <v>850</v>
      </c>
      <c r="M605" s="574">
        <v>12800</v>
      </c>
      <c r="N605" s="574" t="s">
        <v>841</v>
      </c>
      <c r="O605" s="574">
        <v>6</v>
      </c>
      <c r="P605" s="574" t="s">
        <v>864</v>
      </c>
      <c r="Q605" s="574" t="s">
        <v>432</v>
      </c>
      <c r="R605" s="574">
        <v>143.5</v>
      </c>
      <c r="S605" s="574">
        <v>26</v>
      </c>
      <c r="T605" s="575">
        <v>7100</v>
      </c>
      <c r="U605" s="574">
        <v>19</v>
      </c>
      <c r="V605" s="574" t="s">
        <v>125</v>
      </c>
      <c r="W605" s="574" t="s">
        <v>122</v>
      </c>
      <c r="X605" s="576">
        <v>43750</v>
      </c>
      <c r="Y605" s="576">
        <v>23142.59</v>
      </c>
      <c r="Z605" s="577">
        <v>7.1999999999999995E-2</v>
      </c>
    </row>
    <row r="606" spans="1:26" ht="30" x14ac:dyDescent="0.25">
      <c r="A606" s="564" t="s">
        <v>2443</v>
      </c>
      <c r="B606" s="565" t="s">
        <v>895</v>
      </c>
      <c r="C606" s="565">
        <v>2</v>
      </c>
      <c r="D606" s="565" t="s">
        <v>436</v>
      </c>
      <c r="E606" s="565" t="s">
        <v>838</v>
      </c>
      <c r="F606" s="565" t="s">
        <v>98</v>
      </c>
      <c r="G606" s="565">
        <v>2017</v>
      </c>
      <c r="H606" s="565" t="s">
        <v>185</v>
      </c>
      <c r="I606" s="565" t="s">
        <v>800</v>
      </c>
      <c r="J606" s="565" t="s">
        <v>559</v>
      </c>
      <c r="K606" s="565">
        <v>6</v>
      </c>
      <c r="L606" s="565" t="s">
        <v>850</v>
      </c>
      <c r="M606" s="565">
        <v>12800</v>
      </c>
      <c r="N606" s="565" t="s">
        <v>841</v>
      </c>
      <c r="O606" s="565">
        <v>6</v>
      </c>
      <c r="P606" s="565" t="s">
        <v>864</v>
      </c>
      <c r="Q606" s="565" t="s">
        <v>432</v>
      </c>
      <c r="R606" s="565">
        <v>143.5</v>
      </c>
      <c r="S606" s="565">
        <v>26</v>
      </c>
      <c r="T606" s="566">
        <v>7100</v>
      </c>
      <c r="U606" s="565">
        <v>19</v>
      </c>
      <c r="V606" s="565" t="s">
        <v>125</v>
      </c>
      <c r="W606" s="565" t="s">
        <v>122</v>
      </c>
      <c r="X606" s="567">
        <v>43650</v>
      </c>
      <c r="Y606" s="567">
        <v>31910</v>
      </c>
      <c r="Z606" s="579">
        <v>0.05</v>
      </c>
    </row>
    <row r="607" spans="1:26" x14ac:dyDescent="0.25">
      <c r="A607" s="564" t="s">
        <v>2444</v>
      </c>
      <c r="B607" s="574" t="s">
        <v>895</v>
      </c>
      <c r="C607" s="574">
        <v>3</v>
      </c>
      <c r="D607" s="574" t="s">
        <v>454</v>
      </c>
      <c r="E607" s="574" t="s">
        <v>838</v>
      </c>
      <c r="F607" s="574" t="s">
        <v>98</v>
      </c>
      <c r="G607" s="574">
        <v>2017</v>
      </c>
      <c r="H607" s="574" t="s">
        <v>185</v>
      </c>
      <c r="I607" s="574" t="s">
        <v>800</v>
      </c>
      <c r="J607" s="574" t="s">
        <v>559</v>
      </c>
      <c r="K607" s="574">
        <v>6</v>
      </c>
      <c r="L607" s="574" t="s">
        <v>850</v>
      </c>
      <c r="M607" s="574">
        <v>12800</v>
      </c>
      <c r="N607" s="574" t="s">
        <v>841</v>
      </c>
      <c r="O607" s="574">
        <v>6</v>
      </c>
      <c r="P607" s="574" t="s">
        <v>864</v>
      </c>
      <c r="Q607" s="574" t="s">
        <v>432</v>
      </c>
      <c r="R607" s="574">
        <v>143.5</v>
      </c>
      <c r="S607" s="574">
        <v>26</v>
      </c>
      <c r="T607" s="575">
        <v>7100</v>
      </c>
      <c r="U607" s="574">
        <v>19</v>
      </c>
      <c r="V607" s="574" t="s">
        <v>125</v>
      </c>
      <c r="W607" s="574" t="s">
        <v>122</v>
      </c>
      <c r="X607" s="576">
        <v>42565</v>
      </c>
      <c r="Y607" s="576">
        <v>33049.07</v>
      </c>
      <c r="Z607" s="577">
        <v>0.03</v>
      </c>
    </row>
    <row r="608" spans="1:26" x14ac:dyDescent="0.25">
      <c r="A608" s="564" t="s">
        <v>2445</v>
      </c>
      <c r="B608" s="565" t="s">
        <v>896</v>
      </c>
      <c r="C608" s="565">
        <v>1</v>
      </c>
      <c r="D608" s="565" t="s">
        <v>431</v>
      </c>
      <c r="E608" s="565" t="s">
        <v>838</v>
      </c>
      <c r="F608" s="565" t="s">
        <v>98</v>
      </c>
      <c r="G608" s="565">
        <v>2017</v>
      </c>
      <c r="H608" s="565" t="s">
        <v>185</v>
      </c>
      <c r="I608" s="565" t="s">
        <v>891</v>
      </c>
      <c r="J608" s="565" t="s">
        <v>559</v>
      </c>
      <c r="K608" s="565"/>
      <c r="L608" s="565" t="s">
        <v>846</v>
      </c>
      <c r="M608" s="565">
        <v>12800</v>
      </c>
      <c r="N608" s="565" t="s">
        <v>613</v>
      </c>
      <c r="O608" s="565">
        <v>8</v>
      </c>
      <c r="P608" s="565" t="s">
        <v>866</v>
      </c>
      <c r="Q608" s="565" t="s">
        <v>432</v>
      </c>
      <c r="R608" s="565">
        <v>153</v>
      </c>
      <c r="S608" s="565">
        <v>26</v>
      </c>
      <c r="T608" s="566">
        <v>7100</v>
      </c>
      <c r="U608" s="565">
        <v>19</v>
      </c>
      <c r="V608" s="565" t="s">
        <v>122</v>
      </c>
      <c r="W608" s="565" t="s">
        <v>123</v>
      </c>
      <c r="X608" s="567">
        <v>45145</v>
      </c>
      <c r="Y608" s="567">
        <v>23578.94</v>
      </c>
      <c r="Z608" s="579">
        <v>7.1999999999999995E-2</v>
      </c>
    </row>
    <row r="609" spans="1:26" ht="30" x14ac:dyDescent="0.25">
      <c r="A609" s="564" t="s">
        <v>2446</v>
      </c>
      <c r="B609" s="574" t="s">
        <v>896</v>
      </c>
      <c r="C609" s="574">
        <v>2</v>
      </c>
      <c r="D609" s="574" t="s">
        <v>436</v>
      </c>
      <c r="E609" s="574" t="s">
        <v>838</v>
      </c>
      <c r="F609" s="574" t="s">
        <v>98</v>
      </c>
      <c r="G609" s="574">
        <v>2017</v>
      </c>
      <c r="H609" s="574" t="s">
        <v>185</v>
      </c>
      <c r="I609" s="574" t="s">
        <v>891</v>
      </c>
      <c r="J609" s="574" t="s">
        <v>559</v>
      </c>
      <c r="K609" s="574">
        <v>6</v>
      </c>
      <c r="L609" s="574" t="s">
        <v>846</v>
      </c>
      <c r="M609" s="574">
        <v>12800</v>
      </c>
      <c r="N609" s="574" t="s">
        <v>613</v>
      </c>
      <c r="O609" s="574">
        <v>8</v>
      </c>
      <c r="P609" s="574" t="s">
        <v>866</v>
      </c>
      <c r="Q609" s="574" t="s">
        <v>432</v>
      </c>
      <c r="R609" s="574">
        <v>153</v>
      </c>
      <c r="S609" s="574">
        <v>26</v>
      </c>
      <c r="T609" s="575">
        <v>7200</v>
      </c>
      <c r="U609" s="574">
        <v>19</v>
      </c>
      <c r="V609" s="574" t="s">
        <v>125</v>
      </c>
      <c r="W609" s="574" t="s">
        <v>122</v>
      </c>
      <c r="X609" s="576">
        <v>45145</v>
      </c>
      <c r="Y609" s="576">
        <v>33317</v>
      </c>
      <c r="Z609" s="577">
        <v>0.05</v>
      </c>
    </row>
    <row r="610" spans="1:26" x14ac:dyDescent="0.25">
      <c r="A610" s="564" t="s">
        <v>2447</v>
      </c>
      <c r="B610" s="565" t="s">
        <v>896</v>
      </c>
      <c r="C610" s="565">
        <v>3</v>
      </c>
      <c r="D610" s="565" t="s">
        <v>454</v>
      </c>
      <c r="E610" s="565" t="s">
        <v>838</v>
      </c>
      <c r="F610" s="565" t="s">
        <v>98</v>
      </c>
      <c r="G610" s="565">
        <v>2017</v>
      </c>
      <c r="H610" s="565" t="s">
        <v>185</v>
      </c>
      <c r="I610" s="565" t="s">
        <v>891</v>
      </c>
      <c r="J610" s="565" t="s">
        <v>559</v>
      </c>
      <c r="K610" s="565">
        <v>6</v>
      </c>
      <c r="L610" s="565" t="s">
        <v>846</v>
      </c>
      <c r="M610" s="565">
        <v>12800</v>
      </c>
      <c r="N610" s="565" t="s">
        <v>841</v>
      </c>
      <c r="O610" s="565">
        <v>6</v>
      </c>
      <c r="P610" s="565" t="s">
        <v>866</v>
      </c>
      <c r="Q610" s="565" t="s">
        <v>432</v>
      </c>
      <c r="R610" s="565">
        <v>153</v>
      </c>
      <c r="S610" s="565">
        <v>26</v>
      </c>
      <c r="T610" s="566">
        <v>7100</v>
      </c>
      <c r="U610" s="565">
        <v>19</v>
      </c>
      <c r="V610" s="565" t="s">
        <v>125</v>
      </c>
      <c r="W610" s="565" t="s">
        <v>122</v>
      </c>
      <c r="X610" s="567">
        <v>43960</v>
      </c>
      <c r="Y610" s="567">
        <v>34336.47</v>
      </c>
      <c r="Z610" s="579">
        <v>0.03</v>
      </c>
    </row>
    <row r="611" spans="1:26" ht="30" x14ac:dyDescent="0.25">
      <c r="A611" s="564" t="s">
        <v>2448</v>
      </c>
      <c r="B611" s="574" t="s">
        <v>897</v>
      </c>
      <c r="C611" s="574">
        <v>1</v>
      </c>
      <c r="D611" s="574" t="s">
        <v>458</v>
      </c>
      <c r="E611" s="574" t="s">
        <v>838</v>
      </c>
      <c r="F611" s="574" t="s">
        <v>8</v>
      </c>
      <c r="G611" s="574">
        <v>2017</v>
      </c>
      <c r="H611" s="574" t="s">
        <v>187</v>
      </c>
      <c r="I611" s="574" t="s">
        <v>898</v>
      </c>
      <c r="J611" s="574" t="s">
        <v>777</v>
      </c>
      <c r="K611" s="574">
        <v>3</v>
      </c>
      <c r="L611" s="574" t="s">
        <v>899</v>
      </c>
      <c r="M611" s="574">
        <v>7600</v>
      </c>
      <c r="N611" s="574" t="s">
        <v>900</v>
      </c>
      <c r="O611" s="574">
        <v>6</v>
      </c>
      <c r="P611" s="574" t="s">
        <v>901</v>
      </c>
      <c r="Q611" s="574" t="s">
        <v>463</v>
      </c>
      <c r="R611" s="574">
        <v>122.4</v>
      </c>
      <c r="S611" s="574">
        <v>23</v>
      </c>
      <c r="T611" s="575">
        <v>6010</v>
      </c>
      <c r="U611" s="574">
        <v>22</v>
      </c>
      <c r="V611" s="574" t="s">
        <v>122</v>
      </c>
      <c r="W611" s="574" t="s">
        <v>123</v>
      </c>
      <c r="X611" s="576">
        <v>28530</v>
      </c>
      <c r="Y611" s="576">
        <v>21156</v>
      </c>
      <c r="Z611" s="577">
        <v>0.05</v>
      </c>
    </row>
    <row r="612" spans="1:26" ht="30" x14ac:dyDescent="0.25">
      <c r="A612" s="564" t="s">
        <v>2449</v>
      </c>
      <c r="B612" s="565" t="s">
        <v>897</v>
      </c>
      <c r="C612" s="565">
        <v>2</v>
      </c>
      <c r="D612" s="565" t="s">
        <v>1370</v>
      </c>
      <c r="E612" s="565" t="s">
        <v>838</v>
      </c>
      <c r="F612" s="565" t="s">
        <v>8</v>
      </c>
      <c r="G612" s="565">
        <v>2017</v>
      </c>
      <c r="H612" s="565" t="s">
        <v>187</v>
      </c>
      <c r="I612" s="565" t="s">
        <v>898</v>
      </c>
      <c r="J612" s="565" t="s">
        <v>777</v>
      </c>
      <c r="K612" s="565">
        <v>3</v>
      </c>
      <c r="L612" s="565" t="s">
        <v>899</v>
      </c>
      <c r="M612" s="565">
        <v>7600</v>
      </c>
      <c r="N612" s="565" t="s">
        <v>900</v>
      </c>
      <c r="O612" s="565">
        <v>6</v>
      </c>
      <c r="P612" s="565" t="s">
        <v>901</v>
      </c>
      <c r="Q612" s="565" t="s">
        <v>463</v>
      </c>
      <c r="R612" s="565">
        <v>122.5</v>
      </c>
      <c r="S612" s="565">
        <v>23</v>
      </c>
      <c r="T612" s="566">
        <v>6010</v>
      </c>
      <c r="U612" s="565">
        <v>22</v>
      </c>
      <c r="V612" s="565" t="s">
        <v>122</v>
      </c>
      <c r="W612" s="565" t="s">
        <v>123</v>
      </c>
      <c r="X612" s="567">
        <v>28530</v>
      </c>
      <c r="Y612" s="567">
        <v>20854</v>
      </c>
      <c r="Z612" s="579">
        <v>0.01</v>
      </c>
    </row>
    <row r="613" spans="1:26" ht="30" x14ac:dyDescent="0.25">
      <c r="A613" s="564" t="s">
        <v>2450</v>
      </c>
      <c r="B613" s="574" t="s">
        <v>902</v>
      </c>
      <c r="C613" s="574">
        <v>1</v>
      </c>
      <c r="D613" s="574" t="s">
        <v>458</v>
      </c>
      <c r="E613" s="574" t="s">
        <v>838</v>
      </c>
      <c r="F613" s="574" t="s">
        <v>8</v>
      </c>
      <c r="G613" s="574">
        <v>2017</v>
      </c>
      <c r="H613" s="574" t="s">
        <v>187</v>
      </c>
      <c r="I613" s="574" t="s">
        <v>898</v>
      </c>
      <c r="J613" s="574" t="s">
        <v>777</v>
      </c>
      <c r="K613" s="574">
        <v>3</v>
      </c>
      <c r="L613" s="574" t="s">
        <v>899</v>
      </c>
      <c r="M613" s="574">
        <v>5100</v>
      </c>
      <c r="N613" s="574" t="s">
        <v>903</v>
      </c>
      <c r="O613" s="574">
        <v>6</v>
      </c>
      <c r="P613" s="574" t="s">
        <v>901</v>
      </c>
      <c r="Q613" s="574" t="s">
        <v>463</v>
      </c>
      <c r="R613" s="574">
        <v>122.4</v>
      </c>
      <c r="S613" s="574">
        <v>23</v>
      </c>
      <c r="T613" s="575">
        <v>6010</v>
      </c>
      <c r="U613" s="574">
        <v>20</v>
      </c>
      <c r="V613" s="574" t="s">
        <v>125</v>
      </c>
      <c r="W613" s="574" t="s">
        <v>122</v>
      </c>
      <c r="X613" s="576">
        <v>27735</v>
      </c>
      <c r="Y613" s="576">
        <v>20449</v>
      </c>
      <c r="Z613" s="577">
        <v>0.05</v>
      </c>
    </row>
    <row r="614" spans="1:26" x14ac:dyDescent="0.25">
      <c r="A614" s="564" t="s">
        <v>2451</v>
      </c>
      <c r="B614" s="565" t="s">
        <v>902</v>
      </c>
      <c r="C614" s="565">
        <v>2</v>
      </c>
      <c r="D614" s="565" t="s">
        <v>1370</v>
      </c>
      <c r="E614" s="565" t="s">
        <v>838</v>
      </c>
      <c r="F614" s="565" t="s">
        <v>8</v>
      </c>
      <c r="G614" s="565">
        <v>2017</v>
      </c>
      <c r="H614" s="565" t="s">
        <v>187</v>
      </c>
      <c r="I614" s="565" t="s">
        <v>898</v>
      </c>
      <c r="J614" s="565" t="s">
        <v>777</v>
      </c>
      <c r="K614" s="565">
        <v>3</v>
      </c>
      <c r="L614" s="565" t="s">
        <v>899</v>
      </c>
      <c r="M614" s="565">
        <v>5100</v>
      </c>
      <c r="N614" s="565" t="s">
        <v>903</v>
      </c>
      <c r="O614" s="565">
        <v>6</v>
      </c>
      <c r="P614" s="565" t="s">
        <v>901</v>
      </c>
      <c r="Q614" s="565" t="s">
        <v>463</v>
      </c>
      <c r="R614" s="565">
        <v>122.5</v>
      </c>
      <c r="S614" s="565">
        <v>23</v>
      </c>
      <c r="T614" s="566">
        <v>6010</v>
      </c>
      <c r="U614" s="565">
        <v>20</v>
      </c>
      <c r="V614" s="565" t="s">
        <v>125</v>
      </c>
      <c r="W614" s="565" t="s">
        <v>122</v>
      </c>
      <c r="X614" s="567">
        <v>27735</v>
      </c>
      <c r="Y614" s="567">
        <v>20169</v>
      </c>
      <c r="Z614" s="579">
        <v>0.01</v>
      </c>
    </row>
    <row r="615" spans="1:26" ht="30" x14ac:dyDescent="0.25">
      <c r="A615" s="564" t="s">
        <v>2452</v>
      </c>
      <c r="B615" s="574" t="s">
        <v>904</v>
      </c>
      <c r="C615" s="574">
        <v>1</v>
      </c>
      <c r="D615" s="574" t="s">
        <v>458</v>
      </c>
      <c r="E615" s="574" t="s">
        <v>838</v>
      </c>
      <c r="F615" s="574" t="s">
        <v>8</v>
      </c>
      <c r="G615" s="574">
        <v>2017</v>
      </c>
      <c r="H615" s="574" t="s">
        <v>187</v>
      </c>
      <c r="I615" s="574" t="s">
        <v>898</v>
      </c>
      <c r="J615" s="574" t="s">
        <v>777</v>
      </c>
      <c r="K615" s="574">
        <v>3</v>
      </c>
      <c r="L615" s="574" t="s">
        <v>899</v>
      </c>
      <c r="M615" s="574">
        <v>8400</v>
      </c>
      <c r="N615" s="574" t="s">
        <v>905</v>
      </c>
      <c r="O615" s="574">
        <v>8</v>
      </c>
      <c r="P615" s="574" t="s">
        <v>901</v>
      </c>
      <c r="Q615" s="574" t="s">
        <v>463</v>
      </c>
      <c r="R615" s="574">
        <v>122.4</v>
      </c>
      <c r="S615" s="574">
        <v>23</v>
      </c>
      <c r="T615" s="575">
        <v>6200</v>
      </c>
      <c r="U615" s="574">
        <v>18</v>
      </c>
      <c r="V615" s="574" t="s">
        <v>125</v>
      </c>
      <c r="W615" s="574" t="s">
        <v>122</v>
      </c>
      <c r="X615" s="576">
        <v>29330</v>
      </c>
      <c r="Y615" s="576">
        <v>21866</v>
      </c>
      <c r="Z615" s="577">
        <v>0.05</v>
      </c>
    </row>
    <row r="616" spans="1:26" x14ac:dyDescent="0.25">
      <c r="A616" s="564" t="s">
        <v>2453</v>
      </c>
      <c r="B616" s="565" t="s">
        <v>904</v>
      </c>
      <c r="C616" s="565">
        <v>2</v>
      </c>
      <c r="D616" s="565" t="s">
        <v>1370</v>
      </c>
      <c r="E616" s="565" t="s">
        <v>838</v>
      </c>
      <c r="F616" s="565" t="s">
        <v>8</v>
      </c>
      <c r="G616" s="565">
        <v>2017</v>
      </c>
      <c r="H616" s="565" t="s">
        <v>187</v>
      </c>
      <c r="I616" s="565" t="s">
        <v>898</v>
      </c>
      <c r="J616" s="565" t="s">
        <v>777</v>
      </c>
      <c r="K616" s="565">
        <v>3</v>
      </c>
      <c r="L616" s="565" t="s">
        <v>899</v>
      </c>
      <c r="M616" s="565">
        <v>8400</v>
      </c>
      <c r="N616" s="565" t="s">
        <v>905</v>
      </c>
      <c r="O616" s="565">
        <v>8</v>
      </c>
      <c r="P616" s="565" t="s">
        <v>901</v>
      </c>
      <c r="Q616" s="565" t="s">
        <v>463</v>
      </c>
      <c r="R616" s="565">
        <v>122.5</v>
      </c>
      <c r="S616" s="565">
        <v>23</v>
      </c>
      <c r="T616" s="566">
        <v>6200</v>
      </c>
      <c r="U616" s="565">
        <v>18</v>
      </c>
      <c r="V616" s="565" t="s">
        <v>125</v>
      </c>
      <c r="W616" s="565" t="s">
        <v>122</v>
      </c>
      <c r="X616" s="567">
        <v>29330</v>
      </c>
      <c r="Y616" s="567">
        <v>21139</v>
      </c>
      <c r="Z616" s="579">
        <v>0.01</v>
      </c>
    </row>
    <row r="617" spans="1:26" ht="30" x14ac:dyDescent="0.25">
      <c r="A617" s="564" t="s">
        <v>2454</v>
      </c>
      <c r="B617" s="574" t="s">
        <v>906</v>
      </c>
      <c r="C617" s="574">
        <v>1</v>
      </c>
      <c r="D617" s="574" t="s">
        <v>458</v>
      </c>
      <c r="E617" s="574" t="s">
        <v>838</v>
      </c>
      <c r="F617" s="574" t="s">
        <v>8</v>
      </c>
      <c r="G617" s="574">
        <v>2017</v>
      </c>
      <c r="H617" s="574" t="s">
        <v>187</v>
      </c>
      <c r="I617" s="574" t="s">
        <v>898</v>
      </c>
      <c r="J617" s="574" t="s">
        <v>777</v>
      </c>
      <c r="K617" s="574">
        <v>3</v>
      </c>
      <c r="L617" s="574" t="s">
        <v>907</v>
      </c>
      <c r="M617" s="574">
        <v>7600</v>
      </c>
      <c r="N617" s="574" t="s">
        <v>900</v>
      </c>
      <c r="O617" s="574">
        <v>6</v>
      </c>
      <c r="P617" s="574" t="s">
        <v>901</v>
      </c>
      <c r="Q617" s="574" t="s">
        <v>463</v>
      </c>
      <c r="R617" s="574">
        <v>141.1</v>
      </c>
      <c r="S617" s="574">
        <v>23</v>
      </c>
      <c r="T617" s="575">
        <v>6100</v>
      </c>
      <c r="U617" s="574">
        <v>22</v>
      </c>
      <c r="V617" s="574" t="s">
        <v>122</v>
      </c>
      <c r="W617" s="574" t="s">
        <v>123</v>
      </c>
      <c r="X617" s="576">
        <v>28830</v>
      </c>
      <c r="Y617" s="576">
        <v>21432</v>
      </c>
      <c r="Z617" s="577">
        <v>0.05</v>
      </c>
    </row>
    <row r="618" spans="1:26" ht="30" x14ac:dyDescent="0.25">
      <c r="A618" s="564" t="s">
        <v>2455</v>
      </c>
      <c r="B618" s="565" t="s">
        <v>906</v>
      </c>
      <c r="C618" s="565">
        <v>2</v>
      </c>
      <c r="D618" s="565" t="s">
        <v>1370</v>
      </c>
      <c r="E618" s="565" t="s">
        <v>838</v>
      </c>
      <c r="F618" s="565" t="s">
        <v>8</v>
      </c>
      <c r="G618" s="565">
        <v>2017</v>
      </c>
      <c r="H618" s="565" t="s">
        <v>187</v>
      </c>
      <c r="I618" s="565" t="s">
        <v>898</v>
      </c>
      <c r="J618" s="565" t="s">
        <v>777</v>
      </c>
      <c r="K618" s="565">
        <v>3</v>
      </c>
      <c r="L618" s="565" t="s">
        <v>907</v>
      </c>
      <c r="M618" s="565">
        <v>7600</v>
      </c>
      <c r="N618" s="565" t="s">
        <v>900</v>
      </c>
      <c r="O618" s="565">
        <v>6</v>
      </c>
      <c r="P618" s="565" t="s">
        <v>901</v>
      </c>
      <c r="Q618" s="565" t="s">
        <v>463</v>
      </c>
      <c r="R618" s="565">
        <v>141</v>
      </c>
      <c r="S618" s="565">
        <v>23</v>
      </c>
      <c r="T618" s="566">
        <v>6100</v>
      </c>
      <c r="U618" s="565">
        <v>22</v>
      </c>
      <c r="V618" s="565" t="s">
        <v>122</v>
      </c>
      <c r="W618" s="565" t="s">
        <v>123</v>
      </c>
      <c r="X618" s="567">
        <v>28830</v>
      </c>
      <c r="Y618" s="567">
        <v>21121</v>
      </c>
      <c r="Z618" s="579">
        <v>0.01</v>
      </c>
    </row>
    <row r="619" spans="1:26" ht="30" x14ac:dyDescent="0.25">
      <c r="A619" s="564" t="s">
        <v>2456</v>
      </c>
      <c r="B619" s="574" t="s">
        <v>908</v>
      </c>
      <c r="C619" s="574">
        <v>1</v>
      </c>
      <c r="D619" s="574" t="s">
        <v>458</v>
      </c>
      <c r="E619" s="574" t="s">
        <v>838</v>
      </c>
      <c r="F619" s="574" t="s">
        <v>8</v>
      </c>
      <c r="G619" s="574">
        <v>2017</v>
      </c>
      <c r="H619" s="574" t="s">
        <v>187</v>
      </c>
      <c r="I619" s="574" t="s">
        <v>898</v>
      </c>
      <c r="J619" s="574" t="s">
        <v>777</v>
      </c>
      <c r="K619" s="574">
        <v>3</v>
      </c>
      <c r="L619" s="574" t="s">
        <v>907</v>
      </c>
      <c r="M619" s="574">
        <v>10700</v>
      </c>
      <c r="N619" s="574" t="s">
        <v>696</v>
      </c>
      <c r="O619" s="574">
        <v>6</v>
      </c>
      <c r="P619" s="574" t="s">
        <v>901</v>
      </c>
      <c r="Q619" s="574" t="s">
        <v>463</v>
      </c>
      <c r="R619" s="574">
        <v>141.1</v>
      </c>
      <c r="S619" s="574">
        <v>23</v>
      </c>
      <c r="T619" s="575">
        <v>7050</v>
      </c>
      <c r="U619" s="574">
        <v>20</v>
      </c>
      <c r="V619" s="574" t="s">
        <v>122</v>
      </c>
      <c r="W619" s="574" t="s">
        <v>123</v>
      </c>
      <c r="X619" s="576">
        <v>30630</v>
      </c>
      <c r="Y619" s="576">
        <v>23029</v>
      </c>
      <c r="Z619" s="577">
        <v>0.05</v>
      </c>
    </row>
    <row r="620" spans="1:26" ht="30" x14ac:dyDescent="0.25">
      <c r="A620" s="564" t="s">
        <v>2457</v>
      </c>
      <c r="B620" s="565" t="s">
        <v>908</v>
      </c>
      <c r="C620" s="565">
        <v>2</v>
      </c>
      <c r="D620" s="565" t="s">
        <v>1370</v>
      </c>
      <c r="E620" s="565" t="s">
        <v>838</v>
      </c>
      <c r="F620" s="565" t="s">
        <v>8</v>
      </c>
      <c r="G620" s="565">
        <v>2017</v>
      </c>
      <c r="H620" s="565" t="s">
        <v>187</v>
      </c>
      <c r="I620" s="565" t="s">
        <v>898</v>
      </c>
      <c r="J620" s="565" t="s">
        <v>777</v>
      </c>
      <c r="K620" s="565">
        <v>3</v>
      </c>
      <c r="L620" s="565" t="s">
        <v>907</v>
      </c>
      <c r="M620" s="565">
        <v>10700</v>
      </c>
      <c r="N620" s="565" t="s">
        <v>696</v>
      </c>
      <c r="O620" s="565">
        <v>6</v>
      </c>
      <c r="P620" s="565" t="s">
        <v>901</v>
      </c>
      <c r="Q620" s="565" t="s">
        <v>463</v>
      </c>
      <c r="R620" s="565">
        <v>141</v>
      </c>
      <c r="S620" s="565">
        <v>23</v>
      </c>
      <c r="T620" s="566">
        <v>7050</v>
      </c>
      <c r="U620" s="565">
        <v>20</v>
      </c>
      <c r="V620" s="565" t="s">
        <v>122</v>
      </c>
      <c r="W620" s="565" t="s">
        <v>123</v>
      </c>
      <c r="X620" s="567">
        <v>30630</v>
      </c>
      <c r="Y620" s="567">
        <v>22671</v>
      </c>
      <c r="Z620" s="579">
        <v>0.01</v>
      </c>
    </row>
    <row r="621" spans="1:26" ht="30" x14ac:dyDescent="0.25">
      <c r="A621" s="564" t="s">
        <v>2458</v>
      </c>
      <c r="B621" s="574" t="s">
        <v>909</v>
      </c>
      <c r="C621" s="574">
        <v>1</v>
      </c>
      <c r="D621" s="574" t="s">
        <v>458</v>
      </c>
      <c r="E621" s="574" t="s">
        <v>838</v>
      </c>
      <c r="F621" s="574" t="s">
        <v>8</v>
      </c>
      <c r="G621" s="574">
        <v>2017</v>
      </c>
      <c r="H621" s="574" t="s">
        <v>187</v>
      </c>
      <c r="I621" s="574" t="s">
        <v>898</v>
      </c>
      <c r="J621" s="574" t="s">
        <v>777</v>
      </c>
      <c r="K621" s="574">
        <v>3</v>
      </c>
      <c r="L621" s="574" t="s">
        <v>907</v>
      </c>
      <c r="M621" s="574">
        <v>5100</v>
      </c>
      <c r="N621" s="574" t="s">
        <v>903</v>
      </c>
      <c r="O621" s="574">
        <v>6</v>
      </c>
      <c r="P621" s="574" t="s">
        <v>901</v>
      </c>
      <c r="Q621" s="574" t="s">
        <v>463</v>
      </c>
      <c r="R621" s="574">
        <v>141.1</v>
      </c>
      <c r="S621" s="574">
        <v>23</v>
      </c>
      <c r="T621" s="575">
        <v>6100</v>
      </c>
      <c r="U621" s="574">
        <v>20</v>
      </c>
      <c r="V621" s="574" t="s">
        <v>125</v>
      </c>
      <c r="W621" s="574" t="s">
        <v>122</v>
      </c>
      <c r="X621" s="576">
        <v>28035</v>
      </c>
      <c r="Y621" s="576">
        <v>20725</v>
      </c>
      <c r="Z621" s="577">
        <v>0.05</v>
      </c>
    </row>
    <row r="622" spans="1:26" x14ac:dyDescent="0.25">
      <c r="A622" s="564" t="s">
        <v>2459</v>
      </c>
      <c r="B622" s="565" t="s">
        <v>909</v>
      </c>
      <c r="C622" s="565">
        <v>2</v>
      </c>
      <c r="D622" s="565" t="s">
        <v>1370</v>
      </c>
      <c r="E622" s="565" t="s">
        <v>838</v>
      </c>
      <c r="F622" s="565" t="s">
        <v>8</v>
      </c>
      <c r="G622" s="565">
        <v>2017</v>
      </c>
      <c r="H622" s="565" t="s">
        <v>187</v>
      </c>
      <c r="I622" s="565" t="s">
        <v>898</v>
      </c>
      <c r="J622" s="565" t="s">
        <v>777</v>
      </c>
      <c r="K622" s="565">
        <v>3</v>
      </c>
      <c r="L622" s="565" t="s">
        <v>907</v>
      </c>
      <c r="M622" s="565">
        <v>5100</v>
      </c>
      <c r="N622" s="565" t="s">
        <v>903</v>
      </c>
      <c r="O622" s="565">
        <v>6</v>
      </c>
      <c r="P622" s="565" t="s">
        <v>901</v>
      </c>
      <c r="Q622" s="565" t="s">
        <v>463</v>
      </c>
      <c r="R622" s="565">
        <v>141</v>
      </c>
      <c r="S622" s="565">
        <v>23</v>
      </c>
      <c r="T622" s="566">
        <v>6100</v>
      </c>
      <c r="U622" s="565">
        <v>20</v>
      </c>
      <c r="V622" s="565" t="s">
        <v>125</v>
      </c>
      <c r="W622" s="565" t="s">
        <v>122</v>
      </c>
      <c r="X622" s="567">
        <v>28035</v>
      </c>
      <c r="Y622" s="567">
        <v>20437</v>
      </c>
      <c r="Z622" s="579">
        <v>0.01</v>
      </c>
    </row>
    <row r="623" spans="1:26" ht="30" x14ac:dyDescent="0.25">
      <c r="A623" s="564" t="s">
        <v>2460</v>
      </c>
      <c r="B623" s="574" t="s">
        <v>910</v>
      </c>
      <c r="C623" s="574">
        <v>1</v>
      </c>
      <c r="D623" s="574" t="s">
        <v>458</v>
      </c>
      <c r="E623" s="574" t="s">
        <v>838</v>
      </c>
      <c r="F623" s="574" t="s">
        <v>8</v>
      </c>
      <c r="G623" s="574">
        <v>2017</v>
      </c>
      <c r="H623" s="574" t="s">
        <v>187</v>
      </c>
      <c r="I623" s="574" t="s">
        <v>898</v>
      </c>
      <c r="J623" s="574" t="s">
        <v>777</v>
      </c>
      <c r="K623" s="574">
        <v>3</v>
      </c>
      <c r="L623" s="574" t="s">
        <v>907</v>
      </c>
      <c r="M623" s="574">
        <v>9100</v>
      </c>
      <c r="N623" s="574" t="s">
        <v>905</v>
      </c>
      <c r="O623" s="574">
        <v>8</v>
      </c>
      <c r="P623" s="574" t="s">
        <v>901</v>
      </c>
      <c r="Q623" s="574" t="s">
        <v>463</v>
      </c>
      <c r="R623" s="574">
        <v>141.1</v>
      </c>
      <c r="S623" s="574">
        <v>23</v>
      </c>
      <c r="T623" s="575">
        <v>6750</v>
      </c>
      <c r="U623" s="574">
        <v>18</v>
      </c>
      <c r="V623" s="574" t="s">
        <v>125</v>
      </c>
      <c r="W623" s="574" t="s">
        <v>122</v>
      </c>
      <c r="X623" s="576">
        <v>29630</v>
      </c>
      <c r="Y623" s="576">
        <v>22142</v>
      </c>
      <c r="Z623" s="577">
        <v>0.05</v>
      </c>
    </row>
    <row r="624" spans="1:26" x14ac:dyDescent="0.25">
      <c r="A624" s="564" t="s">
        <v>2461</v>
      </c>
      <c r="B624" s="565" t="s">
        <v>910</v>
      </c>
      <c r="C624" s="565">
        <v>2</v>
      </c>
      <c r="D624" s="565" t="s">
        <v>1370</v>
      </c>
      <c r="E624" s="565" t="s">
        <v>838</v>
      </c>
      <c r="F624" s="565" t="s">
        <v>8</v>
      </c>
      <c r="G624" s="565">
        <v>2017</v>
      </c>
      <c r="H624" s="565" t="s">
        <v>187</v>
      </c>
      <c r="I624" s="565" t="s">
        <v>898</v>
      </c>
      <c r="J624" s="565" t="s">
        <v>777</v>
      </c>
      <c r="K624" s="565">
        <v>3</v>
      </c>
      <c r="L624" s="565" t="s">
        <v>907</v>
      </c>
      <c r="M624" s="565">
        <v>9100</v>
      </c>
      <c r="N624" s="565" t="s">
        <v>905</v>
      </c>
      <c r="O624" s="565">
        <v>8</v>
      </c>
      <c r="P624" s="565" t="s">
        <v>901</v>
      </c>
      <c r="Q624" s="565" t="s">
        <v>463</v>
      </c>
      <c r="R624" s="565">
        <v>141</v>
      </c>
      <c r="S624" s="565">
        <v>23</v>
      </c>
      <c r="T624" s="566">
        <v>6750</v>
      </c>
      <c r="U624" s="565">
        <v>18</v>
      </c>
      <c r="V624" s="565" t="s">
        <v>125</v>
      </c>
      <c r="W624" s="565" t="s">
        <v>122</v>
      </c>
      <c r="X624" s="567">
        <v>29630</v>
      </c>
      <c r="Y624" s="567">
        <v>21810</v>
      </c>
      <c r="Z624" s="579">
        <v>0.01</v>
      </c>
    </row>
    <row r="625" spans="1:26" ht="30" x14ac:dyDescent="0.25">
      <c r="A625" s="564" t="s">
        <v>2462</v>
      </c>
      <c r="B625" s="574" t="s">
        <v>911</v>
      </c>
      <c r="C625" s="574">
        <v>1</v>
      </c>
      <c r="D625" s="574" t="s">
        <v>458</v>
      </c>
      <c r="E625" s="574" t="s">
        <v>838</v>
      </c>
      <c r="F625" s="574" t="s">
        <v>8</v>
      </c>
      <c r="G625" s="574">
        <v>2017</v>
      </c>
      <c r="H625" s="574" t="s">
        <v>187</v>
      </c>
      <c r="I625" s="574" t="s">
        <v>912</v>
      </c>
      <c r="J625" s="574" t="s">
        <v>777</v>
      </c>
      <c r="K625" s="574">
        <v>3</v>
      </c>
      <c r="L625" s="574" t="s">
        <v>899</v>
      </c>
      <c r="M625" s="574">
        <v>7600</v>
      </c>
      <c r="N625" s="574" t="s">
        <v>900</v>
      </c>
      <c r="O625" s="574">
        <v>6</v>
      </c>
      <c r="P625" s="574" t="s">
        <v>901</v>
      </c>
      <c r="Q625" s="574" t="s">
        <v>479</v>
      </c>
      <c r="R625" s="574">
        <v>122.4</v>
      </c>
      <c r="S625" s="574">
        <v>23</v>
      </c>
      <c r="T625" s="575">
        <v>6010</v>
      </c>
      <c r="U625" s="574">
        <v>22</v>
      </c>
      <c r="V625" s="574" t="s">
        <v>122</v>
      </c>
      <c r="W625" s="574" t="s">
        <v>123</v>
      </c>
      <c r="X625" s="576">
        <v>33895</v>
      </c>
      <c r="Y625" s="576">
        <v>25423</v>
      </c>
      <c r="Z625" s="577">
        <v>0.05</v>
      </c>
    </row>
    <row r="626" spans="1:26" ht="30" x14ac:dyDescent="0.25">
      <c r="A626" s="564" t="s">
        <v>2463</v>
      </c>
      <c r="B626" s="565" t="s">
        <v>911</v>
      </c>
      <c r="C626" s="565">
        <v>2</v>
      </c>
      <c r="D626" s="565" t="s">
        <v>1370</v>
      </c>
      <c r="E626" s="565" t="s">
        <v>838</v>
      </c>
      <c r="F626" s="565" t="s">
        <v>8</v>
      </c>
      <c r="G626" s="565">
        <v>2017</v>
      </c>
      <c r="H626" s="565" t="s">
        <v>187</v>
      </c>
      <c r="I626" s="565" t="s">
        <v>912</v>
      </c>
      <c r="J626" s="565" t="s">
        <v>777</v>
      </c>
      <c r="K626" s="565">
        <v>3</v>
      </c>
      <c r="L626" s="565" t="s">
        <v>899</v>
      </c>
      <c r="M626" s="565">
        <v>7600</v>
      </c>
      <c r="N626" s="565" t="s">
        <v>900</v>
      </c>
      <c r="O626" s="565">
        <v>6</v>
      </c>
      <c r="P626" s="565" t="s">
        <v>901</v>
      </c>
      <c r="Q626" s="565" t="s">
        <v>479</v>
      </c>
      <c r="R626" s="565">
        <v>122</v>
      </c>
      <c r="S626" s="565">
        <v>23</v>
      </c>
      <c r="T626" s="566">
        <v>6010</v>
      </c>
      <c r="U626" s="565">
        <v>22</v>
      </c>
      <c r="V626" s="565" t="s">
        <v>122</v>
      </c>
      <c r="W626" s="565" t="s">
        <v>123</v>
      </c>
      <c r="X626" s="567">
        <v>33895</v>
      </c>
      <c r="Y626" s="567">
        <v>24992</v>
      </c>
      <c r="Z626" s="579">
        <v>0.01</v>
      </c>
    </row>
    <row r="627" spans="1:26" ht="30" x14ac:dyDescent="0.25">
      <c r="A627" s="564" t="s">
        <v>2464</v>
      </c>
      <c r="B627" s="574" t="s">
        <v>913</v>
      </c>
      <c r="C627" s="574">
        <v>1</v>
      </c>
      <c r="D627" s="574" t="s">
        <v>458</v>
      </c>
      <c r="E627" s="574" t="s">
        <v>838</v>
      </c>
      <c r="F627" s="574" t="s">
        <v>8</v>
      </c>
      <c r="G627" s="574">
        <v>2017</v>
      </c>
      <c r="H627" s="574" t="s">
        <v>187</v>
      </c>
      <c r="I627" s="574" t="s">
        <v>912</v>
      </c>
      <c r="J627" s="574" t="s">
        <v>777</v>
      </c>
      <c r="K627" s="574">
        <v>3</v>
      </c>
      <c r="L627" s="574" t="s">
        <v>899</v>
      </c>
      <c r="M627" s="574">
        <v>5100</v>
      </c>
      <c r="N627" s="574" t="s">
        <v>903</v>
      </c>
      <c r="O627" s="574">
        <v>6</v>
      </c>
      <c r="P627" s="574" t="s">
        <v>901</v>
      </c>
      <c r="Q627" s="574" t="s">
        <v>479</v>
      </c>
      <c r="R627" s="574">
        <v>122.4</v>
      </c>
      <c r="S627" s="574">
        <v>23</v>
      </c>
      <c r="T627" s="575">
        <v>6010</v>
      </c>
      <c r="U627" s="574">
        <v>20</v>
      </c>
      <c r="V627" s="574" t="s">
        <v>125</v>
      </c>
      <c r="W627" s="574" t="s">
        <v>122</v>
      </c>
      <c r="X627" s="576">
        <v>33100</v>
      </c>
      <c r="Y627" s="576">
        <v>24717</v>
      </c>
      <c r="Z627" s="577">
        <v>0.05</v>
      </c>
    </row>
    <row r="628" spans="1:26" x14ac:dyDescent="0.25">
      <c r="A628" s="564" t="s">
        <v>2465</v>
      </c>
      <c r="B628" s="565" t="s">
        <v>913</v>
      </c>
      <c r="C628" s="565">
        <v>2</v>
      </c>
      <c r="D628" s="565" t="s">
        <v>1370</v>
      </c>
      <c r="E628" s="565" t="s">
        <v>838</v>
      </c>
      <c r="F628" s="565" t="s">
        <v>8</v>
      </c>
      <c r="G628" s="565">
        <v>2017</v>
      </c>
      <c r="H628" s="565" t="s">
        <v>187</v>
      </c>
      <c r="I628" s="565" t="s">
        <v>912</v>
      </c>
      <c r="J628" s="565" t="s">
        <v>777</v>
      </c>
      <c r="K628" s="565">
        <v>3</v>
      </c>
      <c r="L628" s="565" t="s">
        <v>899</v>
      </c>
      <c r="M628" s="565">
        <v>5100</v>
      </c>
      <c r="N628" s="565" t="s">
        <v>903</v>
      </c>
      <c r="O628" s="565">
        <v>6</v>
      </c>
      <c r="P628" s="565" t="s">
        <v>901</v>
      </c>
      <c r="Q628" s="565" t="s">
        <v>479</v>
      </c>
      <c r="R628" s="565">
        <v>122</v>
      </c>
      <c r="S628" s="565">
        <v>23</v>
      </c>
      <c r="T628" s="566">
        <v>6010</v>
      </c>
      <c r="U628" s="565">
        <v>20</v>
      </c>
      <c r="V628" s="565" t="s">
        <v>125</v>
      </c>
      <c r="W628" s="565" t="s">
        <v>122</v>
      </c>
      <c r="X628" s="567">
        <v>33100</v>
      </c>
      <c r="Y628" s="567">
        <v>24307</v>
      </c>
      <c r="Z628" s="579">
        <v>0.01</v>
      </c>
    </row>
    <row r="629" spans="1:26" ht="30" x14ac:dyDescent="0.25">
      <c r="A629" s="564" t="s">
        <v>2466</v>
      </c>
      <c r="B629" s="574" t="s">
        <v>914</v>
      </c>
      <c r="C629" s="574">
        <v>1</v>
      </c>
      <c r="D629" s="574" t="s">
        <v>458</v>
      </c>
      <c r="E629" s="574" t="s">
        <v>838</v>
      </c>
      <c r="F629" s="574" t="s">
        <v>8</v>
      </c>
      <c r="G629" s="574">
        <v>2017</v>
      </c>
      <c r="H629" s="574" t="s">
        <v>187</v>
      </c>
      <c r="I629" s="574" t="s">
        <v>912</v>
      </c>
      <c r="J629" s="574" t="s">
        <v>777</v>
      </c>
      <c r="K629" s="574">
        <v>3</v>
      </c>
      <c r="L629" s="574" t="s">
        <v>899</v>
      </c>
      <c r="M629" s="574">
        <v>8400</v>
      </c>
      <c r="N629" s="574" t="s">
        <v>905</v>
      </c>
      <c r="O629" s="574">
        <v>8</v>
      </c>
      <c r="P629" s="574" t="s">
        <v>901</v>
      </c>
      <c r="Q629" s="574" t="s">
        <v>479</v>
      </c>
      <c r="R629" s="574">
        <v>122.4</v>
      </c>
      <c r="S629" s="574">
        <v>23</v>
      </c>
      <c r="T629" s="575">
        <v>6200</v>
      </c>
      <c r="U629" s="574">
        <v>18</v>
      </c>
      <c r="V629" s="574" t="s">
        <v>125</v>
      </c>
      <c r="W629" s="574" t="s">
        <v>122</v>
      </c>
      <c r="X629" s="576">
        <v>34695</v>
      </c>
      <c r="Y629" s="576">
        <v>26134</v>
      </c>
      <c r="Z629" s="577">
        <v>0.05</v>
      </c>
    </row>
    <row r="630" spans="1:26" x14ac:dyDescent="0.25">
      <c r="A630" s="564" t="s">
        <v>2467</v>
      </c>
      <c r="B630" s="565" t="s">
        <v>914</v>
      </c>
      <c r="C630" s="565">
        <v>2</v>
      </c>
      <c r="D630" s="565" t="s">
        <v>1370</v>
      </c>
      <c r="E630" s="565" t="s">
        <v>838</v>
      </c>
      <c r="F630" s="565" t="s">
        <v>8</v>
      </c>
      <c r="G630" s="565">
        <v>2017</v>
      </c>
      <c r="H630" s="565" t="s">
        <v>187</v>
      </c>
      <c r="I630" s="565" t="s">
        <v>912</v>
      </c>
      <c r="J630" s="565" t="s">
        <v>777</v>
      </c>
      <c r="K630" s="565">
        <v>3</v>
      </c>
      <c r="L630" s="565" t="s">
        <v>899</v>
      </c>
      <c r="M630" s="565">
        <v>8400</v>
      </c>
      <c r="N630" s="565" t="s">
        <v>905</v>
      </c>
      <c r="O630" s="565">
        <v>8</v>
      </c>
      <c r="P630" s="565" t="s">
        <v>901</v>
      </c>
      <c r="Q630" s="565" t="s">
        <v>479</v>
      </c>
      <c r="R630" s="565">
        <v>122</v>
      </c>
      <c r="S630" s="565">
        <v>23</v>
      </c>
      <c r="T630" s="566">
        <v>6200</v>
      </c>
      <c r="U630" s="565">
        <v>18</v>
      </c>
      <c r="V630" s="565" t="s">
        <v>125</v>
      </c>
      <c r="W630" s="565" t="s">
        <v>122</v>
      </c>
      <c r="X630" s="567">
        <v>34695</v>
      </c>
      <c r="Y630" s="567">
        <v>25681</v>
      </c>
      <c r="Z630" s="579">
        <v>0.01</v>
      </c>
    </row>
    <row r="631" spans="1:26" ht="30" x14ac:dyDescent="0.25">
      <c r="A631" s="564" t="s">
        <v>2468</v>
      </c>
      <c r="B631" s="574" t="s">
        <v>915</v>
      </c>
      <c r="C631" s="574">
        <v>1</v>
      </c>
      <c r="D631" s="574" t="s">
        <v>458</v>
      </c>
      <c r="E631" s="574" t="s">
        <v>838</v>
      </c>
      <c r="F631" s="574" t="s">
        <v>8</v>
      </c>
      <c r="G631" s="574">
        <v>2017</v>
      </c>
      <c r="H631" s="574" t="s">
        <v>187</v>
      </c>
      <c r="I631" s="574" t="s">
        <v>912</v>
      </c>
      <c r="J631" s="574" t="s">
        <v>777</v>
      </c>
      <c r="K631" s="574">
        <v>3</v>
      </c>
      <c r="L631" s="574" t="s">
        <v>907</v>
      </c>
      <c r="M631" s="574">
        <v>7600</v>
      </c>
      <c r="N631" s="574" t="s">
        <v>900</v>
      </c>
      <c r="O631" s="574">
        <v>6</v>
      </c>
      <c r="P631" s="574" t="s">
        <v>901</v>
      </c>
      <c r="Q631" s="574" t="s">
        <v>479</v>
      </c>
      <c r="R631" s="574">
        <v>141.1</v>
      </c>
      <c r="S631" s="574">
        <v>23</v>
      </c>
      <c r="T631" s="575">
        <v>6100</v>
      </c>
      <c r="U631" s="574">
        <v>22</v>
      </c>
      <c r="V631" s="574" t="s">
        <v>122</v>
      </c>
      <c r="W631" s="574" t="s">
        <v>123</v>
      </c>
      <c r="X631" s="576">
        <v>34200</v>
      </c>
      <c r="Y631" s="576">
        <v>25697</v>
      </c>
      <c r="Z631" s="577">
        <v>0.05</v>
      </c>
    </row>
    <row r="632" spans="1:26" ht="30" x14ac:dyDescent="0.25">
      <c r="A632" s="564" t="s">
        <v>2469</v>
      </c>
      <c r="B632" s="565" t="s">
        <v>915</v>
      </c>
      <c r="C632" s="565">
        <v>2</v>
      </c>
      <c r="D632" s="565" t="s">
        <v>1370</v>
      </c>
      <c r="E632" s="565" t="s">
        <v>838</v>
      </c>
      <c r="F632" s="565" t="s">
        <v>8</v>
      </c>
      <c r="G632" s="565">
        <v>2017</v>
      </c>
      <c r="H632" s="565" t="s">
        <v>187</v>
      </c>
      <c r="I632" s="565" t="s">
        <v>912</v>
      </c>
      <c r="J632" s="565" t="s">
        <v>777</v>
      </c>
      <c r="K632" s="565">
        <v>3</v>
      </c>
      <c r="L632" s="565" t="s">
        <v>907</v>
      </c>
      <c r="M632" s="565">
        <v>7600</v>
      </c>
      <c r="N632" s="565" t="s">
        <v>900</v>
      </c>
      <c r="O632" s="565">
        <v>6</v>
      </c>
      <c r="P632" s="565" t="s">
        <v>901</v>
      </c>
      <c r="Q632" s="565" t="s">
        <v>479</v>
      </c>
      <c r="R632" s="565">
        <v>141</v>
      </c>
      <c r="S632" s="565">
        <v>23</v>
      </c>
      <c r="T632" s="566">
        <v>6100</v>
      </c>
      <c r="U632" s="565">
        <v>22</v>
      </c>
      <c r="V632" s="565" t="s">
        <v>122</v>
      </c>
      <c r="W632" s="565" t="s">
        <v>123</v>
      </c>
      <c r="X632" s="567">
        <v>34200</v>
      </c>
      <c r="Y632" s="567">
        <v>25258</v>
      </c>
      <c r="Z632" s="579">
        <v>0.01</v>
      </c>
    </row>
    <row r="633" spans="1:26" ht="30" x14ac:dyDescent="0.25">
      <c r="A633" s="564" t="s">
        <v>2470</v>
      </c>
      <c r="B633" s="574" t="s">
        <v>916</v>
      </c>
      <c r="C633" s="574">
        <v>1</v>
      </c>
      <c r="D633" s="574" t="s">
        <v>458</v>
      </c>
      <c r="E633" s="574" t="s">
        <v>838</v>
      </c>
      <c r="F633" s="574" t="s">
        <v>8</v>
      </c>
      <c r="G633" s="574">
        <v>2017</v>
      </c>
      <c r="H633" s="574" t="s">
        <v>187</v>
      </c>
      <c r="I633" s="574" t="s">
        <v>912</v>
      </c>
      <c r="J633" s="574" t="s">
        <v>777</v>
      </c>
      <c r="K633" s="574">
        <v>3</v>
      </c>
      <c r="L633" s="574" t="s">
        <v>907</v>
      </c>
      <c r="M633" s="574">
        <v>10700</v>
      </c>
      <c r="N633" s="574" t="s">
        <v>696</v>
      </c>
      <c r="O633" s="574">
        <v>6</v>
      </c>
      <c r="P633" s="574" t="s">
        <v>901</v>
      </c>
      <c r="Q633" s="574" t="s">
        <v>479</v>
      </c>
      <c r="R633" s="574">
        <v>141.1</v>
      </c>
      <c r="S633" s="574">
        <v>23</v>
      </c>
      <c r="T633" s="575">
        <v>7050</v>
      </c>
      <c r="U633" s="574">
        <v>20</v>
      </c>
      <c r="V633" s="574" t="s">
        <v>122</v>
      </c>
      <c r="W633" s="574" t="s">
        <v>123</v>
      </c>
      <c r="X633" s="576">
        <v>36000</v>
      </c>
      <c r="Y633" s="576">
        <v>27295</v>
      </c>
      <c r="Z633" s="577">
        <v>0.05</v>
      </c>
    </row>
    <row r="634" spans="1:26" ht="30" x14ac:dyDescent="0.25">
      <c r="A634" s="564" t="s">
        <v>2471</v>
      </c>
      <c r="B634" s="565" t="s">
        <v>916</v>
      </c>
      <c r="C634" s="565">
        <v>2</v>
      </c>
      <c r="D634" s="565" t="s">
        <v>1370</v>
      </c>
      <c r="E634" s="565" t="s">
        <v>838</v>
      </c>
      <c r="F634" s="565" t="s">
        <v>8</v>
      </c>
      <c r="G634" s="565">
        <v>2017</v>
      </c>
      <c r="H634" s="565" t="s">
        <v>187</v>
      </c>
      <c r="I634" s="565" t="s">
        <v>912</v>
      </c>
      <c r="J634" s="565" t="s">
        <v>777</v>
      </c>
      <c r="K634" s="565">
        <v>3</v>
      </c>
      <c r="L634" s="565" t="s">
        <v>907</v>
      </c>
      <c r="M634" s="565">
        <v>10700</v>
      </c>
      <c r="N634" s="565" t="s">
        <v>696</v>
      </c>
      <c r="O634" s="565">
        <v>6</v>
      </c>
      <c r="P634" s="565" t="s">
        <v>901</v>
      </c>
      <c r="Q634" s="565" t="s">
        <v>479</v>
      </c>
      <c r="R634" s="565">
        <v>141</v>
      </c>
      <c r="S634" s="565">
        <v>23</v>
      </c>
      <c r="T634" s="566">
        <v>7050</v>
      </c>
      <c r="U634" s="565">
        <v>20</v>
      </c>
      <c r="V634" s="565" t="s">
        <v>122</v>
      </c>
      <c r="W634" s="565" t="s">
        <v>123</v>
      </c>
      <c r="X634" s="567">
        <v>36000</v>
      </c>
      <c r="Y634" s="567">
        <v>26807</v>
      </c>
      <c r="Z634" s="579">
        <v>0.01</v>
      </c>
    </row>
    <row r="635" spans="1:26" ht="30" x14ac:dyDescent="0.25">
      <c r="A635" s="564" t="s">
        <v>2472</v>
      </c>
      <c r="B635" s="574" t="s">
        <v>917</v>
      </c>
      <c r="C635" s="574">
        <v>1</v>
      </c>
      <c r="D635" s="574" t="s">
        <v>458</v>
      </c>
      <c r="E635" s="574" t="s">
        <v>838</v>
      </c>
      <c r="F635" s="574" t="s">
        <v>8</v>
      </c>
      <c r="G635" s="574">
        <v>2017</v>
      </c>
      <c r="H635" s="574" t="s">
        <v>187</v>
      </c>
      <c r="I635" s="574" t="s">
        <v>912</v>
      </c>
      <c r="J635" s="574" t="s">
        <v>777</v>
      </c>
      <c r="K635" s="574">
        <v>3</v>
      </c>
      <c r="L635" s="574" t="s">
        <v>907</v>
      </c>
      <c r="M635" s="574">
        <v>5100</v>
      </c>
      <c r="N635" s="574" t="s">
        <v>903</v>
      </c>
      <c r="O635" s="574">
        <v>6</v>
      </c>
      <c r="P635" s="574" t="s">
        <v>901</v>
      </c>
      <c r="Q635" s="574" t="s">
        <v>479</v>
      </c>
      <c r="R635" s="574">
        <v>141.1</v>
      </c>
      <c r="S635" s="574">
        <v>23</v>
      </c>
      <c r="T635" s="575">
        <v>6100</v>
      </c>
      <c r="U635" s="574">
        <v>20</v>
      </c>
      <c r="V635" s="574" t="s">
        <v>125</v>
      </c>
      <c r="W635" s="574" t="s">
        <v>122</v>
      </c>
      <c r="X635" s="576">
        <v>33405</v>
      </c>
      <c r="Y635" s="576">
        <v>24991</v>
      </c>
      <c r="Z635" s="577">
        <v>0.05</v>
      </c>
    </row>
    <row r="636" spans="1:26" x14ac:dyDescent="0.25">
      <c r="A636" s="564" t="s">
        <v>2473</v>
      </c>
      <c r="B636" s="565" t="s">
        <v>917</v>
      </c>
      <c r="C636" s="565">
        <v>2</v>
      </c>
      <c r="D636" s="565" t="s">
        <v>1370</v>
      </c>
      <c r="E636" s="565" t="s">
        <v>838</v>
      </c>
      <c r="F636" s="565" t="s">
        <v>8</v>
      </c>
      <c r="G636" s="565">
        <v>2017</v>
      </c>
      <c r="H636" s="565" t="s">
        <v>187</v>
      </c>
      <c r="I636" s="565" t="s">
        <v>912</v>
      </c>
      <c r="J636" s="565" t="s">
        <v>777</v>
      </c>
      <c r="K636" s="565">
        <v>3</v>
      </c>
      <c r="L636" s="565" t="s">
        <v>907</v>
      </c>
      <c r="M636" s="565">
        <v>5100</v>
      </c>
      <c r="N636" s="565" t="s">
        <v>903</v>
      </c>
      <c r="O636" s="565">
        <v>6</v>
      </c>
      <c r="P636" s="565" t="s">
        <v>901</v>
      </c>
      <c r="Q636" s="565" t="s">
        <v>479</v>
      </c>
      <c r="R636" s="565">
        <v>141</v>
      </c>
      <c r="S636" s="565">
        <v>23</v>
      </c>
      <c r="T636" s="566">
        <v>6100</v>
      </c>
      <c r="U636" s="565">
        <v>20</v>
      </c>
      <c r="V636" s="565" t="s">
        <v>125</v>
      </c>
      <c r="W636" s="565" t="s">
        <v>122</v>
      </c>
      <c r="X636" s="567">
        <v>33405</v>
      </c>
      <c r="Y636" s="567">
        <v>24573</v>
      </c>
      <c r="Z636" s="579">
        <v>0.01</v>
      </c>
    </row>
    <row r="637" spans="1:26" ht="30" x14ac:dyDescent="0.25">
      <c r="A637" s="564" t="s">
        <v>2474</v>
      </c>
      <c r="B637" s="574" t="s">
        <v>918</v>
      </c>
      <c r="C637" s="574">
        <v>1</v>
      </c>
      <c r="D637" s="574" t="s">
        <v>458</v>
      </c>
      <c r="E637" s="574" t="s">
        <v>838</v>
      </c>
      <c r="F637" s="574" t="s">
        <v>8</v>
      </c>
      <c r="G637" s="574">
        <v>2017</v>
      </c>
      <c r="H637" s="574" t="s">
        <v>187</v>
      </c>
      <c r="I637" s="574" t="s">
        <v>912</v>
      </c>
      <c r="J637" s="574" t="s">
        <v>777</v>
      </c>
      <c r="K637" s="574">
        <v>3</v>
      </c>
      <c r="L637" s="574" t="s">
        <v>907</v>
      </c>
      <c r="M637" s="574">
        <v>9100</v>
      </c>
      <c r="N637" s="574" t="s">
        <v>905</v>
      </c>
      <c r="O637" s="574">
        <v>8</v>
      </c>
      <c r="P637" s="574" t="s">
        <v>901</v>
      </c>
      <c r="Q637" s="574" t="s">
        <v>479</v>
      </c>
      <c r="R637" s="574">
        <v>141.1</v>
      </c>
      <c r="S637" s="574">
        <v>23</v>
      </c>
      <c r="T637" s="575">
        <v>6750</v>
      </c>
      <c r="U637" s="574">
        <v>18</v>
      </c>
      <c r="V637" s="574" t="s">
        <v>125</v>
      </c>
      <c r="W637" s="574" t="s">
        <v>122</v>
      </c>
      <c r="X637" s="576">
        <v>35000</v>
      </c>
      <c r="Y637" s="576">
        <v>26408</v>
      </c>
      <c r="Z637" s="577">
        <v>0.05</v>
      </c>
    </row>
    <row r="638" spans="1:26" x14ac:dyDescent="0.25">
      <c r="A638" s="564" t="s">
        <v>2475</v>
      </c>
      <c r="B638" s="565" t="s">
        <v>918</v>
      </c>
      <c r="C638" s="565">
        <v>2</v>
      </c>
      <c r="D638" s="565" t="s">
        <v>1370</v>
      </c>
      <c r="E638" s="565" t="s">
        <v>838</v>
      </c>
      <c r="F638" s="565" t="s">
        <v>8</v>
      </c>
      <c r="G638" s="565">
        <v>2017</v>
      </c>
      <c r="H638" s="565" t="s">
        <v>187</v>
      </c>
      <c r="I638" s="565" t="s">
        <v>912</v>
      </c>
      <c r="J638" s="565" t="s">
        <v>777</v>
      </c>
      <c r="K638" s="565">
        <v>3</v>
      </c>
      <c r="L638" s="565" t="s">
        <v>907</v>
      </c>
      <c r="M638" s="565">
        <v>9100</v>
      </c>
      <c r="N638" s="565" t="s">
        <v>905</v>
      </c>
      <c r="O638" s="565">
        <v>8</v>
      </c>
      <c r="P638" s="565" t="s">
        <v>901</v>
      </c>
      <c r="Q638" s="565" t="s">
        <v>479</v>
      </c>
      <c r="R638" s="565">
        <v>141</v>
      </c>
      <c r="S638" s="565">
        <v>23</v>
      </c>
      <c r="T638" s="566">
        <v>6750</v>
      </c>
      <c r="U638" s="565">
        <v>18</v>
      </c>
      <c r="V638" s="565" t="s">
        <v>125</v>
      </c>
      <c r="W638" s="565" t="s">
        <v>122</v>
      </c>
      <c r="X638" s="567">
        <v>35000</v>
      </c>
      <c r="Y638" s="567">
        <v>25947</v>
      </c>
      <c r="Z638" s="579">
        <v>0.01</v>
      </c>
    </row>
    <row r="639" spans="1:26" ht="30" x14ac:dyDescent="0.25">
      <c r="A639" s="564" t="s">
        <v>2476</v>
      </c>
      <c r="B639" s="574" t="s">
        <v>919</v>
      </c>
      <c r="C639" s="574">
        <v>1</v>
      </c>
      <c r="D639" s="574" t="s">
        <v>458</v>
      </c>
      <c r="E639" s="574" t="s">
        <v>838</v>
      </c>
      <c r="F639" s="574" t="s">
        <v>8</v>
      </c>
      <c r="G639" s="574">
        <v>2017</v>
      </c>
      <c r="H639" s="574" t="s">
        <v>187</v>
      </c>
      <c r="I639" s="574" t="s">
        <v>920</v>
      </c>
      <c r="J639" s="574" t="s">
        <v>777</v>
      </c>
      <c r="K639" s="574" t="s">
        <v>921</v>
      </c>
      <c r="L639" s="574" t="s">
        <v>899</v>
      </c>
      <c r="M639" s="574">
        <v>7600</v>
      </c>
      <c r="N639" s="574" t="s">
        <v>900</v>
      </c>
      <c r="O639" s="574">
        <v>6</v>
      </c>
      <c r="P639" s="574" t="s">
        <v>922</v>
      </c>
      <c r="Q639" s="574" t="s">
        <v>463</v>
      </c>
      <c r="R639" s="574">
        <v>145</v>
      </c>
      <c r="S639" s="574">
        <v>23</v>
      </c>
      <c r="T639" s="575">
        <v>6250</v>
      </c>
      <c r="U639" s="574">
        <v>22</v>
      </c>
      <c r="V639" s="574" t="s">
        <v>122</v>
      </c>
      <c r="W639" s="574" t="s">
        <v>123</v>
      </c>
      <c r="X639" s="576">
        <v>32590</v>
      </c>
      <c r="Y639" s="576">
        <v>22388</v>
      </c>
      <c r="Z639" s="577">
        <v>0.05</v>
      </c>
    </row>
    <row r="640" spans="1:26" ht="30" x14ac:dyDescent="0.25">
      <c r="A640" s="564" t="s">
        <v>2477</v>
      </c>
      <c r="B640" s="565" t="s">
        <v>919</v>
      </c>
      <c r="C640" s="565">
        <v>2</v>
      </c>
      <c r="D640" s="565" t="s">
        <v>1370</v>
      </c>
      <c r="E640" s="565" t="s">
        <v>838</v>
      </c>
      <c r="F640" s="565" t="s">
        <v>8</v>
      </c>
      <c r="G640" s="565">
        <v>2017</v>
      </c>
      <c r="H640" s="565" t="s">
        <v>187</v>
      </c>
      <c r="I640" s="565" t="s">
        <v>920</v>
      </c>
      <c r="J640" s="565" t="s">
        <v>777</v>
      </c>
      <c r="K640" s="565" t="s">
        <v>921</v>
      </c>
      <c r="L640" s="565" t="s">
        <v>899</v>
      </c>
      <c r="M640" s="565">
        <v>7600</v>
      </c>
      <c r="N640" s="565" t="s">
        <v>900</v>
      </c>
      <c r="O640" s="565">
        <v>6</v>
      </c>
      <c r="P640" s="565" t="s">
        <v>922</v>
      </c>
      <c r="Q640" s="565" t="s">
        <v>463</v>
      </c>
      <c r="R640" s="565">
        <v>145</v>
      </c>
      <c r="S640" s="565">
        <v>23</v>
      </c>
      <c r="T640" s="566">
        <v>6250</v>
      </c>
      <c r="U640" s="565">
        <v>22</v>
      </c>
      <c r="V640" s="565" t="s">
        <v>122</v>
      </c>
      <c r="W640" s="565" t="s">
        <v>123</v>
      </c>
      <c r="X640" s="567">
        <v>32590</v>
      </c>
      <c r="Y640" s="567">
        <v>22049</v>
      </c>
      <c r="Z640" s="579">
        <v>0.01</v>
      </c>
    </row>
    <row r="641" spans="1:26" ht="30" x14ac:dyDescent="0.25">
      <c r="A641" s="564" t="s">
        <v>2478</v>
      </c>
      <c r="B641" s="574" t="s">
        <v>923</v>
      </c>
      <c r="C641" s="574">
        <v>1</v>
      </c>
      <c r="D641" s="574" t="s">
        <v>458</v>
      </c>
      <c r="E641" s="574" t="s">
        <v>838</v>
      </c>
      <c r="F641" s="574" t="s">
        <v>8</v>
      </c>
      <c r="G641" s="574">
        <v>2017</v>
      </c>
      <c r="H641" s="574" t="s">
        <v>187</v>
      </c>
      <c r="I641" s="574" t="s">
        <v>920</v>
      </c>
      <c r="J641" s="574" t="s">
        <v>777</v>
      </c>
      <c r="K641" s="574" t="s">
        <v>921</v>
      </c>
      <c r="L641" s="574" t="s">
        <v>899</v>
      </c>
      <c r="M641" s="574">
        <v>10800</v>
      </c>
      <c r="N641" s="574" t="s">
        <v>696</v>
      </c>
      <c r="O641" s="574">
        <v>6</v>
      </c>
      <c r="P641" s="574" t="s">
        <v>922</v>
      </c>
      <c r="Q641" s="574" t="s">
        <v>463</v>
      </c>
      <c r="R641" s="574">
        <v>145</v>
      </c>
      <c r="S641" s="574">
        <v>23</v>
      </c>
      <c r="T641" s="575">
        <v>6900</v>
      </c>
      <c r="U641" s="574">
        <v>20</v>
      </c>
      <c r="V641" s="574" t="s">
        <v>122</v>
      </c>
      <c r="W641" s="574" t="s">
        <v>123</v>
      </c>
      <c r="X641" s="576">
        <v>34390</v>
      </c>
      <c r="Y641" s="576">
        <v>23986</v>
      </c>
      <c r="Z641" s="577">
        <v>0.05</v>
      </c>
    </row>
    <row r="642" spans="1:26" ht="30" x14ac:dyDescent="0.25">
      <c r="A642" s="564" t="s">
        <v>2479</v>
      </c>
      <c r="B642" s="565" t="s">
        <v>923</v>
      </c>
      <c r="C642" s="565">
        <v>2</v>
      </c>
      <c r="D642" s="565" t="s">
        <v>1370</v>
      </c>
      <c r="E642" s="565" t="s">
        <v>838</v>
      </c>
      <c r="F642" s="565" t="s">
        <v>8</v>
      </c>
      <c r="G642" s="565">
        <v>2017</v>
      </c>
      <c r="H642" s="565" t="s">
        <v>187</v>
      </c>
      <c r="I642" s="565" t="s">
        <v>920</v>
      </c>
      <c r="J642" s="565" t="s">
        <v>777</v>
      </c>
      <c r="K642" s="565" t="s">
        <v>921</v>
      </c>
      <c r="L642" s="565" t="s">
        <v>899</v>
      </c>
      <c r="M642" s="565">
        <v>10800</v>
      </c>
      <c r="N642" s="565" t="s">
        <v>696</v>
      </c>
      <c r="O642" s="565">
        <v>6</v>
      </c>
      <c r="P642" s="565" t="s">
        <v>922</v>
      </c>
      <c r="Q642" s="565" t="s">
        <v>463</v>
      </c>
      <c r="R642" s="565">
        <v>145</v>
      </c>
      <c r="S642" s="565">
        <v>23</v>
      </c>
      <c r="T642" s="566">
        <v>6900</v>
      </c>
      <c r="U642" s="565">
        <v>20</v>
      </c>
      <c r="V642" s="565" t="s">
        <v>122</v>
      </c>
      <c r="W642" s="565" t="s">
        <v>123</v>
      </c>
      <c r="X642" s="567">
        <v>34390</v>
      </c>
      <c r="Y642" s="567">
        <v>23598</v>
      </c>
      <c r="Z642" s="579">
        <v>0.01</v>
      </c>
    </row>
    <row r="643" spans="1:26" ht="30" x14ac:dyDescent="0.25">
      <c r="A643" s="564" t="s">
        <v>2480</v>
      </c>
      <c r="B643" s="574" t="s">
        <v>924</v>
      </c>
      <c r="C643" s="574">
        <v>1</v>
      </c>
      <c r="D643" s="574" t="s">
        <v>458</v>
      </c>
      <c r="E643" s="574" t="s">
        <v>838</v>
      </c>
      <c r="F643" s="574" t="s">
        <v>8</v>
      </c>
      <c r="G643" s="574">
        <v>2017</v>
      </c>
      <c r="H643" s="574" t="s">
        <v>187</v>
      </c>
      <c r="I643" s="574" t="s">
        <v>920</v>
      </c>
      <c r="J643" s="574" t="s">
        <v>777</v>
      </c>
      <c r="K643" s="574" t="s">
        <v>921</v>
      </c>
      <c r="L643" s="574" t="s">
        <v>899</v>
      </c>
      <c r="M643" s="574">
        <v>5100</v>
      </c>
      <c r="N643" s="574" t="s">
        <v>903</v>
      </c>
      <c r="O643" s="574">
        <v>6</v>
      </c>
      <c r="P643" s="574" t="s">
        <v>922</v>
      </c>
      <c r="Q643" s="574" t="s">
        <v>463</v>
      </c>
      <c r="R643" s="574">
        <v>145</v>
      </c>
      <c r="S643" s="574">
        <v>23</v>
      </c>
      <c r="T643" s="575">
        <v>6100</v>
      </c>
      <c r="U643" s="574">
        <v>20</v>
      </c>
      <c r="V643" s="574" t="s">
        <v>125</v>
      </c>
      <c r="W643" s="574" t="s">
        <v>122</v>
      </c>
      <c r="X643" s="576">
        <v>31795</v>
      </c>
      <c r="Y643" s="576">
        <v>21682</v>
      </c>
      <c r="Z643" s="577">
        <v>0.05</v>
      </c>
    </row>
    <row r="644" spans="1:26" x14ac:dyDescent="0.25">
      <c r="A644" s="564" t="s">
        <v>2481</v>
      </c>
      <c r="B644" s="565" t="s">
        <v>924</v>
      </c>
      <c r="C644" s="565">
        <v>2</v>
      </c>
      <c r="D644" s="565" t="s">
        <v>1370</v>
      </c>
      <c r="E644" s="565" t="s">
        <v>838</v>
      </c>
      <c r="F644" s="565" t="s">
        <v>8</v>
      </c>
      <c r="G644" s="565">
        <v>2017</v>
      </c>
      <c r="H644" s="565" t="s">
        <v>187</v>
      </c>
      <c r="I644" s="565" t="s">
        <v>920</v>
      </c>
      <c r="J644" s="565" t="s">
        <v>777</v>
      </c>
      <c r="K644" s="565" t="s">
        <v>921</v>
      </c>
      <c r="L644" s="565" t="s">
        <v>899</v>
      </c>
      <c r="M644" s="565">
        <v>5100</v>
      </c>
      <c r="N644" s="565" t="s">
        <v>903</v>
      </c>
      <c r="O644" s="565">
        <v>6</v>
      </c>
      <c r="P644" s="565" t="s">
        <v>922</v>
      </c>
      <c r="Q644" s="565" t="s">
        <v>463</v>
      </c>
      <c r="R644" s="565">
        <v>145</v>
      </c>
      <c r="S644" s="565">
        <v>23</v>
      </c>
      <c r="T644" s="566">
        <v>6100</v>
      </c>
      <c r="U644" s="565">
        <v>20</v>
      </c>
      <c r="V644" s="565" t="s">
        <v>125</v>
      </c>
      <c r="W644" s="565" t="s">
        <v>122</v>
      </c>
      <c r="X644" s="567">
        <v>31795</v>
      </c>
      <c r="Y644" s="567">
        <v>21637</v>
      </c>
      <c r="Z644" s="579">
        <v>0.01</v>
      </c>
    </row>
    <row r="645" spans="1:26" ht="30" x14ac:dyDescent="0.25">
      <c r="A645" s="564" t="s">
        <v>2482</v>
      </c>
      <c r="B645" s="574" t="s">
        <v>925</v>
      </c>
      <c r="C645" s="574">
        <v>1</v>
      </c>
      <c r="D645" s="574" t="s">
        <v>458</v>
      </c>
      <c r="E645" s="574" t="s">
        <v>838</v>
      </c>
      <c r="F645" s="574" t="s">
        <v>8</v>
      </c>
      <c r="G645" s="574">
        <v>2017</v>
      </c>
      <c r="H645" s="574" t="s">
        <v>187</v>
      </c>
      <c r="I645" s="574" t="s">
        <v>920</v>
      </c>
      <c r="J645" s="574" t="s">
        <v>777</v>
      </c>
      <c r="K645" s="574" t="s">
        <v>921</v>
      </c>
      <c r="L645" s="574" t="s">
        <v>899</v>
      </c>
      <c r="M645" s="574">
        <v>9200</v>
      </c>
      <c r="N645" s="574" t="s">
        <v>905</v>
      </c>
      <c r="O645" s="574">
        <v>8</v>
      </c>
      <c r="P645" s="574" t="s">
        <v>922</v>
      </c>
      <c r="Q645" s="574" t="s">
        <v>463</v>
      </c>
      <c r="R645" s="574">
        <v>145</v>
      </c>
      <c r="S645" s="574">
        <v>23</v>
      </c>
      <c r="T645" s="575">
        <v>6900</v>
      </c>
      <c r="U645" s="574">
        <v>18</v>
      </c>
      <c r="V645" s="574" t="s">
        <v>125</v>
      </c>
      <c r="W645" s="574" t="s">
        <v>122</v>
      </c>
      <c r="X645" s="576">
        <v>33390</v>
      </c>
      <c r="Y645" s="576">
        <v>23098</v>
      </c>
      <c r="Z645" s="577">
        <v>0.05</v>
      </c>
    </row>
    <row r="646" spans="1:26" x14ac:dyDescent="0.25">
      <c r="A646" s="564" t="s">
        <v>2483</v>
      </c>
      <c r="B646" s="565" t="s">
        <v>925</v>
      </c>
      <c r="C646" s="565">
        <v>2</v>
      </c>
      <c r="D646" s="565" t="s">
        <v>1370</v>
      </c>
      <c r="E646" s="565" t="s">
        <v>838</v>
      </c>
      <c r="F646" s="565" t="s">
        <v>8</v>
      </c>
      <c r="G646" s="565">
        <v>2017</v>
      </c>
      <c r="H646" s="565" t="s">
        <v>187</v>
      </c>
      <c r="I646" s="565" t="s">
        <v>920</v>
      </c>
      <c r="J646" s="565" t="s">
        <v>777</v>
      </c>
      <c r="K646" s="565" t="s">
        <v>921</v>
      </c>
      <c r="L646" s="565" t="s">
        <v>899</v>
      </c>
      <c r="M646" s="565">
        <v>9200</v>
      </c>
      <c r="N646" s="565" t="s">
        <v>905</v>
      </c>
      <c r="O646" s="565">
        <v>8</v>
      </c>
      <c r="P646" s="565" t="s">
        <v>922</v>
      </c>
      <c r="Q646" s="565" t="s">
        <v>463</v>
      </c>
      <c r="R646" s="565">
        <v>145</v>
      </c>
      <c r="S646" s="565">
        <v>23</v>
      </c>
      <c r="T646" s="566">
        <v>6900</v>
      </c>
      <c r="U646" s="565">
        <v>18</v>
      </c>
      <c r="V646" s="565" t="s">
        <v>125</v>
      </c>
      <c r="W646" s="565" t="s">
        <v>122</v>
      </c>
      <c r="X646" s="567">
        <v>33390</v>
      </c>
      <c r="Y646" s="567">
        <v>22738</v>
      </c>
      <c r="Z646" s="579">
        <v>0.01</v>
      </c>
    </row>
    <row r="647" spans="1:26" ht="30" x14ac:dyDescent="0.25">
      <c r="A647" s="564" t="s">
        <v>2484</v>
      </c>
      <c r="B647" s="574" t="s">
        <v>926</v>
      </c>
      <c r="C647" s="574">
        <v>1</v>
      </c>
      <c r="D647" s="574" t="s">
        <v>458</v>
      </c>
      <c r="E647" s="574" t="s">
        <v>838</v>
      </c>
      <c r="F647" s="574" t="s">
        <v>8</v>
      </c>
      <c r="G647" s="574">
        <v>2017</v>
      </c>
      <c r="H647" s="574" t="s">
        <v>187</v>
      </c>
      <c r="I647" s="574" t="s">
        <v>920</v>
      </c>
      <c r="J647" s="574" t="s">
        <v>777</v>
      </c>
      <c r="K647" s="574" t="s">
        <v>921</v>
      </c>
      <c r="L647" s="574" t="s">
        <v>907</v>
      </c>
      <c r="M647" s="574">
        <v>7600</v>
      </c>
      <c r="N647" s="574" t="s">
        <v>900</v>
      </c>
      <c r="O647" s="574">
        <v>6</v>
      </c>
      <c r="P647" s="574" t="s">
        <v>922</v>
      </c>
      <c r="Q647" s="574" t="s">
        <v>463</v>
      </c>
      <c r="R647" s="574">
        <v>163.69999999999999</v>
      </c>
      <c r="S647" s="574">
        <v>23</v>
      </c>
      <c r="T647" s="575">
        <v>6500</v>
      </c>
      <c r="U647" s="574">
        <v>22</v>
      </c>
      <c r="V647" s="574" t="s">
        <v>122</v>
      </c>
      <c r="W647" s="574" t="s">
        <v>123</v>
      </c>
      <c r="X647" s="576">
        <v>32905</v>
      </c>
      <c r="Y647" s="576">
        <v>22702</v>
      </c>
      <c r="Z647" s="577">
        <v>0.05</v>
      </c>
    </row>
    <row r="648" spans="1:26" ht="30" x14ac:dyDescent="0.25">
      <c r="A648" s="564" t="s">
        <v>2485</v>
      </c>
      <c r="B648" s="565" t="s">
        <v>926</v>
      </c>
      <c r="C648" s="565">
        <v>2</v>
      </c>
      <c r="D648" s="565" t="s">
        <v>1370</v>
      </c>
      <c r="E648" s="565" t="s">
        <v>838</v>
      </c>
      <c r="F648" s="565" t="s">
        <v>8</v>
      </c>
      <c r="G648" s="565">
        <v>2017</v>
      </c>
      <c r="H648" s="565" t="s">
        <v>187</v>
      </c>
      <c r="I648" s="565" t="s">
        <v>920</v>
      </c>
      <c r="J648" s="565" t="s">
        <v>777</v>
      </c>
      <c r="K648" s="565" t="s">
        <v>921</v>
      </c>
      <c r="L648" s="565" t="s">
        <v>907</v>
      </c>
      <c r="M648" s="565">
        <v>7600</v>
      </c>
      <c r="N648" s="565" t="s">
        <v>900</v>
      </c>
      <c r="O648" s="565">
        <v>6</v>
      </c>
      <c r="P648" s="565" t="s">
        <v>922</v>
      </c>
      <c r="Q648" s="565" t="s">
        <v>463</v>
      </c>
      <c r="R648" s="565">
        <v>163.5</v>
      </c>
      <c r="S648" s="565">
        <v>23</v>
      </c>
      <c r="T648" s="566">
        <v>6500</v>
      </c>
      <c r="U648" s="565">
        <v>22</v>
      </c>
      <c r="V648" s="565" t="s">
        <v>122</v>
      </c>
      <c r="W648" s="565" t="s">
        <v>123</v>
      </c>
      <c r="X648" s="567">
        <v>32905</v>
      </c>
      <c r="Y648" s="567">
        <v>22354</v>
      </c>
      <c r="Z648" s="579">
        <v>0.01</v>
      </c>
    </row>
    <row r="649" spans="1:26" ht="30" x14ac:dyDescent="0.25">
      <c r="A649" s="564" t="s">
        <v>2486</v>
      </c>
      <c r="B649" s="574" t="s">
        <v>927</v>
      </c>
      <c r="C649" s="574">
        <v>1</v>
      </c>
      <c r="D649" s="574" t="s">
        <v>458</v>
      </c>
      <c r="E649" s="574" t="s">
        <v>838</v>
      </c>
      <c r="F649" s="574" t="s">
        <v>8</v>
      </c>
      <c r="G649" s="574">
        <v>2017</v>
      </c>
      <c r="H649" s="574" t="s">
        <v>187</v>
      </c>
      <c r="I649" s="574" t="s">
        <v>920</v>
      </c>
      <c r="J649" s="574" t="s">
        <v>777</v>
      </c>
      <c r="K649" s="574" t="s">
        <v>921</v>
      </c>
      <c r="L649" s="574" t="s">
        <v>907</v>
      </c>
      <c r="M649" s="574">
        <v>10700</v>
      </c>
      <c r="N649" s="574" t="s">
        <v>696</v>
      </c>
      <c r="O649" s="574">
        <v>6</v>
      </c>
      <c r="P649" s="574" t="s">
        <v>922</v>
      </c>
      <c r="Q649" s="574" t="s">
        <v>463</v>
      </c>
      <c r="R649" s="574">
        <v>163.69999999999999</v>
      </c>
      <c r="S649" s="574">
        <v>23</v>
      </c>
      <c r="T649" s="575">
        <v>7050</v>
      </c>
      <c r="U649" s="574">
        <v>20</v>
      </c>
      <c r="V649" s="574" t="s">
        <v>122</v>
      </c>
      <c r="W649" s="574" t="s">
        <v>123</v>
      </c>
      <c r="X649" s="576">
        <v>34705</v>
      </c>
      <c r="Y649" s="576">
        <v>24300</v>
      </c>
      <c r="Z649" s="577">
        <v>0.05</v>
      </c>
    </row>
    <row r="650" spans="1:26" ht="30" x14ac:dyDescent="0.25">
      <c r="A650" s="564" t="s">
        <v>2487</v>
      </c>
      <c r="B650" s="565" t="s">
        <v>927</v>
      </c>
      <c r="C650" s="565">
        <v>2</v>
      </c>
      <c r="D650" s="565" t="s">
        <v>1370</v>
      </c>
      <c r="E650" s="565" t="s">
        <v>838</v>
      </c>
      <c r="F650" s="565" t="s">
        <v>8</v>
      </c>
      <c r="G650" s="565">
        <v>2017</v>
      </c>
      <c r="H650" s="565" t="s">
        <v>187</v>
      </c>
      <c r="I650" s="565" t="s">
        <v>920</v>
      </c>
      <c r="J650" s="565" t="s">
        <v>777</v>
      </c>
      <c r="K650" s="565" t="s">
        <v>921</v>
      </c>
      <c r="L650" s="565" t="s">
        <v>907</v>
      </c>
      <c r="M650" s="565">
        <v>10700</v>
      </c>
      <c r="N650" s="565" t="s">
        <v>696</v>
      </c>
      <c r="O650" s="565">
        <v>6</v>
      </c>
      <c r="P650" s="565" t="s">
        <v>922</v>
      </c>
      <c r="Q650" s="565" t="s">
        <v>463</v>
      </c>
      <c r="R650" s="565">
        <v>163.5</v>
      </c>
      <c r="S650" s="565">
        <v>23</v>
      </c>
      <c r="T650" s="566">
        <v>7050</v>
      </c>
      <c r="U650" s="565">
        <v>20</v>
      </c>
      <c r="V650" s="565" t="s">
        <v>122</v>
      </c>
      <c r="W650" s="565" t="s">
        <v>123</v>
      </c>
      <c r="X650" s="567">
        <v>34705</v>
      </c>
      <c r="Y650" s="567">
        <v>23903</v>
      </c>
      <c r="Z650" s="579">
        <v>0.01</v>
      </c>
    </row>
    <row r="651" spans="1:26" ht="30" x14ac:dyDescent="0.25">
      <c r="A651" s="564" t="s">
        <v>2488</v>
      </c>
      <c r="B651" s="574" t="s">
        <v>928</v>
      </c>
      <c r="C651" s="574">
        <v>1</v>
      </c>
      <c r="D651" s="574" t="s">
        <v>458</v>
      </c>
      <c r="E651" s="574" t="s">
        <v>838</v>
      </c>
      <c r="F651" s="574" t="s">
        <v>8</v>
      </c>
      <c r="G651" s="574">
        <v>2017</v>
      </c>
      <c r="H651" s="574" t="s">
        <v>187</v>
      </c>
      <c r="I651" s="574" t="s">
        <v>920</v>
      </c>
      <c r="J651" s="574" t="s">
        <v>777</v>
      </c>
      <c r="K651" s="574" t="s">
        <v>921</v>
      </c>
      <c r="L651" s="574" t="s">
        <v>907</v>
      </c>
      <c r="M651" s="574">
        <v>9200</v>
      </c>
      <c r="N651" s="574" t="s">
        <v>905</v>
      </c>
      <c r="O651" s="574">
        <v>8</v>
      </c>
      <c r="P651" s="574" t="s">
        <v>922</v>
      </c>
      <c r="Q651" s="574" t="s">
        <v>463</v>
      </c>
      <c r="R651" s="574">
        <v>163.69999999999999</v>
      </c>
      <c r="S651" s="574">
        <v>23</v>
      </c>
      <c r="T651" s="575">
        <v>7000</v>
      </c>
      <c r="U651" s="574">
        <v>18</v>
      </c>
      <c r="V651" s="574" t="s">
        <v>125</v>
      </c>
      <c r="W651" s="574" t="s">
        <v>122</v>
      </c>
      <c r="X651" s="576">
        <v>33705</v>
      </c>
      <c r="Y651" s="576">
        <v>23413</v>
      </c>
      <c r="Z651" s="577">
        <v>0.05</v>
      </c>
    </row>
    <row r="652" spans="1:26" x14ac:dyDescent="0.25">
      <c r="A652" s="564" t="s">
        <v>2489</v>
      </c>
      <c r="B652" s="565" t="s">
        <v>928</v>
      </c>
      <c r="C652" s="565">
        <v>2</v>
      </c>
      <c r="D652" s="565" t="s">
        <v>1370</v>
      </c>
      <c r="E652" s="565" t="s">
        <v>838</v>
      </c>
      <c r="F652" s="565" t="s">
        <v>8</v>
      </c>
      <c r="G652" s="565">
        <v>2017</v>
      </c>
      <c r="H652" s="565" t="s">
        <v>187</v>
      </c>
      <c r="I652" s="565" t="s">
        <v>920</v>
      </c>
      <c r="J652" s="565" t="s">
        <v>777</v>
      </c>
      <c r="K652" s="565" t="s">
        <v>921</v>
      </c>
      <c r="L652" s="565" t="s">
        <v>907</v>
      </c>
      <c r="M652" s="565">
        <v>9200</v>
      </c>
      <c r="N652" s="565" t="s">
        <v>905</v>
      </c>
      <c r="O652" s="565">
        <v>8</v>
      </c>
      <c r="P652" s="565" t="s">
        <v>922</v>
      </c>
      <c r="Q652" s="565" t="s">
        <v>463</v>
      </c>
      <c r="R652" s="565">
        <v>163.5</v>
      </c>
      <c r="S652" s="565">
        <v>23</v>
      </c>
      <c r="T652" s="566">
        <v>7000</v>
      </c>
      <c r="U652" s="565">
        <v>18</v>
      </c>
      <c r="V652" s="565" t="s">
        <v>125</v>
      </c>
      <c r="W652" s="565" t="s">
        <v>122</v>
      </c>
      <c r="X652" s="567">
        <v>33705</v>
      </c>
      <c r="Y652" s="567">
        <v>23043</v>
      </c>
      <c r="Z652" s="579">
        <v>0.01</v>
      </c>
    </row>
    <row r="653" spans="1:26" ht="30" x14ac:dyDescent="0.25">
      <c r="A653" s="564" t="s">
        <v>2490</v>
      </c>
      <c r="B653" s="574" t="s">
        <v>929</v>
      </c>
      <c r="C653" s="574">
        <v>1</v>
      </c>
      <c r="D653" s="574" t="s">
        <v>458</v>
      </c>
      <c r="E653" s="574" t="s">
        <v>838</v>
      </c>
      <c r="F653" s="574" t="s">
        <v>8</v>
      </c>
      <c r="G653" s="574">
        <v>2017</v>
      </c>
      <c r="H653" s="574" t="s">
        <v>187</v>
      </c>
      <c r="I653" s="574" t="s">
        <v>930</v>
      </c>
      <c r="J653" s="574" t="s">
        <v>777</v>
      </c>
      <c r="K653" s="574" t="s">
        <v>921</v>
      </c>
      <c r="L653" s="574" t="s">
        <v>899</v>
      </c>
      <c r="M653" s="574">
        <v>7600</v>
      </c>
      <c r="N653" s="574" t="s">
        <v>900</v>
      </c>
      <c r="O653" s="574">
        <v>6</v>
      </c>
      <c r="P653" s="574" t="s">
        <v>922</v>
      </c>
      <c r="Q653" s="574" t="s">
        <v>479</v>
      </c>
      <c r="R653" s="574">
        <v>145</v>
      </c>
      <c r="S653" s="574">
        <v>23</v>
      </c>
      <c r="T653" s="575">
        <v>6250</v>
      </c>
      <c r="U653" s="574">
        <v>22</v>
      </c>
      <c r="V653" s="574" t="s">
        <v>122</v>
      </c>
      <c r="W653" s="574" t="s">
        <v>123</v>
      </c>
      <c r="X653" s="576">
        <v>36780</v>
      </c>
      <c r="Y653" s="576">
        <v>25515</v>
      </c>
      <c r="Z653" s="577">
        <v>0.05</v>
      </c>
    </row>
    <row r="654" spans="1:26" ht="30" x14ac:dyDescent="0.25">
      <c r="A654" s="564" t="s">
        <v>2491</v>
      </c>
      <c r="B654" s="565" t="s">
        <v>929</v>
      </c>
      <c r="C654" s="565">
        <v>2</v>
      </c>
      <c r="D654" s="565" t="s">
        <v>1370</v>
      </c>
      <c r="E654" s="565" t="s">
        <v>838</v>
      </c>
      <c r="F654" s="565" t="s">
        <v>8</v>
      </c>
      <c r="G654" s="565">
        <v>2017</v>
      </c>
      <c r="H654" s="565" t="s">
        <v>187</v>
      </c>
      <c r="I654" s="565" t="s">
        <v>930</v>
      </c>
      <c r="J654" s="565" t="s">
        <v>777</v>
      </c>
      <c r="K654" s="565" t="s">
        <v>921</v>
      </c>
      <c r="L654" s="565" t="s">
        <v>899</v>
      </c>
      <c r="M654" s="565">
        <v>7600</v>
      </c>
      <c r="N654" s="565" t="s">
        <v>900</v>
      </c>
      <c r="O654" s="565">
        <v>6</v>
      </c>
      <c r="P654" s="565" t="s">
        <v>922</v>
      </c>
      <c r="Q654" s="565" t="s">
        <v>479</v>
      </c>
      <c r="R654" s="565">
        <v>145</v>
      </c>
      <c r="S654" s="565">
        <v>23</v>
      </c>
      <c r="T654" s="566">
        <v>6250</v>
      </c>
      <c r="U654" s="565">
        <v>22</v>
      </c>
      <c r="V654" s="565" t="s">
        <v>122</v>
      </c>
      <c r="W654" s="565" t="s">
        <v>123</v>
      </c>
      <c r="X654" s="567">
        <v>36780</v>
      </c>
      <c r="Y654" s="567">
        <v>25081</v>
      </c>
      <c r="Z654" s="579">
        <v>0.01</v>
      </c>
    </row>
    <row r="655" spans="1:26" ht="30" x14ac:dyDescent="0.25">
      <c r="A655" s="564" t="s">
        <v>2492</v>
      </c>
      <c r="B655" s="574" t="s">
        <v>931</v>
      </c>
      <c r="C655" s="574">
        <v>1</v>
      </c>
      <c r="D655" s="574" t="s">
        <v>458</v>
      </c>
      <c r="E655" s="574" t="s">
        <v>838</v>
      </c>
      <c r="F655" s="574" t="s">
        <v>8</v>
      </c>
      <c r="G655" s="574">
        <v>2017</v>
      </c>
      <c r="H655" s="574" t="s">
        <v>187</v>
      </c>
      <c r="I655" s="574" t="s">
        <v>930</v>
      </c>
      <c r="J655" s="574" t="s">
        <v>777</v>
      </c>
      <c r="K655" s="574" t="s">
        <v>921</v>
      </c>
      <c r="L655" s="574" t="s">
        <v>899</v>
      </c>
      <c r="M655" s="574">
        <v>10800</v>
      </c>
      <c r="N655" s="574" t="s">
        <v>696</v>
      </c>
      <c r="O655" s="574">
        <v>6</v>
      </c>
      <c r="P655" s="574" t="s">
        <v>922</v>
      </c>
      <c r="Q655" s="574" t="s">
        <v>479</v>
      </c>
      <c r="R655" s="574">
        <v>145</v>
      </c>
      <c r="S655" s="574">
        <v>23</v>
      </c>
      <c r="T655" s="575">
        <v>6900</v>
      </c>
      <c r="U655" s="574">
        <v>20</v>
      </c>
      <c r="V655" s="574" t="s">
        <v>122</v>
      </c>
      <c r="W655" s="574" t="s">
        <v>123</v>
      </c>
      <c r="X655" s="576">
        <v>38580</v>
      </c>
      <c r="Y655" s="576">
        <v>27113</v>
      </c>
      <c r="Z655" s="577">
        <v>0.05</v>
      </c>
    </row>
    <row r="656" spans="1:26" ht="30" x14ac:dyDescent="0.25">
      <c r="A656" s="564" t="s">
        <v>2493</v>
      </c>
      <c r="B656" s="565" t="s">
        <v>931</v>
      </c>
      <c r="C656" s="565">
        <v>2</v>
      </c>
      <c r="D656" s="565" t="s">
        <v>1370</v>
      </c>
      <c r="E656" s="565" t="s">
        <v>838</v>
      </c>
      <c r="F656" s="565" t="s">
        <v>8</v>
      </c>
      <c r="G656" s="565">
        <v>2017</v>
      </c>
      <c r="H656" s="565" t="s">
        <v>187</v>
      </c>
      <c r="I656" s="565" t="s">
        <v>930</v>
      </c>
      <c r="J656" s="565" t="s">
        <v>777</v>
      </c>
      <c r="K656" s="565" t="s">
        <v>921</v>
      </c>
      <c r="L656" s="565" t="s">
        <v>899</v>
      </c>
      <c r="M656" s="565">
        <v>10800</v>
      </c>
      <c r="N656" s="565" t="s">
        <v>696</v>
      </c>
      <c r="O656" s="565">
        <v>6</v>
      </c>
      <c r="P656" s="565" t="s">
        <v>922</v>
      </c>
      <c r="Q656" s="565" t="s">
        <v>479</v>
      </c>
      <c r="R656" s="565">
        <v>145</v>
      </c>
      <c r="S656" s="565">
        <v>23</v>
      </c>
      <c r="T656" s="566">
        <v>6900</v>
      </c>
      <c r="U656" s="565">
        <v>20</v>
      </c>
      <c r="V656" s="565" t="s">
        <v>122</v>
      </c>
      <c r="W656" s="565" t="s">
        <v>123</v>
      </c>
      <c r="X656" s="567">
        <v>38580</v>
      </c>
      <c r="Y656" s="567">
        <v>26630</v>
      </c>
      <c r="Z656" s="579">
        <v>0.01</v>
      </c>
    </row>
    <row r="657" spans="1:26" ht="30" x14ac:dyDescent="0.25">
      <c r="A657" s="564" t="s">
        <v>2494</v>
      </c>
      <c r="B657" s="574" t="s">
        <v>932</v>
      </c>
      <c r="C657" s="574">
        <v>1</v>
      </c>
      <c r="D657" s="574" t="s">
        <v>458</v>
      </c>
      <c r="E657" s="574" t="s">
        <v>838</v>
      </c>
      <c r="F657" s="574" t="s">
        <v>8</v>
      </c>
      <c r="G657" s="574">
        <v>2017</v>
      </c>
      <c r="H657" s="574" t="s">
        <v>187</v>
      </c>
      <c r="I657" s="574" t="s">
        <v>930</v>
      </c>
      <c r="J657" s="574" t="s">
        <v>777</v>
      </c>
      <c r="K657" s="574" t="s">
        <v>921</v>
      </c>
      <c r="L657" s="574" t="s">
        <v>899</v>
      </c>
      <c r="M657" s="574">
        <v>5100</v>
      </c>
      <c r="N657" s="574" t="s">
        <v>903</v>
      </c>
      <c r="O657" s="574">
        <v>6</v>
      </c>
      <c r="P657" s="574" t="s">
        <v>922</v>
      </c>
      <c r="Q657" s="574" t="s">
        <v>479</v>
      </c>
      <c r="R657" s="574">
        <v>145</v>
      </c>
      <c r="S657" s="574">
        <v>23</v>
      </c>
      <c r="T657" s="575">
        <v>6100</v>
      </c>
      <c r="U657" s="574">
        <v>20</v>
      </c>
      <c r="V657" s="574" t="s">
        <v>125</v>
      </c>
      <c r="W657" s="574" t="s">
        <v>122</v>
      </c>
      <c r="X657" s="576">
        <v>35985</v>
      </c>
      <c r="Y657" s="576">
        <v>24809</v>
      </c>
      <c r="Z657" s="577">
        <v>0.05</v>
      </c>
    </row>
    <row r="658" spans="1:26" x14ac:dyDescent="0.25">
      <c r="A658" s="564" t="s">
        <v>2495</v>
      </c>
      <c r="B658" s="565" t="s">
        <v>932</v>
      </c>
      <c r="C658" s="565">
        <v>2</v>
      </c>
      <c r="D658" s="565" t="s">
        <v>1370</v>
      </c>
      <c r="E658" s="565" t="s">
        <v>838</v>
      </c>
      <c r="F658" s="565" t="s">
        <v>8</v>
      </c>
      <c r="G658" s="565">
        <v>2017</v>
      </c>
      <c r="H658" s="565" t="s">
        <v>187</v>
      </c>
      <c r="I658" s="565" t="s">
        <v>930</v>
      </c>
      <c r="J658" s="565" t="s">
        <v>777</v>
      </c>
      <c r="K658" s="565" t="s">
        <v>921</v>
      </c>
      <c r="L658" s="565" t="s">
        <v>899</v>
      </c>
      <c r="M658" s="565">
        <v>5100</v>
      </c>
      <c r="N658" s="565" t="s">
        <v>903</v>
      </c>
      <c r="O658" s="565">
        <v>6</v>
      </c>
      <c r="P658" s="565" t="s">
        <v>922</v>
      </c>
      <c r="Q658" s="565" t="s">
        <v>479</v>
      </c>
      <c r="R658" s="565">
        <v>145</v>
      </c>
      <c r="S658" s="565">
        <v>23</v>
      </c>
      <c r="T658" s="566">
        <v>6100</v>
      </c>
      <c r="U658" s="565">
        <v>20</v>
      </c>
      <c r="V658" s="565" t="s">
        <v>125</v>
      </c>
      <c r="W658" s="565" t="s">
        <v>122</v>
      </c>
      <c r="X658" s="567">
        <v>35985</v>
      </c>
      <c r="Y658" s="567">
        <v>24396</v>
      </c>
      <c r="Z658" s="579">
        <v>0.01</v>
      </c>
    </row>
    <row r="659" spans="1:26" ht="30" x14ac:dyDescent="0.25">
      <c r="A659" s="564" t="s">
        <v>2496</v>
      </c>
      <c r="B659" s="574" t="s">
        <v>933</v>
      </c>
      <c r="C659" s="574">
        <v>1</v>
      </c>
      <c r="D659" s="574" t="s">
        <v>458</v>
      </c>
      <c r="E659" s="574" t="s">
        <v>838</v>
      </c>
      <c r="F659" s="574" t="s">
        <v>8</v>
      </c>
      <c r="G659" s="574">
        <v>2017</v>
      </c>
      <c r="H659" s="574" t="s">
        <v>187</v>
      </c>
      <c r="I659" s="574" t="s">
        <v>930</v>
      </c>
      <c r="J659" s="574" t="s">
        <v>777</v>
      </c>
      <c r="K659" s="574" t="s">
        <v>921</v>
      </c>
      <c r="L659" s="574" t="s">
        <v>899</v>
      </c>
      <c r="M659" s="574">
        <v>9200</v>
      </c>
      <c r="N659" s="574" t="s">
        <v>905</v>
      </c>
      <c r="O659" s="574">
        <v>8</v>
      </c>
      <c r="P659" s="574" t="s">
        <v>922</v>
      </c>
      <c r="Q659" s="574" t="s">
        <v>479</v>
      </c>
      <c r="R659" s="574">
        <v>145</v>
      </c>
      <c r="S659" s="574">
        <v>23</v>
      </c>
      <c r="T659" s="575">
        <v>6900</v>
      </c>
      <c r="U659" s="574">
        <v>18</v>
      </c>
      <c r="V659" s="574" t="s">
        <v>125</v>
      </c>
      <c r="W659" s="574" t="s">
        <v>122</v>
      </c>
      <c r="X659" s="576">
        <v>37580</v>
      </c>
      <c r="Y659" s="576">
        <v>26225</v>
      </c>
      <c r="Z659" s="577">
        <v>0.05</v>
      </c>
    </row>
    <row r="660" spans="1:26" x14ac:dyDescent="0.25">
      <c r="A660" s="564" t="s">
        <v>2497</v>
      </c>
      <c r="B660" s="565" t="s">
        <v>933</v>
      </c>
      <c r="C660" s="565">
        <v>2</v>
      </c>
      <c r="D660" s="565" t="s">
        <v>1370</v>
      </c>
      <c r="E660" s="565" t="s">
        <v>838</v>
      </c>
      <c r="F660" s="565" t="s">
        <v>8</v>
      </c>
      <c r="G660" s="565">
        <v>2017</v>
      </c>
      <c r="H660" s="565" t="s">
        <v>187</v>
      </c>
      <c r="I660" s="565" t="s">
        <v>930</v>
      </c>
      <c r="J660" s="565" t="s">
        <v>777</v>
      </c>
      <c r="K660" s="565" t="s">
        <v>921</v>
      </c>
      <c r="L660" s="565" t="s">
        <v>899</v>
      </c>
      <c r="M660" s="565">
        <v>9200</v>
      </c>
      <c r="N660" s="565" t="s">
        <v>905</v>
      </c>
      <c r="O660" s="565">
        <v>8</v>
      </c>
      <c r="P660" s="565" t="s">
        <v>922</v>
      </c>
      <c r="Q660" s="565" t="s">
        <v>479</v>
      </c>
      <c r="R660" s="565">
        <v>145</v>
      </c>
      <c r="S660" s="565">
        <v>23</v>
      </c>
      <c r="T660" s="566">
        <v>6900</v>
      </c>
      <c r="U660" s="565">
        <v>18</v>
      </c>
      <c r="V660" s="565" t="s">
        <v>125</v>
      </c>
      <c r="W660" s="565" t="s">
        <v>122</v>
      </c>
      <c r="X660" s="567">
        <v>37580</v>
      </c>
      <c r="Y660" s="567">
        <v>25770</v>
      </c>
      <c r="Z660" s="579">
        <v>0.01</v>
      </c>
    </row>
    <row r="661" spans="1:26" ht="30" x14ac:dyDescent="0.25">
      <c r="A661" s="564" t="s">
        <v>2498</v>
      </c>
      <c r="B661" s="574" t="s">
        <v>934</v>
      </c>
      <c r="C661" s="574">
        <v>1</v>
      </c>
      <c r="D661" s="574" t="s">
        <v>458</v>
      </c>
      <c r="E661" s="574" t="s">
        <v>838</v>
      </c>
      <c r="F661" s="574" t="s">
        <v>8</v>
      </c>
      <c r="G661" s="574">
        <v>2017</v>
      </c>
      <c r="H661" s="574" t="s">
        <v>187</v>
      </c>
      <c r="I661" s="574" t="s">
        <v>930</v>
      </c>
      <c r="J661" s="574" t="s">
        <v>777</v>
      </c>
      <c r="K661" s="574" t="s">
        <v>921</v>
      </c>
      <c r="L661" s="574" t="s">
        <v>907</v>
      </c>
      <c r="M661" s="574">
        <v>7600</v>
      </c>
      <c r="N661" s="574" t="s">
        <v>900</v>
      </c>
      <c r="O661" s="574">
        <v>6</v>
      </c>
      <c r="P661" s="574" t="s">
        <v>922</v>
      </c>
      <c r="Q661" s="574" t="s">
        <v>479</v>
      </c>
      <c r="R661" s="574">
        <v>163.69999999999999</v>
      </c>
      <c r="S661" s="574">
        <v>23</v>
      </c>
      <c r="T661" s="575">
        <v>6500</v>
      </c>
      <c r="U661" s="574">
        <v>22</v>
      </c>
      <c r="V661" s="574" t="s">
        <v>122</v>
      </c>
      <c r="W661" s="574" t="s">
        <v>123</v>
      </c>
      <c r="X661" s="576">
        <v>37090</v>
      </c>
      <c r="Y661" s="576">
        <v>25802</v>
      </c>
      <c r="Z661" s="577">
        <v>0.05</v>
      </c>
    </row>
    <row r="662" spans="1:26" ht="30" x14ac:dyDescent="0.25">
      <c r="A662" s="564" t="s">
        <v>2499</v>
      </c>
      <c r="B662" s="565" t="s">
        <v>934</v>
      </c>
      <c r="C662" s="565">
        <v>2</v>
      </c>
      <c r="D662" s="565" t="s">
        <v>1370</v>
      </c>
      <c r="E662" s="565" t="s">
        <v>838</v>
      </c>
      <c r="F662" s="565" t="s">
        <v>8</v>
      </c>
      <c r="G662" s="565">
        <v>2017</v>
      </c>
      <c r="H662" s="565" t="s">
        <v>187</v>
      </c>
      <c r="I662" s="565" t="s">
        <v>930</v>
      </c>
      <c r="J662" s="565" t="s">
        <v>777</v>
      </c>
      <c r="K662" s="565" t="s">
        <v>921</v>
      </c>
      <c r="L662" s="565" t="s">
        <v>907</v>
      </c>
      <c r="M662" s="565">
        <v>7600</v>
      </c>
      <c r="N662" s="565" t="s">
        <v>900</v>
      </c>
      <c r="O662" s="565">
        <v>6</v>
      </c>
      <c r="P662" s="565" t="s">
        <v>922</v>
      </c>
      <c r="Q662" s="565" t="s">
        <v>479</v>
      </c>
      <c r="R662" s="565">
        <v>163.69999999999999</v>
      </c>
      <c r="S662" s="565">
        <v>23</v>
      </c>
      <c r="T662" s="566">
        <v>6500</v>
      </c>
      <c r="U662" s="565">
        <v>22</v>
      </c>
      <c r="V662" s="565" t="s">
        <v>122</v>
      </c>
      <c r="W662" s="565" t="s">
        <v>123</v>
      </c>
      <c r="X662" s="567">
        <v>37090</v>
      </c>
      <c r="Y662" s="567">
        <v>25360</v>
      </c>
      <c r="Z662" s="579">
        <v>0.01</v>
      </c>
    </row>
    <row r="663" spans="1:26" ht="30" x14ac:dyDescent="0.25">
      <c r="A663" s="564" t="s">
        <v>2500</v>
      </c>
      <c r="B663" s="574" t="s">
        <v>935</v>
      </c>
      <c r="C663" s="574">
        <v>1</v>
      </c>
      <c r="D663" s="574" t="s">
        <v>458</v>
      </c>
      <c r="E663" s="574" t="s">
        <v>838</v>
      </c>
      <c r="F663" s="574" t="s">
        <v>8</v>
      </c>
      <c r="G663" s="574">
        <v>2017</v>
      </c>
      <c r="H663" s="574" t="s">
        <v>187</v>
      </c>
      <c r="I663" s="574" t="s">
        <v>930</v>
      </c>
      <c r="J663" s="574" t="s">
        <v>777</v>
      </c>
      <c r="K663" s="574" t="s">
        <v>921</v>
      </c>
      <c r="L663" s="574" t="s">
        <v>907</v>
      </c>
      <c r="M663" s="574">
        <v>10700</v>
      </c>
      <c r="N663" s="574" t="s">
        <v>696</v>
      </c>
      <c r="O663" s="574">
        <v>6</v>
      </c>
      <c r="P663" s="574" t="s">
        <v>922</v>
      </c>
      <c r="Q663" s="574" t="s">
        <v>479</v>
      </c>
      <c r="R663" s="574">
        <v>163.69999999999999</v>
      </c>
      <c r="S663" s="574">
        <v>23</v>
      </c>
      <c r="T663" s="575">
        <v>7050</v>
      </c>
      <c r="U663" s="574">
        <v>20</v>
      </c>
      <c r="V663" s="574" t="s">
        <v>122</v>
      </c>
      <c r="W663" s="574" t="s">
        <v>123</v>
      </c>
      <c r="X663" s="576">
        <v>38890</v>
      </c>
      <c r="Y663" s="576">
        <v>27400</v>
      </c>
      <c r="Z663" s="577">
        <v>0.05</v>
      </c>
    </row>
    <row r="664" spans="1:26" ht="30" x14ac:dyDescent="0.25">
      <c r="A664" s="564" t="s">
        <v>2501</v>
      </c>
      <c r="B664" s="565" t="s">
        <v>935</v>
      </c>
      <c r="C664" s="565">
        <v>2</v>
      </c>
      <c r="D664" s="565" t="s">
        <v>1370</v>
      </c>
      <c r="E664" s="565" t="s">
        <v>838</v>
      </c>
      <c r="F664" s="565" t="s">
        <v>8</v>
      </c>
      <c r="G664" s="565">
        <v>2017</v>
      </c>
      <c r="H664" s="565" t="s">
        <v>187</v>
      </c>
      <c r="I664" s="565" t="s">
        <v>930</v>
      </c>
      <c r="J664" s="565" t="s">
        <v>777</v>
      </c>
      <c r="K664" s="565" t="s">
        <v>921</v>
      </c>
      <c r="L664" s="565" t="s">
        <v>907</v>
      </c>
      <c r="M664" s="565">
        <v>10700</v>
      </c>
      <c r="N664" s="565" t="s">
        <v>696</v>
      </c>
      <c r="O664" s="565">
        <v>6</v>
      </c>
      <c r="P664" s="565" t="s">
        <v>922</v>
      </c>
      <c r="Q664" s="565" t="s">
        <v>479</v>
      </c>
      <c r="R664" s="565">
        <v>163.69999999999999</v>
      </c>
      <c r="S664" s="565">
        <v>23</v>
      </c>
      <c r="T664" s="566">
        <v>7050</v>
      </c>
      <c r="U664" s="565">
        <v>20</v>
      </c>
      <c r="V664" s="565" t="s">
        <v>122</v>
      </c>
      <c r="W664" s="565" t="s">
        <v>123</v>
      </c>
      <c r="X664" s="567">
        <v>38890</v>
      </c>
      <c r="Y664" s="567">
        <v>26909</v>
      </c>
      <c r="Z664" s="579">
        <v>0.01</v>
      </c>
    </row>
    <row r="665" spans="1:26" ht="30" x14ac:dyDescent="0.25">
      <c r="A665" s="564" t="s">
        <v>2502</v>
      </c>
      <c r="B665" s="574" t="s">
        <v>936</v>
      </c>
      <c r="C665" s="574">
        <v>1</v>
      </c>
      <c r="D665" s="574" t="s">
        <v>458</v>
      </c>
      <c r="E665" s="574" t="s">
        <v>838</v>
      </c>
      <c r="F665" s="574" t="s">
        <v>8</v>
      </c>
      <c r="G665" s="574">
        <v>2017</v>
      </c>
      <c r="H665" s="574" t="s">
        <v>187</v>
      </c>
      <c r="I665" s="574" t="s">
        <v>930</v>
      </c>
      <c r="J665" s="574" t="s">
        <v>777</v>
      </c>
      <c r="K665" s="574" t="s">
        <v>921</v>
      </c>
      <c r="L665" s="574" t="s">
        <v>907</v>
      </c>
      <c r="M665" s="574">
        <v>9200</v>
      </c>
      <c r="N665" s="574" t="s">
        <v>905</v>
      </c>
      <c r="O665" s="574">
        <v>8</v>
      </c>
      <c r="P665" s="574" t="s">
        <v>922</v>
      </c>
      <c r="Q665" s="574" t="s">
        <v>479</v>
      </c>
      <c r="R665" s="574">
        <v>163.69999999999999</v>
      </c>
      <c r="S665" s="574">
        <v>23</v>
      </c>
      <c r="T665" s="575">
        <v>7000</v>
      </c>
      <c r="U665" s="574">
        <v>18</v>
      </c>
      <c r="V665" s="574" t="s">
        <v>125</v>
      </c>
      <c r="W665" s="574" t="s">
        <v>122</v>
      </c>
      <c r="X665" s="576">
        <v>37890</v>
      </c>
      <c r="Y665" s="576">
        <v>26513</v>
      </c>
      <c r="Z665" s="577">
        <v>0.05</v>
      </c>
    </row>
    <row r="666" spans="1:26" x14ac:dyDescent="0.25">
      <c r="A666" s="564" t="s">
        <v>2503</v>
      </c>
      <c r="B666" s="565" t="s">
        <v>936</v>
      </c>
      <c r="C666" s="565">
        <v>2</v>
      </c>
      <c r="D666" s="565" t="s">
        <v>1370</v>
      </c>
      <c r="E666" s="565" t="s">
        <v>838</v>
      </c>
      <c r="F666" s="565" t="s">
        <v>8</v>
      </c>
      <c r="G666" s="565">
        <v>2017</v>
      </c>
      <c r="H666" s="565" t="s">
        <v>187</v>
      </c>
      <c r="I666" s="565" t="s">
        <v>930</v>
      </c>
      <c r="J666" s="565" t="s">
        <v>777</v>
      </c>
      <c r="K666" s="565" t="s">
        <v>921</v>
      </c>
      <c r="L666" s="565" t="s">
        <v>907</v>
      </c>
      <c r="M666" s="565">
        <v>9200</v>
      </c>
      <c r="N666" s="565" t="s">
        <v>905</v>
      </c>
      <c r="O666" s="565">
        <v>8</v>
      </c>
      <c r="P666" s="565" t="s">
        <v>922</v>
      </c>
      <c r="Q666" s="565" t="s">
        <v>479</v>
      </c>
      <c r="R666" s="565">
        <v>163.69999999999999</v>
      </c>
      <c r="S666" s="565">
        <v>23</v>
      </c>
      <c r="T666" s="566">
        <v>7000</v>
      </c>
      <c r="U666" s="565">
        <v>18</v>
      </c>
      <c r="V666" s="565" t="s">
        <v>125</v>
      </c>
      <c r="W666" s="565" t="s">
        <v>122</v>
      </c>
      <c r="X666" s="567">
        <v>37890</v>
      </c>
      <c r="Y666" s="567">
        <v>26049</v>
      </c>
      <c r="Z666" s="579">
        <v>0.01</v>
      </c>
    </row>
    <row r="667" spans="1:26" ht="30" x14ac:dyDescent="0.25">
      <c r="A667" s="564" t="s">
        <v>2504</v>
      </c>
      <c r="B667" s="574" t="s">
        <v>937</v>
      </c>
      <c r="C667" s="574">
        <v>1</v>
      </c>
      <c r="D667" s="574" t="s">
        <v>458</v>
      </c>
      <c r="E667" s="574" t="s">
        <v>838</v>
      </c>
      <c r="F667" s="574" t="s">
        <v>8</v>
      </c>
      <c r="G667" s="574">
        <v>2017</v>
      </c>
      <c r="H667" s="574" t="s">
        <v>187</v>
      </c>
      <c r="I667" s="574" t="s">
        <v>938</v>
      </c>
      <c r="J667" s="574" t="s">
        <v>777</v>
      </c>
      <c r="K667" s="574" t="s">
        <v>921</v>
      </c>
      <c r="L667" s="574" t="s">
        <v>939</v>
      </c>
      <c r="M667" s="574">
        <v>7600</v>
      </c>
      <c r="N667" s="574" t="s">
        <v>900</v>
      </c>
      <c r="O667" s="574">
        <v>6</v>
      </c>
      <c r="P667" s="574" t="s">
        <v>940</v>
      </c>
      <c r="Q667" s="574" t="s">
        <v>463</v>
      </c>
      <c r="R667" s="574">
        <v>145</v>
      </c>
      <c r="S667" s="574">
        <v>23</v>
      </c>
      <c r="T667" s="575">
        <v>6250</v>
      </c>
      <c r="U667" s="574">
        <v>22</v>
      </c>
      <c r="V667" s="574" t="s">
        <v>122</v>
      </c>
      <c r="W667" s="574" t="s">
        <v>123</v>
      </c>
      <c r="X667" s="576">
        <v>35045</v>
      </c>
      <c r="Y667" s="576">
        <v>24645</v>
      </c>
      <c r="Z667" s="577">
        <v>0.05</v>
      </c>
    </row>
    <row r="668" spans="1:26" ht="30" x14ac:dyDescent="0.25">
      <c r="A668" s="564" t="s">
        <v>2505</v>
      </c>
      <c r="B668" s="565" t="s">
        <v>937</v>
      </c>
      <c r="C668" s="565">
        <v>2</v>
      </c>
      <c r="D668" s="565" t="s">
        <v>1370</v>
      </c>
      <c r="E668" s="565" t="s">
        <v>838</v>
      </c>
      <c r="F668" s="565" t="s">
        <v>8</v>
      </c>
      <c r="G668" s="565">
        <v>2017</v>
      </c>
      <c r="H668" s="565" t="s">
        <v>187</v>
      </c>
      <c r="I668" s="565" t="s">
        <v>938</v>
      </c>
      <c r="J668" s="565" t="s">
        <v>777</v>
      </c>
      <c r="K668" s="565" t="s">
        <v>921</v>
      </c>
      <c r="L668" s="565" t="s">
        <v>939</v>
      </c>
      <c r="M668" s="565">
        <v>7600</v>
      </c>
      <c r="N668" s="565" t="s">
        <v>900</v>
      </c>
      <c r="O668" s="565">
        <v>6</v>
      </c>
      <c r="P668" s="565" t="s">
        <v>940</v>
      </c>
      <c r="Q668" s="565" t="s">
        <v>463</v>
      </c>
      <c r="R668" s="565">
        <v>145</v>
      </c>
      <c r="S668" s="565">
        <v>23</v>
      </c>
      <c r="T668" s="566">
        <v>6250</v>
      </c>
      <c r="U668" s="565">
        <v>22</v>
      </c>
      <c r="V668" s="565" t="s">
        <v>122</v>
      </c>
      <c r="W668" s="565" t="s">
        <v>123</v>
      </c>
      <c r="X668" s="567">
        <v>35045</v>
      </c>
      <c r="Y668" s="567">
        <v>24237</v>
      </c>
      <c r="Z668" s="579">
        <v>0.01</v>
      </c>
    </row>
    <row r="669" spans="1:26" ht="30" x14ac:dyDescent="0.25">
      <c r="A669" s="564" t="s">
        <v>2506</v>
      </c>
      <c r="B669" s="574" t="s">
        <v>941</v>
      </c>
      <c r="C669" s="574">
        <v>1</v>
      </c>
      <c r="D669" s="574" t="s">
        <v>458</v>
      </c>
      <c r="E669" s="574" t="s">
        <v>838</v>
      </c>
      <c r="F669" s="574" t="s">
        <v>8</v>
      </c>
      <c r="G669" s="574">
        <v>2017</v>
      </c>
      <c r="H669" s="574" t="s">
        <v>187</v>
      </c>
      <c r="I669" s="574" t="s">
        <v>938</v>
      </c>
      <c r="J669" s="574" t="s">
        <v>777</v>
      </c>
      <c r="K669" s="574" t="s">
        <v>921</v>
      </c>
      <c r="L669" s="574" t="s">
        <v>939</v>
      </c>
      <c r="M669" s="574">
        <v>10700</v>
      </c>
      <c r="N669" s="574" t="s">
        <v>696</v>
      </c>
      <c r="O669" s="574">
        <v>6</v>
      </c>
      <c r="P669" s="574" t="s">
        <v>940</v>
      </c>
      <c r="Q669" s="574" t="s">
        <v>463</v>
      </c>
      <c r="R669" s="574">
        <v>145</v>
      </c>
      <c r="S669" s="574">
        <v>23</v>
      </c>
      <c r="T669" s="575">
        <v>6800</v>
      </c>
      <c r="U669" s="574">
        <v>20</v>
      </c>
      <c r="V669" s="574" t="s">
        <v>122</v>
      </c>
      <c r="W669" s="574" t="s">
        <v>123</v>
      </c>
      <c r="X669" s="576">
        <v>36845</v>
      </c>
      <c r="Y669" s="576">
        <v>26243</v>
      </c>
      <c r="Z669" s="577">
        <v>0.05</v>
      </c>
    </row>
    <row r="670" spans="1:26" ht="30" x14ac:dyDescent="0.25">
      <c r="A670" s="564" t="s">
        <v>2507</v>
      </c>
      <c r="B670" s="565" t="s">
        <v>941</v>
      </c>
      <c r="C670" s="565">
        <v>2</v>
      </c>
      <c r="D670" s="565" t="s">
        <v>1370</v>
      </c>
      <c r="E670" s="565" t="s">
        <v>838</v>
      </c>
      <c r="F670" s="565" t="s">
        <v>8</v>
      </c>
      <c r="G670" s="565">
        <v>2017</v>
      </c>
      <c r="H670" s="565" t="s">
        <v>187</v>
      </c>
      <c r="I670" s="565" t="s">
        <v>938</v>
      </c>
      <c r="J670" s="565" t="s">
        <v>777</v>
      </c>
      <c r="K670" s="565" t="s">
        <v>921</v>
      </c>
      <c r="L670" s="565" t="s">
        <v>939</v>
      </c>
      <c r="M670" s="565">
        <v>10700</v>
      </c>
      <c r="N670" s="565" t="s">
        <v>696</v>
      </c>
      <c r="O670" s="565">
        <v>6</v>
      </c>
      <c r="P670" s="565" t="s">
        <v>940</v>
      </c>
      <c r="Q670" s="565" t="s">
        <v>463</v>
      </c>
      <c r="R670" s="565">
        <v>145</v>
      </c>
      <c r="S670" s="565">
        <v>23</v>
      </c>
      <c r="T670" s="566">
        <v>6800</v>
      </c>
      <c r="U670" s="565">
        <v>20</v>
      </c>
      <c r="V670" s="565" t="s">
        <v>122</v>
      </c>
      <c r="W670" s="565" t="s">
        <v>123</v>
      </c>
      <c r="X670" s="567">
        <v>36845</v>
      </c>
      <c r="Y670" s="567">
        <v>25787</v>
      </c>
      <c r="Z670" s="579">
        <v>0.01</v>
      </c>
    </row>
    <row r="671" spans="1:26" ht="30" x14ac:dyDescent="0.25">
      <c r="A671" s="564" t="s">
        <v>2508</v>
      </c>
      <c r="B671" s="574" t="s">
        <v>942</v>
      </c>
      <c r="C671" s="574">
        <v>1</v>
      </c>
      <c r="D671" s="574" t="s">
        <v>458</v>
      </c>
      <c r="E671" s="574" t="s">
        <v>838</v>
      </c>
      <c r="F671" s="574" t="s">
        <v>8</v>
      </c>
      <c r="G671" s="574">
        <v>2017</v>
      </c>
      <c r="H671" s="574" t="s">
        <v>187</v>
      </c>
      <c r="I671" s="574" t="s">
        <v>938</v>
      </c>
      <c r="J671" s="574" t="s">
        <v>777</v>
      </c>
      <c r="K671" s="574" t="s">
        <v>921</v>
      </c>
      <c r="L671" s="574" t="s">
        <v>939</v>
      </c>
      <c r="M671" s="574">
        <v>7300</v>
      </c>
      <c r="N671" s="574" t="s">
        <v>903</v>
      </c>
      <c r="O671" s="574">
        <v>6</v>
      </c>
      <c r="P671" s="574" t="s">
        <v>940</v>
      </c>
      <c r="Q671" s="574" t="s">
        <v>463</v>
      </c>
      <c r="R671" s="574">
        <v>145</v>
      </c>
      <c r="S671" s="574">
        <v>23</v>
      </c>
      <c r="T671" s="575">
        <v>6150</v>
      </c>
      <c r="U671" s="574">
        <v>20</v>
      </c>
      <c r="V671" s="574" t="s">
        <v>125</v>
      </c>
      <c r="W671" s="574" t="s">
        <v>122</v>
      </c>
      <c r="X671" s="576">
        <v>34250</v>
      </c>
      <c r="Y671" s="576">
        <v>23939</v>
      </c>
      <c r="Z671" s="577">
        <v>0.05</v>
      </c>
    </row>
    <row r="672" spans="1:26" x14ac:dyDescent="0.25">
      <c r="A672" s="564" t="s">
        <v>2509</v>
      </c>
      <c r="B672" s="565" t="s">
        <v>942</v>
      </c>
      <c r="C672" s="565">
        <v>2</v>
      </c>
      <c r="D672" s="565" t="s">
        <v>1370</v>
      </c>
      <c r="E672" s="565" t="s">
        <v>838</v>
      </c>
      <c r="F672" s="565" t="s">
        <v>8</v>
      </c>
      <c r="G672" s="565">
        <v>2017</v>
      </c>
      <c r="H672" s="565" t="s">
        <v>187</v>
      </c>
      <c r="I672" s="565" t="s">
        <v>938</v>
      </c>
      <c r="J672" s="565" t="s">
        <v>777</v>
      </c>
      <c r="K672" s="565" t="s">
        <v>921</v>
      </c>
      <c r="L672" s="565" t="s">
        <v>939</v>
      </c>
      <c r="M672" s="565">
        <v>7300</v>
      </c>
      <c r="N672" s="565" t="s">
        <v>903</v>
      </c>
      <c r="O672" s="565">
        <v>6</v>
      </c>
      <c r="P672" s="565" t="s">
        <v>940</v>
      </c>
      <c r="Q672" s="565" t="s">
        <v>463</v>
      </c>
      <c r="R672" s="565">
        <v>145</v>
      </c>
      <c r="S672" s="565">
        <v>23</v>
      </c>
      <c r="T672" s="566">
        <v>6150</v>
      </c>
      <c r="U672" s="565">
        <v>20</v>
      </c>
      <c r="V672" s="565" t="s">
        <v>125</v>
      </c>
      <c r="W672" s="565" t="s">
        <v>122</v>
      </c>
      <c r="X672" s="567">
        <v>34250</v>
      </c>
      <c r="Y672" s="567">
        <v>23553</v>
      </c>
      <c r="Z672" s="579">
        <v>0.01</v>
      </c>
    </row>
    <row r="673" spans="1:26" ht="30" x14ac:dyDescent="0.25">
      <c r="A673" s="564" t="s">
        <v>2510</v>
      </c>
      <c r="B673" s="574" t="s">
        <v>943</v>
      </c>
      <c r="C673" s="574">
        <v>1</v>
      </c>
      <c r="D673" s="574" t="s">
        <v>458</v>
      </c>
      <c r="E673" s="574" t="s">
        <v>838</v>
      </c>
      <c r="F673" s="574" t="s">
        <v>8</v>
      </c>
      <c r="G673" s="574">
        <v>2017</v>
      </c>
      <c r="H673" s="574" t="s">
        <v>187</v>
      </c>
      <c r="I673" s="574" t="s">
        <v>938</v>
      </c>
      <c r="J673" s="574" t="s">
        <v>777</v>
      </c>
      <c r="K673" s="574" t="s">
        <v>921</v>
      </c>
      <c r="L673" s="574" t="s">
        <v>939</v>
      </c>
      <c r="M673" s="574">
        <v>9100</v>
      </c>
      <c r="N673" s="574" t="s">
        <v>905</v>
      </c>
      <c r="O673" s="574">
        <v>8</v>
      </c>
      <c r="P673" s="574" t="s">
        <v>940</v>
      </c>
      <c r="Q673" s="574" t="s">
        <v>463</v>
      </c>
      <c r="R673" s="574">
        <v>145</v>
      </c>
      <c r="S673" s="574">
        <v>23</v>
      </c>
      <c r="T673" s="575">
        <v>6800</v>
      </c>
      <c r="U673" s="574">
        <v>18</v>
      </c>
      <c r="V673" s="574" t="s">
        <v>125</v>
      </c>
      <c r="W673" s="574" t="s">
        <v>122</v>
      </c>
      <c r="X673" s="576">
        <v>35845</v>
      </c>
      <c r="Y673" s="576">
        <v>25356</v>
      </c>
      <c r="Z673" s="577">
        <v>0.05</v>
      </c>
    </row>
    <row r="674" spans="1:26" x14ac:dyDescent="0.25">
      <c r="A674" s="564" t="s">
        <v>2511</v>
      </c>
      <c r="B674" s="565" t="s">
        <v>943</v>
      </c>
      <c r="C674" s="565">
        <v>2</v>
      </c>
      <c r="D674" s="565" t="s">
        <v>1370</v>
      </c>
      <c r="E674" s="565" t="s">
        <v>838</v>
      </c>
      <c r="F674" s="565" t="s">
        <v>8</v>
      </c>
      <c r="G674" s="565">
        <v>2017</v>
      </c>
      <c r="H674" s="565" t="s">
        <v>187</v>
      </c>
      <c r="I674" s="565" t="s">
        <v>938</v>
      </c>
      <c r="J674" s="565" t="s">
        <v>777</v>
      </c>
      <c r="K674" s="565" t="s">
        <v>921</v>
      </c>
      <c r="L674" s="565" t="s">
        <v>939</v>
      </c>
      <c r="M674" s="565">
        <v>9100</v>
      </c>
      <c r="N674" s="565" t="s">
        <v>905</v>
      </c>
      <c r="O674" s="565">
        <v>8</v>
      </c>
      <c r="P674" s="565" t="s">
        <v>940</v>
      </c>
      <c r="Q674" s="565" t="s">
        <v>463</v>
      </c>
      <c r="R674" s="565">
        <v>145</v>
      </c>
      <c r="S674" s="565">
        <v>23</v>
      </c>
      <c r="T674" s="566">
        <v>6800</v>
      </c>
      <c r="U674" s="565">
        <v>18</v>
      </c>
      <c r="V674" s="565" t="s">
        <v>125</v>
      </c>
      <c r="W674" s="565" t="s">
        <v>122</v>
      </c>
      <c r="X674" s="567">
        <v>35845</v>
      </c>
      <c r="Y674" s="567">
        <v>24654</v>
      </c>
      <c r="Z674" s="579">
        <v>0.01</v>
      </c>
    </row>
    <row r="675" spans="1:26" ht="30" x14ac:dyDescent="0.25">
      <c r="A675" s="564" t="s">
        <v>2512</v>
      </c>
      <c r="B675" s="574" t="s">
        <v>944</v>
      </c>
      <c r="C675" s="574">
        <v>1</v>
      </c>
      <c r="D675" s="574" t="s">
        <v>458</v>
      </c>
      <c r="E675" s="574" t="s">
        <v>838</v>
      </c>
      <c r="F675" s="574" t="s">
        <v>8</v>
      </c>
      <c r="G675" s="574">
        <v>2017</v>
      </c>
      <c r="H675" s="574" t="s">
        <v>187</v>
      </c>
      <c r="I675" s="574" t="s">
        <v>938</v>
      </c>
      <c r="J675" s="574" t="s">
        <v>777</v>
      </c>
      <c r="K675" s="574" t="s">
        <v>921</v>
      </c>
      <c r="L675" s="574" t="s">
        <v>899</v>
      </c>
      <c r="M675" s="574">
        <v>7600</v>
      </c>
      <c r="N675" s="574" t="s">
        <v>900</v>
      </c>
      <c r="O675" s="574">
        <v>6</v>
      </c>
      <c r="P675" s="574" t="s">
        <v>940</v>
      </c>
      <c r="Q675" s="574" t="s">
        <v>463</v>
      </c>
      <c r="R675" s="574">
        <v>156.80000000000001</v>
      </c>
      <c r="S675" s="574">
        <v>23</v>
      </c>
      <c r="T675" s="575">
        <v>6350</v>
      </c>
      <c r="U675" s="574">
        <v>22</v>
      </c>
      <c r="V675" s="574" t="s">
        <v>122</v>
      </c>
      <c r="W675" s="574" t="s">
        <v>123</v>
      </c>
      <c r="X675" s="576">
        <v>35360</v>
      </c>
      <c r="Y675" s="576">
        <v>24959</v>
      </c>
      <c r="Z675" s="577">
        <v>0.05</v>
      </c>
    </row>
    <row r="676" spans="1:26" ht="30" x14ac:dyDescent="0.25">
      <c r="A676" s="564" t="s">
        <v>2513</v>
      </c>
      <c r="B676" s="565" t="s">
        <v>944</v>
      </c>
      <c r="C676" s="565">
        <v>2</v>
      </c>
      <c r="D676" s="565" t="s">
        <v>1370</v>
      </c>
      <c r="E676" s="565" t="s">
        <v>838</v>
      </c>
      <c r="F676" s="565" t="s">
        <v>8</v>
      </c>
      <c r="G676" s="565">
        <v>2017</v>
      </c>
      <c r="H676" s="565" t="s">
        <v>187</v>
      </c>
      <c r="I676" s="565" t="s">
        <v>938</v>
      </c>
      <c r="J676" s="565" t="s">
        <v>777</v>
      </c>
      <c r="K676" s="565" t="s">
        <v>921</v>
      </c>
      <c r="L676" s="565" t="s">
        <v>899</v>
      </c>
      <c r="M676" s="565">
        <v>7600</v>
      </c>
      <c r="N676" s="565" t="s">
        <v>900</v>
      </c>
      <c r="O676" s="565">
        <v>6</v>
      </c>
      <c r="P676" s="565" t="s">
        <v>940</v>
      </c>
      <c r="Q676" s="565" t="s">
        <v>463</v>
      </c>
      <c r="R676" s="565">
        <v>157</v>
      </c>
      <c r="S676" s="565">
        <v>23</v>
      </c>
      <c r="T676" s="566">
        <v>6350</v>
      </c>
      <c r="U676" s="565">
        <v>22</v>
      </c>
      <c r="V676" s="565" t="s">
        <v>122</v>
      </c>
      <c r="W676" s="565" t="s">
        <v>123</v>
      </c>
      <c r="X676" s="567">
        <v>35360</v>
      </c>
      <c r="Y676" s="567">
        <v>24542</v>
      </c>
      <c r="Z676" s="579">
        <v>0.01</v>
      </c>
    </row>
    <row r="677" spans="1:26" ht="30" x14ac:dyDescent="0.25">
      <c r="A677" s="564" t="s">
        <v>2514</v>
      </c>
      <c r="B677" s="574" t="s">
        <v>945</v>
      </c>
      <c r="C677" s="574">
        <v>1</v>
      </c>
      <c r="D677" s="574" t="s">
        <v>458</v>
      </c>
      <c r="E677" s="574" t="s">
        <v>838</v>
      </c>
      <c r="F677" s="574" t="s">
        <v>8</v>
      </c>
      <c r="G677" s="574">
        <v>2017</v>
      </c>
      <c r="H677" s="574" t="s">
        <v>187</v>
      </c>
      <c r="I677" s="574" t="s">
        <v>938</v>
      </c>
      <c r="J677" s="574" t="s">
        <v>777</v>
      </c>
      <c r="K677" s="574" t="s">
        <v>921</v>
      </c>
      <c r="L677" s="574" t="s">
        <v>899</v>
      </c>
      <c r="M677" s="574">
        <v>10700</v>
      </c>
      <c r="N677" s="574" t="s">
        <v>696</v>
      </c>
      <c r="O677" s="574">
        <v>6</v>
      </c>
      <c r="P677" s="574" t="s">
        <v>940</v>
      </c>
      <c r="Q677" s="574" t="s">
        <v>463</v>
      </c>
      <c r="R677" s="574">
        <v>156.80000000000001</v>
      </c>
      <c r="S677" s="574">
        <v>23</v>
      </c>
      <c r="T677" s="575">
        <v>7000</v>
      </c>
      <c r="U677" s="574">
        <v>20</v>
      </c>
      <c r="V677" s="574" t="s">
        <v>122</v>
      </c>
      <c r="W677" s="574" t="s">
        <v>123</v>
      </c>
      <c r="X677" s="576">
        <v>37160</v>
      </c>
      <c r="Y677" s="576">
        <v>26557</v>
      </c>
      <c r="Z677" s="577">
        <v>0.05</v>
      </c>
    </row>
    <row r="678" spans="1:26" ht="30" x14ac:dyDescent="0.25">
      <c r="A678" s="564" t="s">
        <v>2515</v>
      </c>
      <c r="B678" s="565" t="s">
        <v>945</v>
      </c>
      <c r="C678" s="565">
        <v>2</v>
      </c>
      <c r="D678" s="565" t="s">
        <v>1370</v>
      </c>
      <c r="E678" s="565" t="s">
        <v>838</v>
      </c>
      <c r="F678" s="565" t="s">
        <v>8</v>
      </c>
      <c r="G678" s="565">
        <v>2017</v>
      </c>
      <c r="H678" s="565" t="s">
        <v>187</v>
      </c>
      <c r="I678" s="565" t="s">
        <v>938</v>
      </c>
      <c r="J678" s="565" t="s">
        <v>777</v>
      </c>
      <c r="K678" s="565" t="s">
        <v>921</v>
      </c>
      <c r="L678" s="565" t="s">
        <v>899</v>
      </c>
      <c r="M678" s="565">
        <v>10700</v>
      </c>
      <c r="N678" s="565" t="s">
        <v>696</v>
      </c>
      <c r="O678" s="565">
        <v>6</v>
      </c>
      <c r="P678" s="565" t="s">
        <v>940</v>
      </c>
      <c r="Q678" s="565" t="s">
        <v>463</v>
      </c>
      <c r="R678" s="565">
        <v>157</v>
      </c>
      <c r="S678" s="565">
        <v>23</v>
      </c>
      <c r="T678" s="566">
        <v>7000</v>
      </c>
      <c r="U678" s="565">
        <v>20</v>
      </c>
      <c r="V678" s="565" t="s">
        <v>122</v>
      </c>
      <c r="W678" s="565" t="s">
        <v>123</v>
      </c>
      <c r="X678" s="567">
        <v>37160</v>
      </c>
      <c r="Y678" s="567">
        <v>26091</v>
      </c>
      <c r="Z678" s="579">
        <v>0.01</v>
      </c>
    </row>
    <row r="679" spans="1:26" ht="30" x14ac:dyDescent="0.25">
      <c r="A679" s="564" t="s">
        <v>2516</v>
      </c>
      <c r="B679" s="574" t="s">
        <v>946</v>
      </c>
      <c r="C679" s="574">
        <v>1</v>
      </c>
      <c r="D679" s="574" t="s">
        <v>458</v>
      </c>
      <c r="E679" s="574" t="s">
        <v>838</v>
      </c>
      <c r="F679" s="574" t="s">
        <v>8</v>
      </c>
      <c r="G679" s="574">
        <v>2017</v>
      </c>
      <c r="H679" s="574" t="s">
        <v>187</v>
      </c>
      <c r="I679" s="574" t="s">
        <v>938</v>
      </c>
      <c r="J679" s="574" t="s">
        <v>777</v>
      </c>
      <c r="K679" s="574" t="s">
        <v>921</v>
      </c>
      <c r="L679" s="574" t="s">
        <v>899</v>
      </c>
      <c r="M679" s="574">
        <v>9100</v>
      </c>
      <c r="N679" s="574" t="s">
        <v>905</v>
      </c>
      <c r="O679" s="574">
        <v>8</v>
      </c>
      <c r="P679" s="574" t="s">
        <v>940</v>
      </c>
      <c r="Q679" s="574" t="s">
        <v>463</v>
      </c>
      <c r="R679" s="574">
        <v>156.80000000000001</v>
      </c>
      <c r="S679" s="574">
        <v>23</v>
      </c>
      <c r="T679" s="575">
        <v>6950</v>
      </c>
      <c r="U679" s="574">
        <v>18</v>
      </c>
      <c r="V679" s="574" t="s">
        <v>125</v>
      </c>
      <c r="W679" s="574" t="s">
        <v>122</v>
      </c>
      <c r="X679" s="576">
        <v>36160</v>
      </c>
      <c r="Y679" s="576">
        <v>25669</v>
      </c>
      <c r="Z679" s="577">
        <v>0.05</v>
      </c>
    </row>
    <row r="680" spans="1:26" x14ac:dyDescent="0.25">
      <c r="A680" s="564" t="s">
        <v>2517</v>
      </c>
      <c r="B680" s="565" t="s">
        <v>946</v>
      </c>
      <c r="C680" s="565">
        <v>2</v>
      </c>
      <c r="D680" s="565" t="s">
        <v>1370</v>
      </c>
      <c r="E680" s="565" t="s">
        <v>838</v>
      </c>
      <c r="F680" s="565" t="s">
        <v>8</v>
      </c>
      <c r="G680" s="565">
        <v>2017</v>
      </c>
      <c r="H680" s="565" t="s">
        <v>187</v>
      </c>
      <c r="I680" s="565" t="s">
        <v>938</v>
      </c>
      <c r="J680" s="565" t="s">
        <v>777</v>
      </c>
      <c r="K680" s="565" t="s">
        <v>921</v>
      </c>
      <c r="L680" s="565" t="s">
        <v>899</v>
      </c>
      <c r="M680" s="565">
        <v>9100</v>
      </c>
      <c r="N680" s="565" t="s">
        <v>905</v>
      </c>
      <c r="O680" s="565">
        <v>8</v>
      </c>
      <c r="P680" s="565" t="s">
        <v>940</v>
      </c>
      <c r="Q680" s="565" t="s">
        <v>463</v>
      </c>
      <c r="R680" s="565">
        <v>157</v>
      </c>
      <c r="S680" s="565">
        <v>23</v>
      </c>
      <c r="T680" s="566">
        <v>6950</v>
      </c>
      <c r="U680" s="565">
        <v>18</v>
      </c>
      <c r="V680" s="565" t="s">
        <v>125</v>
      </c>
      <c r="W680" s="565" t="s">
        <v>122</v>
      </c>
      <c r="X680" s="567">
        <v>36160</v>
      </c>
      <c r="Y680" s="567">
        <v>25231</v>
      </c>
      <c r="Z680" s="579">
        <v>0.01</v>
      </c>
    </row>
    <row r="681" spans="1:26" ht="30" x14ac:dyDescent="0.25">
      <c r="A681" s="564" t="s">
        <v>2518</v>
      </c>
      <c r="B681" s="574" t="s">
        <v>947</v>
      </c>
      <c r="C681" s="574">
        <v>1</v>
      </c>
      <c r="D681" s="574" t="s">
        <v>458</v>
      </c>
      <c r="E681" s="574" t="s">
        <v>838</v>
      </c>
      <c r="F681" s="574" t="s">
        <v>8</v>
      </c>
      <c r="G681" s="574">
        <v>2017</v>
      </c>
      <c r="H681" s="574" t="s">
        <v>187</v>
      </c>
      <c r="I681" s="574" t="s">
        <v>948</v>
      </c>
      <c r="J681" s="574" t="s">
        <v>559</v>
      </c>
      <c r="K681" s="574">
        <v>3</v>
      </c>
      <c r="L681" s="574" t="s">
        <v>899</v>
      </c>
      <c r="M681" s="574">
        <v>7500</v>
      </c>
      <c r="N681" s="574" t="s">
        <v>541</v>
      </c>
      <c r="O681" s="574">
        <v>6</v>
      </c>
      <c r="P681" s="574" t="s">
        <v>949</v>
      </c>
      <c r="Q681" s="574" t="s">
        <v>463</v>
      </c>
      <c r="R681" s="574">
        <v>122.4</v>
      </c>
      <c r="S681" s="574">
        <v>23</v>
      </c>
      <c r="T681" s="575">
        <v>6050</v>
      </c>
      <c r="U681" s="574">
        <v>19</v>
      </c>
      <c r="V681" s="574" t="s">
        <v>125</v>
      </c>
      <c r="W681" s="574" t="s">
        <v>122</v>
      </c>
      <c r="X681" s="576">
        <v>32380</v>
      </c>
      <c r="Y681" s="576">
        <v>22636</v>
      </c>
      <c r="Z681" s="577">
        <v>0.05</v>
      </c>
    </row>
    <row r="682" spans="1:26" x14ac:dyDescent="0.25">
      <c r="A682" s="564" t="s">
        <v>2519</v>
      </c>
      <c r="B682" s="565" t="s">
        <v>947</v>
      </c>
      <c r="C682" s="565">
        <v>2</v>
      </c>
      <c r="D682" s="565" t="s">
        <v>1370</v>
      </c>
      <c r="E682" s="565" t="s">
        <v>838</v>
      </c>
      <c r="F682" s="565" t="s">
        <v>8</v>
      </c>
      <c r="G682" s="565">
        <v>2017</v>
      </c>
      <c r="H682" s="565" t="s">
        <v>187</v>
      </c>
      <c r="I682" s="565" t="s">
        <v>948</v>
      </c>
      <c r="J682" s="565" t="s">
        <v>559</v>
      </c>
      <c r="K682" s="565">
        <v>3</v>
      </c>
      <c r="L682" s="565" t="s">
        <v>899</v>
      </c>
      <c r="M682" s="565">
        <v>7500</v>
      </c>
      <c r="N682" s="565" t="s">
        <v>541</v>
      </c>
      <c r="O682" s="565">
        <v>6</v>
      </c>
      <c r="P682" s="565" t="s">
        <v>949</v>
      </c>
      <c r="Q682" s="565" t="s">
        <v>463</v>
      </c>
      <c r="R682" s="565">
        <v>122.5</v>
      </c>
      <c r="S682" s="565">
        <v>23</v>
      </c>
      <c r="T682" s="566">
        <v>6050</v>
      </c>
      <c r="U682" s="565">
        <v>19</v>
      </c>
      <c r="V682" s="565" t="s">
        <v>125</v>
      </c>
      <c r="W682" s="565" t="s">
        <v>122</v>
      </c>
      <c r="X682" s="567">
        <v>32380</v>
      </c>
      <c r="Y682" s="567">
        <v>22289</v>
      </c>
      <c r="Z682" s="579">
        <v>0.01</v>
      </c>
    </row>
    <row r="683" spans="1:26" ht="30" x14ac:dyDescent="0.25">
      <c r="A683" s="564" t="s">
        <v>2520</v>
      </c>
      <c r="B683" s="574" t="s">
        <v>950</v>
      </c>
      <c r="C683" s="574">
        <v>1</v>
      </c>
      <c r="D683" s="574" t="s">
        <v>458</v>
      </c>
      <c r="E683" s="574" t="s">
        <v>838</v>
      </c>
      <c r="F683" s="574" t="s">
        <v>8</v>
      </c>
      <c r="G683" s="574">
        <v>2017</v>
      </c>
      <c r="H683" s="574" t="s">
        <v>187</v>
      </c>
      <c r="I683" s="574" t="s">
        <v>898</v>
      </c>
      <c r="J683" s="574" t="s">
        <v>559</v>
      </c>
      <c r="K683" s="574">
        <v>3</v>
      </c>
      <c r="L683" s="574" t="s">
        <v>907</v>
      </c>
      <c r="M683" s="574">
        <v>7400</v>
      </c>
      <c r="N683" s="574" t="s">
        <v>541</v>
      </c>
      <c r="O683" s="574">
        <v>6</v>
      </c>
      <c r="P683" s="574" t="s">
        <v>949</v>
      </c>
      <c r="Q683" s="574" t="s">
        <v>463</v>
      </c>
      <c r="R683" s="574">
        <v>141.1</v>
      </c>
      <c r="S683" s="574">
        <v>23</v>
      </c>
      <c r="T683" s="575">
        <v>6050</v>
      </c>
      <c r="U683" s="574">
        <v>19</v>
      </c>
      <c r="V683" s="574" t="s">
        <v>125</v>
      </c>
      <c r="W683" s="574" t="s">
        <v>122</v>
      </c>
      <c r="X683" s="576">
        <v>32680</v>
      </c>
      <c r="Y683" s="576">
        <v>22912</v>
      </c>
      <c r="Z683" s="577">
        <v>0.05</v>
      </c>
    </row>
    <row r="684" spans="1:26" x14ac:dyDescent="0.25">
      <c r="A684" s="564" t="s">
        <v>2521</v>
      </c>
      <c r="B684" s="565" t="s">
        <v>950</v>
      </c>
      <c r="C684" s="565">
        <v>2</v>
      </c>
      <c r="D684" s="565" t="s">
        <v>1370</v>
      </c>
      <c r="E684" s="565" t="s">
        <v>838</v>
      </c>
      <c r="F684" s="565" t="s">
        <v>8</v>
      </c>
      <c r="G684" s="565">
        <v>2017</v>
      </c>
      <c r="H684" s="565" t="s">
        <v>187</v>
      </c>
      <c r="I684" s="565" t="s">
        <v>898</v>
      </c>
      <c r="J684" s="565" t="s">
        <v>559</v>
      </c>
      <c r="K684" s="565">
        <v>3</v>
      </c>
      <c r="L684" s="565" t="s">
        <v>907</v>
      </c>
      <c r="M684" s="565">
        <v>7400</v>
      </c>
      <c r="N684" s="565" t="s">
        <v>541</v>
      </c>
      <c r="O684" s="565">
        <v>6</v>
      </c>
      <c r="P684" s="565" t="s">
        <v>949</v>
      </c>
      <c r="Q684" s="565" t="s">
        <v>463</v>
      </c>
      <c r="R684" s="565">
        <v>141</v>
      </c>
      <c r="S684" s="565">
        <v>23</v>
      </c>
      <c r="T684" s="566">
        <v>6050</v>
      </c>
      <c r="U684" s="565">
        <v>19</v>
      </c>
      <c r="V684" s="565" t="s">
        <v>125</v>
      </c>
      <c r="W684" s="565" t="s">
        <v>122</v>
      </c>
      <c r="X684" s="567">
        <v>32680</v>
      </c>
      <c r="Y684" s="567">
        <v>22557</v>
      </c>
      <c r="Z684" s="579">
        <v>0.01</v>
      </c>
    </row>
    <row r="685" spans="1:26" ht="30" x14ac:dyDescent="0.25">
      <c r="A685" s="564" t="s">
        <v>2522</v>
      </c>
      <c r="B685" s="574" t="s">
        <v>951</v>
      </c>
      <c r="C685" s="574">
        <v>1</v>
      </c>
      <c r="D685" s="574" t="s">
        <v>458</v>
      </c>
      <c r="E685" s="574" t="s">
        <v>838</v>
      </c>
      <c r="F685" s="574" t="s">
        <v>8</v>
      </c>
      <c r="G685" s="574">
        <v>2017</v>
      </c>
      <c r="H685" s="574" t="s">
        <v>187</v>
      </c>
      <c r="I685" s="574" t="s">
        <v>898</v>
      </c>
      <c r="J685" s="574" t="s">
        <v>559</v>
      </c>
      <c r="K685" s="574">
        <v>3</v>
      </c>
      <c r="L685" s="574" t="s">
        <v>899</v>
      </c>
      <c r="M685" s="574">
        <v>7600</v>
      </c>
      <c r="N685" s="574" t="s">
        <v>952</v>
      </c>
      <c r="O685" s="574">
        <v>6</v>
      </c>
      <c r="P685" s="574" t="s">
        <v>949</v>
      </c>
      <c r="Q685" s="574" t="s">
        <v>463</v>
      </c>
      <c r="R685" s="574">
        <v>122.4</v>
      </c>
      <c r="S685" s="574">
        <v>23</v>
      </c>
      <c r="T685" s="575">
        <v>6050</v>
      </c>
      <c r="U685" s="574">
        <v>20</v>
      </c>
      <c r="V685" s="574" t="s">
        <v>122</v>
      </c>
      <c r="W685" s="574" t="s">
        <v>123</v>
      </c>
      <c r="X685" s="576">
        <v>33175</v>
      </c>
      <c r="Y685" s="576">
        <v>23342</v>
      </c>
      <c r="Z685" s="577">
        <v>0.05</v>
      </c>
    </row>
    <row r="686" spans="1:26" ht="30" x14ac:dyDescent="0.25">
      <c r="A686" s="564" t="s">
        <v>2523</v>
      </c>
      <c r="B686" s="565" t="s">
        <v>951</v>
      </c>
      <c r="C686" s="565">
        <v>2</v>
      </c>
      <c r="D686" s="565" t="s">
        <v>1370</v>
      </c>
      <c r="E686" s="565" t="s">
        <v>838</v>
      </c>
      <c r="F686" s="565" t="s">
        <v>8</v>
      </c>
      <c r="G686" s="565">
        <v>2017</v>
      </c>
      <c r="H686" s="565" t="s">
        <v>187</v>
      </c>
      <c r="I686" s="565" t="s">
        <v>898</v>
      </c>
      <c r="J686" s="565" t="s">
        <v>559</v>
      </c>
      <c r="K686" s="565">
        <v>3</v>
      </c>
      <c r="L686" s="565" t="s">
        <v>899</v>
      </c>
      <c r="M686" s="565">
        <v>7600</v>
      </c>
      <c r="N686" s="565" t="s">
        <v>952</v>
      </c>
      <c r="O686" s="565">
        <v>6</v>
      </c>
      <c r="P686" s="565" t="s">
        <v>949</v>
      </c>
      <c r="Q686" s="565" t="s">
        <v>463</v>
      </c>
      <c r="R686" s="565">
        <v>122.5</v>
      </c>
      <c r="S686" s="565">
        <v>23</v>
      </c>
      <c r="T686" s="566">
        <v>6050</v>
      </c>
      <c r="U686" s="565">
        <v>20</v>
      </c>
      <c r="V686" s="565" t="s">
        <v>122</v>
      </c>
      <c r="W686" s="565" t="s">
        <v>123</v>
      </c>
      <c r="X686" s="567">
        <v>33175</v>
      </c>
      <c r="Y686" s="567">
        <v>22974</v>
      </c>
      <c r="Z686" s="579">
        <v>0.01</v>
      </c>
    </row>
    <row r="687" spans="1:26" ht="30" x14ac:dyDescent="0.25">
      <c r="A687" s="564" t="s">
        <v>2524</v>
      </c>
      <c r="B687" s="574" t="s">
        <v>953</v>
      </c>
      <c r="C687" s="574">
        <v>1</v>
      </c>
      <c r="D687" s="574" t="s">
        <v>458</v>
      </c>
      <c r="E687" s="574" t="s">
        <v>838</v>
      </c>
      <c r="F687" s="574" t="s">
        <v>8</v>
      </c>
      <c r="G687" s="574">
        <v>2017</v>
      </c>
      <c r="H687" s="574" t="s">
        <v>187</v>
      </c>
      <c r="I687" s="574" t="s">
        <v>898</v>
      </c>
      <c r="J687" s="574" t="s">
        <v>559</v>
      </c>
      <c r="K687" s="574">
        <v>3</v>
      </c>
      <c r="L687" s="574" t="s">
        <v>907</v>
      </c>
      <c r="M687" s="574">
        <v>7600</v>
      </c>
      <c r="N687" s="574" t="s">
        <v>952</v>
      </c>
      <c r="O687" s="574">
        <v>6</v>
      </c>
      <c r="P687" s="574" t="s">
        <v>949</v>
      </c>
      <c r="Q687" s="574" t="s">
        <v>463</v>
      </c>
      <c r="R687" s="574">
        <v>141.1</v>
      </c>
      <c r="S687" s="574">
        <v>23</v>
      </c>
      <c r="T687" s="575">
        <v>6050</v>
      </c>
      <c r="U687" s="574">
        <v>20</v>
      </c>
      <c r="V687" s="574" t="s">
        <v>122</v>
      </c>
      <c r="W687" s="574" t="s">
        <v>123</v>
      </c>
      <c r="X687" s="576">
        <v>33475</v>
      </c>
      <c r="Y687" s="576">
        <v>23618</v>
      </c>
      <c r="Z687" s="577">
        <v>0.05</v>
      </c>
    </row>
    <row r="688" spans="1:26" ht="30" x14ac:dyDescent="0.25">
      <c r="A688" s="564" t="s">
        <v>2525</v>
      </c>
      <c r="B688" s="565" t="s">
        <v>953</v>
      </c>
      <c r="C688" s="565">
        <v>2</v>
      </c>
      <c r="D688" s="565" t="s">
        <v>1370</v>
      </c>
      <c r="E688" s="565" t="s">
        <v>838</v>
      </c>
      <c r="F688" s="565" t="s">
        <v>8</v>
      </c>
      <c r="G688" s="565">
        <v>2017</v>
      </c>
      <c r="H688" s="565" t="s">
        <v>187</v>
      </c>
      <c r="I688" s="565" t="s">
        <v>898</v>
      </c>
      <c r="J688" s="565" t="s">
        <v>559</v>
      </c>
      <c r="K688" s="565">
        <v>3</v>
      </c>
      <c r="L688" s="565" t="s">
        <v>907</v>
      </c>
      <c r="M688" s="565">
        <v>7600</v>
      </c>
      <c r="N688" s="565" t="s">
        <v>952</v>
      </c>
      <c r="O688" s="565">
        <v>6</v>
      </c>
      <c r="P688" s="565" t="s">
        <v>949</v>
      </c>
      <c r="Q688" s="565" t="s">
        <v>463</v>
      </c>
      <c r="R688" s="565">
        <v>141</v>
      </c>
      <c r="S688" s="565">
        <v>23</v>
      </c>
      <c r="T688" s="566">
        <v>6050</v>
      </c>
      <c r="U688" s="565">
        <v>20</v>
      </c>
      <c r="V688" s="565" t="s">
        <v>122</v>
      </c>
      <c r="W688" s="565" t="s">
        <v>123</v>
      </c>
      <c r="X688" s="567">
        <v>33475</v>
      </c>
      <c r="Y688" s="567">
        <v>23242</v>
      </c>
      <c r="Z688" s="579">
        <v>0.01</v>
      </c>
    </row>
    <row r="689" spans="1:26" ht="30" x14ac:dyDescent="0.25">
      <c r="A689" s="564" t="s">
        <v>2526</v>
      </c>
      <c r="B689" s="574" t="s">
        <v>954</v>
      </c>
      <c r="C689" s="574">
        <v>1</v>
      </c>
      <c r="D689" s="574" t="s">
        <v>458</v>
      </c>
      <c r="E689" s="574" t="s">
        <v>838</v>
      </c>
      <c r="F689" s="574" t="s">
        <v>8</v>
      </c>
      <c r="G689" s="574">
        <v>2017</v>
      </c>
      <c r="H689" s="574" t="s">
        <v>187</v>
      </c>
      <c r="I689" s="574" t="s">
        <v>898</v>
      </c>
      <c r="J689" s="574" t="s">
        <v>559</v>
      </c>
      <c r="K689" s="574">
        <v>3</v>
      </c>
      <c r="L689" s="574" t="s">
        <v>907</v>
      </c>
      <c r="M689" s="574">
        <v>10700</v>
      </c>
      <c r="N689" s="574" t="s">
        <v>696</v>
      </c>
      <c r="O689" s="574">
        <v>6</v>
      </c>
      <c r="P689" s="574" t="s">
        <v>949</v>
      </c>
      <c r="Q689" s="574" t="s">
        <v>463</v>
      </c>
      <c r="R689" s="574">
        <v>141.1</v>
      </c>
      <c r="S689" s="574">
        <v>23</v>
      </c>
      <c r="T689" s="575">
        <v>6800</v>
      </c>
      <c r="U689" s="574">
        <v>19</v>
      </c>
      <c r="V689" s="574" t="s">
        <v>122</v>
      </c>
      <c r="W689" s="574" t="s">
        <v>123</v>
      </c>
      <c r="X689" s="576">
        <v>35275</v>
      </c>
      <c r="Y689" s="576">
        <v>25216</v>
      </c>
      <c r="Z689" s="577">
        <v>0.05</v>
      </c>
    </row>
    <row r="690" spans="1:26" ht="30" x14ac:dyDescent="0.25">
      <c r="A690" s="564" t="s">
        <v>2527</v>
      </c>
      <c r="B690" s="565" t="s">
        <v>954</v>
      </c>
      <c r="C690" s="565">
        <v>2</v>
      </c>
      <c r="D690" s="565" t="s">
        <v>1370</v>
      </c>
      <c r="E690" s="565" t="s">
        <v>838</v>
      </c>
      <c r="F690" s="565" t="s">
        <v>8</v>
      </c>
      <c r="G690" s="565">
        <v>2017</v>
      </c>
      <c r="H690" s="565" t="s">
        <v>187</v>
      </c>
      <c r="I690" s="565" t="s">
        <v>898</v>
      </c>
      <c r="J690" s="565" t="s">
        <v>559</v>
      </c>
      <c r="K690" s="565">
        <v>3</v>
      </c>
      <c r="L690" s="565" t="s">
        <v>907</v>
      </c>
      <c r="M690" s="565">
        <v>10700</v>
      </c>
      <c r="N690" s="565" t="s">
        <v>696</v>
      </c>
      <c r="O690" s="565">
        <v>6</v>
      </c>
      <c r="P690" s="565" t="s">
        <v>949</v>
      </c>
      <c r="Q690" s="565" t="s">
        <v>463</v>
      </c>
      <c r="R690" s="565">
        <v>141</v>
      </c>
      <c r="S690" s="565">
        <v>23</v>
      </c>
      <c r="T690" s="566">
        <v>6800</v>
      </c>
      <c r="U690" s="565">
        <v>19</v>
      </c>
      <c r="V690" s="565" t="s">
        <v>122</v>
      </c>
      <c r="W690" s="565" t="s">
        <v>123</v>
      </c>
      <c r="X690" s="567">
        <v>35275</v>
      </c>
      <c r="Y690" s="567">
        <v>24791</v>
      </c>
      <c r="Z690" s="579">
        <v>0.01</v>
      </c>
    </row>
    <row r="691" spans="1:26" ht="30" x14ac:dyDescent="0.25">
      <c r="A691" s="564" t="s">
        <v>2528</v>
      </c>
      <c r="B691" s="574" t="s">
        <v>955</v>
      </c>
      <c r="C691" s="574">
        <v>1</v>
      </c>
      <c r="D691" s="574" t="s">
        <v>458</v>
      </c>
      <c r="E691" s="574" t="s">
        <v>838</v>
      </c>
      <c r="F691" s="574" t="s">
        <v>8</v>
      </c>
      <c r="G691" s="574">
        <v>2017</v>
      </c>
      <c r="H691" s="574" t="s">
        <v>187</v>
      </c>
      <c r="I691" s="574" t="s">
        <v>898</v>
      </c>
      <c r="J691" s="574" t="s">
        <v>559</v>
      </c>
      <c r="K691" s="574">
        <v>3</v>
      </c>
      <c r="L691" s="574" t="s">
        <v>899</v>
      </c>
      <c r="M691" s="574">
        <v>7600</v>
      </c>
      <c r="N691" s="574" t="s">
        <v>956</v>
      </c>
      <c r="O691" s="574">
        <v>8</v>
      </c>
      <c r="P691" s="574" t="s">
        <v>949</v>
      </c>
      <c r="Q691" s="574" t="s">
        <v>463</v>
      </c>
      <c r="R691" s="574">
        <v>122.4</v>
      </c>
      <c r="S691" s="574">
        <v>23</v>
      </c>
      <c r="T691" s="575">
        <v>6400</v>
      </c>
      <c r="U691" s="574">
        <v>17</v>
      </c>
      <c r="V691" s="574" t="s">
        <v>125</v>
      </c>
      <c r="W691" s="574" t="s">
        <v>122</v>
      </c>
      <c r="X691" s="576">
        <v>33975</v>
      </c>
      <c r="Y691" s="576">
        <v>24052</v>
      </c>
      <c r="Z691" s="577">
        <v>0.05</v>
      </c>
    </row>
    <row r="692" spans="1:26" x14ac:dyDescent="0.25">
      <c r="A692" s="564" t="s">
        <v>2529</v>
      </c>
      <c r="B692" s="565" t="s">
        <v>955</v>
      </c>
      <c r="C692" s="565">
        <v>2</v>
      </c>
      <c r="D692" s="565" t="s">
        <v>1370</v>
      </c>
      <c r="E692" s="565" t="s">
        <v>838</v>
      </c>
      <c r="F692" s="565" t="s">
        <v>8</v>
      </c>
      <c r="G692" s="565">
        <v>2017</v>
      </c>
      <c r="H692" s="565" t="s">
        <v>187</v>
      </c>
      <c r="I692" s="565" t="s">
        <v>898</v>
      </c>
      <c r="J692" s="565" t="s">
        <v>559</v>
      </c>
      <c r="K692" s="565">
        <v>3</v>
      </c>
      <c r="L692" s="565" t="s">
        <v>899</v>
      </c>
      <c r="M692" s="565">
        <v>7600</v>
      </c>
      <c r="N692" s="565" t="s">
        <v>956</v>
      </c>
      <c r="O692" s="565">
        <v>8</v>
      </c>
      <c r="P692" s="565" t="s">
        <v>949</v>
      </c>
      <c r="Q692" s="565" t="s">
        <v>463</v>
      </c>
      <c r="R692" s="565">
        <v>122.5</v>
      </c>
      <c r="S692" s="565">
        <v>23</v>
      </c>
      <c r="T692" s="566">
        <v>6400</v>
      </c>
      <c r="U692" s="565">
        <v>17</v>
      </c>
      <c r="V692" s="565" t="s">
        <v>125</v>
      </c>
      <c r="W692" s="565" t="s">
        <v>122</v>
      </c>
      <c r="X692" s="567">
        <v>33975</v>
      </c>
      <c r="Y692" s="567">
        <v>23661</v>
      </c>
      <c r="Z692" s="579">
        <v>0.01</v>
      </c>
    </row>
    <row r="693" spans="1:26" ht="30" x14ac:dyDescent="0.25">
      <c r="A693" s="564" t="s">
        <v>2530</v>
      </c>
      <c r="B693" s="574" t="s">
        <v>957</v>
      </c>
      <c r="C693" s="574">
        <v>1</v>
      </c>
      <c r="D693" s="574" t="s">
        <v>458</v>
      </c>
      <c r="E693" s="574" t="s">
        <v>838</v>
      </c>
      <c r="F693" s="574" t="s">
        <v>8</v>
      </c>
      <c r="G693" s="574">
        <v>2017</v>
      </c>
      <c r="H693" s="574" t="s">
        <v>187</v>
      </c>
      <c r="I693" s="574" t="s">
        <v>898</v>
      </c>
      <c r="J693" s="574" t="s">
        <v>559</v>
      </c>
      <c r="K693" s="574">
        <v>3</v>
      </c>
      <c r="L693" s="574" t="s">
        <v>907</v>
      </c>
      <c r="M693" s="574">
        <v>7600</v>
      </c>
      <c r="N693" s="574" t="s">
        <v>956</v>
      </c>
      <c r="O693" s="574">
        <v>8</v>
      </c>
      <c r="P693" s="574" t="s">
        <v>949</v>
      </c>
      <c r="Q693" s="574" t="s">
        <v>463</v>
      </c>
      <c r="R693" s="574">
        <v>141.1</v>
      </c>
      <c r="S693" s="574">
        <v>23</v>
      </c>
      <c r="T693" s="575">
        <v>6400</v>
      </c>
      <c r="U693" s="574">
        <v>17</v>
      </c>
      <c r="V693" s="574" t="s">
        <v>125</v>
      </c>
      <c r="W693" s="574" t="s">
        <v>122</v>
      </c>
      <c r="X693" s="576">
        <v>34275</v>
      </c>
      <c r="Y693" s="576">
        <v>24328</v>
      </c>
      <c r="Z693" s="577">
        <v>0.05</v>
      </c>
    </row>
    <row r="694" spans="1:26" x14ac:dyDescent="0.25">
      <c r="A694" s="564" t="s">
        <v>2531</v>
      </c>
      <c r="B694" s="565" t="s">
        <v>957</v>
      </c>
      <c r="C694" s="565">
        <v>2</v>
      </c>
      <c r="D694" s="565" t="s">
        <v>1370</v>
      </c>
      <c r="E694" s="565" t="s">
        <v>838</v>
      </c>
      <c r="F694" s="565" t="s">
        <v>8</v>
      </c>
      <c r="G694" s="565">
        <v>2017</v>
      </c>
      <c r="H694" s="565" t="s">
        <v>187</v>
      </c>
      <c r="I694" s="565" t="s">
        <v>898</v>
      </c>
      <c r="J694" s="565" t="s">
        <v>559</v>
      </c>
      <c r="K694" s="565">
        <v>3</v>
      </c>
      <c r="L694" s="565" t="s">
        <v>907</v>
      </c>
      <c r="M694" s="565">
        <v>7600</v>
      </c>
      <c r="N694" s="565" t="s">
        <v>956</v>
      </c>
      <c r="O694" s="565">
        <v>8</v>
      </c>
      <c r="P694" s="565" t="s">
        <v>949</v>
      </c>
      <c r="Q694" s="565" t="s">
        <v>463</v>
      </c>
      <c r="R694" s="565">
        <v>141</v>
      </c>
      <c r="S694" s="565">
        <v>23</v>
      </c>
      <c r="T694" s="566">
        <v>6400</v>
      </c>
      <c r="U694" s="565">
        <v>17</v>
      </c>
      <c r="V694" s="565" t="s">
        <v>125</v>
      </c>
      <c r="W694" s="565" t="s">
        <v>122</v>
      </c>
      <c r="X694" s="567">
        <v>34275</v>
      </c>
      <c r="Y694" s="567">
        <v>23931</v>
      </c>
      <c r="Z694" s="579">
        <v>0.01</v>
      </c>
    </row>
    <row r="695" spans="1:26" ht="30" x14ac:dyDescent="0.25">
      <c r="A695" s="564" t="s">
        <v>2532</v>
      </c>
      <c r="B695" s="574" t="s">
        <v>958</v>
      </c>
      <c r="C695" s="574">
        <v>1</v>
      </c>
      <c r="D695" s="574" t="s">
        <v>458</v>
      </c>
      <c r="E695" s="574" t="s">
        <v>838</v>
      </c>
      <c r="F695" s="574" t="s">
        <v>8</v>
      </c>
      <c r="G695" s="574">
        <v>2017</v>
      </c>
      <c r="H695" s="574" t="s">
        <v>187</v>
      </c>
      <c r="I695" s="574" t="s">
        <v>912</v>
      </c>
      <c r="J695" s="574" t="s">
        <v>559</v>
      </c>
      <c r="K695" s="574">
        <v>3</v>
      </c>
      <c r="L695" s="574" t="s">
        <v>899</v>
      </c>
      <c r="M695" s="574">
        <v>7500</v>
      </c>
      <c r="N695" s="574" t="s">
        <v>541</v>
      </c>
      <c r="O695" s="574">
        <v>6</v>
      </c>
      <c r="P695" s="574" t="s">
        <v>949</v>
      </c>
      <c r="Q695" s="574" t="s">
        <v>479</v>
      </c>
      <c r="R695" s="574">
        <v>122.4</v>
      </c>
      <c r="S695" s="574">
        <v>23</v>
      </c>
      <c r="T695" s="575">
        <v>6050</v>
      </c>
      <c r="U695" s="574">
        <v>19</v>
      </c>
      <c r="V695" s="574" t="s">
        <v>125</v>
      </c>
      <c r="W695" s="574" t="s">
        <v>122</v>
      </c>
      <c r="X695" s="576">
        <v>36525</v>
      </c>
      <c r="Y695" s="576">
        <v>25711</v>
      </c>
      <c r="Z695" s="577">
        <v>0.05</v>
      </c>
    </row>
    <row r="696" spans="1:26" x14ac:dyDescent="0.25">
      <c r="A696" s="564" t="s">
        <v>2533</v>
      </c>
      <c r="B696" s="565" t="s">
        <v>958</v>
      </c>
      <c r="C696" s="565">
        <v>2</v>
      </c>
      <c r="D696" s="565" t="s">
        <v>1370</v>
      </c>
      <c r="E696" s="565" t="s">
        <v>838</v>
      </c>
      <c r="F696" s="565" t="s">
        <v>8</v>
      </c>
      <c r="G696" s="565">
        <v>2017</v>
      </c>
      <c r="H696" s="565" t="s">
        <v>187</v>
      </c>
      <c r="I696" s="565" t="s">
        <v>912</v>
      </c>
      <c r="J696" s="565" t="s">
        <v>559</v>
      </c>
      <c r="K696" s="565">
        <v>3</v>
      </c>
      <c r="L696" s="565" t="s">
        <v>899</v>
      </c>
      <c r="M696" s="565">
        <v>7500</v>
      </c>
      <c r="N696" s="565" t="s">
        <v>541</v>
      </c>
      <c r="O696" s="565">
        <v>6</v>
      </c>
      <c r="P696" s="565" t="s">
        <v>949</v>
      </c>
      <c r="Q696" s="565" t="s">
        <v>479</v>
      </c>
      <c r="R696" s="565">
        <v>122.5</v>
      </c>
      <c r="S696" s="565">
        <v>23</v>
      </c>
      <c r="T696" s="566">
        <v>6050</v>
      </c>
      <c r="U696" s="565">
        <v>19</v>
      </c>
      <c r="V696" s="565" t="s">
        <v>125</v>
      </c>
      <c r="W696" s="565" t="s">
        <v>122</v>
      </c>
      <c r="X696" s="567">
        <v>36525</v>
      </c>
      <c r="Y696" s="567">
        <v>25271</v>
      </c>
      <c r="Z696" s="579">
        <v>0.01</v>
      </c>
    </row>
    <row r="697" spans="1:26" ht="30" x14ac:dyDescent="0.25">
      <c r="A697" s="564" t="s">
        <v>2534</v>
      </c>
      <c r="B697" s="574" t="s">
        <v>959</v>
      </c>
      <c r="C697" s="574">
        <v>1</v>
      </c>
      <c r="D697" s="574" t="s">
        <v>458</v>
      </c>
      <c r="E697" s="574" t="s">
        <v>838</v>
      </c>
      <c r="F697" s="574" t="s">
        <v>8</v>
      </c>
      <c r="G697" s="574">
        <v>2017</v>
      </c>
      <c r="H697" s="574" t="s">
        <v>187</v>
      </c>
      <c r="I697" s="574" t="s">
        <v>912</v>
      </c>
      <c r="J697" s="574" t="s">
        <v>559</v>
      </c>
      <c r="K697" s="574">
        <v>3</v>
      </c>
      <c r="L697" s="574" t="s">
        <v>907</v>
      </c>
      <c r="M697" s="574">
        <v>7400</v>
      </c>
      <c r="N697" s="574" t="s">
        <v>541</v>
      </c>
      <c r="O697" s="574">
        <v>6</v>
      </c>
      <c r="P697" s="574" t="s">
        <v>949</v>
      </c>
      <c r="Q697" s="574" t="s">
        <v>479</v>
      </c>
      <c r="R697" s="574">
        <v>141.1</v>
      </c>
      <c r="S697" s="574">
        <v>23</v>
      </c>
      <c r="T697" s="575">
        <v>6050</v>
      </c>
      <c r="U697" s="574">
        <v>19</v>
      </c>
      <c r="V697" s="574" t="s">
        <v>125</v>
      </c>
      <c r="W697" s="574" t="s">
        <v>122</v>
      </c>
      <c r="X697" s="576">
        <v>36825</v>
      </c>
      <c r="Y697" s="576">
        <v>25981</v>
      </c>
      <c r="Z697" s="577">
        <v>0.05</v>
      </c>
    </row>
    <row r="698" spans="1:26" x14ac:dyDescent="0.25">
      <c r="A698" s="564" t="s">
        <v>2535</v>
      </c>
      <c r="B698" s="565" t="s">
        <v>959</v>
      </c>
      <c r="C698" s="565">
        <v>2</v>
      </c>
      <c r="D698" s="565" t="s">
        <v>1370</v>
      </c>
      <c r="E698" s="565" t="s">
        <v>838</v>
      </c>
      <c r="F698" s="565" t="s">
        <v>8</v>
      </c>
      <c r="G698" s="565">
        <v>2017</v>
      </c>
      <c r="H698" s="565" t="s">
        <v>187</v>
      </c>
      <c r="I698" s="565" t="s">
        <v>912</v>
      </c>
      <c r="J698" s="565" t="s">
        <v>559</v>
      </c>
      <c r="K698" s="565">
        <v>3</v>
      </c>
      <c r="L698" s="565" t="s">
        <v>907</v>
      </c>
      <c r="M698" s="565">
        <v>7400</v>
      </c>
      <c r="N698" s="565" t="s">
        <v>541</v>
      </c>
      <c r="O698" s="565">
        <v>6</v>
      </c>
      <c r="P698" s="565" t="s">
        <v>949</v>
      </c>
      <c r="Q698" s="565" t="s">
        <v>479</v>
      </c>
      <c r="R698" s="565">
        <v>141</v>
      </c>
      <c r="S698" s="565">
        <v>23</v>
      </c>
      <c r="T698" s="566">
        <v>6050</v>
      </c>
      <c r="U698" s="565">
        <v>19</v>
      </c>
      <c r="V698" s="565" t="s">
        <v>125</v>
      </c>
      <c r="W698" s="565" t="s">
        <v>122</v>
      </c>
      <c r="X698" s="567">
        <v>36825</v>
      </c>
      <c r="Y698" s="567">
        <v>25533</v>
      </c>
      <c r="Z698" s="579">
        <v>0.01</v>
      </c>
    </row>
    <row r="699" spans="1:26" ht="30" x14ac:dyDescent="0.25">
      <c r="A699" s="564" t="s">
        <v>2536</v>
      </c>
      <c r="B699" s="574" t="s">
        <v>960</v>
      </c>
      <c r="C699" s="574">
        <v>1</v>
      </c>
      <c r="D699" s="574" t="s">
        <v>458</v>
      </c>
      <c r="E699" s="574" t="s">
        <v>838</v>
      </c>
      <c r="F699" s="574" t="s">
        <v>8</v>
      </c>
      <c r="G699" s="574">
        <v>2017</v>
      </c>
      <c r="H699" s="574" t="s">
        <v>187</v>
      </c>
      <c r="I699" s="574" t="s">
        <v>912</v>
      </c>
      <c r="J699" s="574" t="s">
        <v>559</v>
      </c>
      <c r="K699" s="574">
        <v>3</v>
      </c>
      <c r="L699" s="574" t="s">
        <v>899</v>
      </c>
      <c r="M699" s="574">
        <v>7600</v>
      </c>
      <c r="N699" s="574" t="s">
        <v>952</v>
      </c>
      <c r="O699" s="574">
        <v>6</v>
      </c>
      <c r="P699" s="574" t="s">
        <v>949</v>
      </c>
      <c r="Q699" s="574" t="s">
        <v>479</v>
      </c>
      <c r="R699" s="574">
        <v>122.4</v>
      </c>
      <c r="S699" s="574">
        <v>23</v>
      </c>
      <c r="T699" s="575">
        <v>6050</v>
      </c>
      <c r="U699" s="574">
        <v>20</v>
      </c>
      <c r="V699" s="574" t="s">
        <v>122</v>
      </c>
      <c r="W699" s="574" t="s">
        <v>123</v>
      </c>
      <c r="X699" s="576">
        <v>37320</v>
      </c>
      <c r="Y699" s="576">
        <v>26417</v>
      </c>
      <c r="Z699" s="577">
        <v>0.05</v>
      </c>
    </row>
    <row r="700" spans="1:26" ht="30" x14ac:dyDescent="0.25">
      <c r="A700" s="564" t="s">
        <v>2537</v>
      </c>
      <c r="B700" s="565" t="s">
        <v>960</v>
      </c>
      <c r="C700" s="565">
        <v>2</v>
      </c>
      <c r="D700" s="565" t="s">
        <v>1370</v>
      </c>
      <c r="E700" s="565" t="s">
        <v>838</v>
      </c>
      <c r="F700" s="565" t="s">
        <v>8</v>
      </c>
      <c r="G700" s="565">
        <v>2017</v>
      </c>
      <c r="H700" s="565" t="s">
        <v>187</v>
      </c>
      <c r="I700" s="565" t="s">
        <v>912</v>
      </c>
      <c r="J700" s="565" t="s">
        <v>559</v>
      </c>
      <c r="K700" s="565">
        <v>3</v>
      </c>
      <c r="L700" s="565" t="s">
        <v>899</v>
      </c>
      <c r="M700" s="565">
        <v>7600</v>
      </c>
      <c r="N700" s="565" t="s">
        <v>952</v>
      </c>
      <c r="O700" s="565">
        <v>6</v>
      </c>
      <c r="P700" s="565" t="s">
        <v>949</v>
      </c>
      <c r="Q700" s="565" t="s">
        <v>479</v>
      </c>
      <c r="R700" s="565">
        <v>125.5</v>
      </c>
      <c r="S700" s="565">
        <v>23</v>
      </c>
      <c r="T700" s="566">
        <v>6050</v>
      </c>
      <c r="U700" s="565">
        <v>20</v>
      </c>
      <c r="V700" s="565" t="s">
        <v>122</v>
      </c>
      <c r="W700" s="565" t="s">
        <v>123</v>
      </c>
      <c r="X700" s="567">
        <v>37320</v>
      </c>
      <c r="Y700" s="567">
        <v>25955</v>
      </c>
      <c r="Z700" s="579">
        <v>0.01</v>
      </c>
    </row>
    <row r="701" spans="1:26" ht="30" x14ac:dyDescent="0.25">
      <c r="A701" s="564" t="s">
        <v>2538</v>
      </c>
      <c r="B701" s="574" t="s">
        <v>961</v>
      </c>
      <c r="C701" s="574">
        <v>1</v>
      </c>
      <c r="D701" s="574" t="s">
        <v>458</v>
      </c>
      <c r="E701" s="574" t="s">
        <v>838</v>
      </c>
      <c r="F701" s="574" t="s">
        <v>8</v>
      </c>
      <c r="G701" s="574">
        <v>2017</v>
      </c>
      <c r="H701" s="574" t="s">
        <v>187</v>
      </c>
      <c r="I701" s="574" t="s">
        <v>912</v>
      </c>
      <c r="J701" s="574" t="s">
        <v>559</v>
      </c>
      <c r="K701" s="574">
        <v>3</v>
      </c>
      <c r="L701" s="574" t="s">
        <v>907</v>
      </c>
      <c r="M701" s="574">
        <v>7600</v>
      </c>
      <c r="N701" s="574" t="s">
        <v>952</v>
      </c>
      <c r="O701" s="574">
        <v>6</v>
      </c>
      <c r="P701" s="574" t="s">
        <v>949</v>
      </c>
      <c r="Q701" s="574" t="s">
        <v>479</v>
      </c>
      <c r="R701" s="574">
        <v>141.1</v>
      </c>
      <c r="S701" s="574">
        <v>23</v>
      </c>
      <c r="T701" s="575">
        <v>6050</v>
      </c>
      <c r="U701" s="574">
        <v>20</v>
      </c>
      <c r="V701" s="574" t="s">
        <v>122</v>
      </c>
      <c r="W701" s="574" t="s">
        <v>123</v>
      </c>
      <c r="X701" s="576">
        <v>37620</v>
      </c>
      <c r="Y701" s="576">
        <v>26687</v>
      </c>
      <c r="Z701" s="577">
        <v>0.05</v>
      </c>
    </row>
    <row r="702" spans="1:26" ht="30" x14ac:dyDescent="0.25">
      <c r="A702" s="564" t="s">
        <v>2539</v>
      </c>
      <c r="B702" s="565" t="s">
        <v>961</v>
      </c>
      <c r="C702" s="565">
        <v>2</v>
      </c>
      <c r="D702" s="565" t="s">
        <v>1370</v>
      </c>
      <c r="E702" s="565" t="s">
        <v>838</v>
      </c>
      <c r="F702" s="565" t="s">
        <v>8</v>
      </c>
      <c r="G702" s="565">
        <v>2017</v>
      </c>
      <c r="H702" s="565" t="s">
        <v>187</v>
      </c>
      <c r="I702" s="565" t="s">
        <v>912</v>
      </c>
      <c r="J702" s="565" t="s">
        <v>559</v>
      </c>
      <c r="K702" s="565">
        <v>3</v>
      </c>
      <c r="L702" s="565" t="s">
        <v>907</v>
      </c>
      <c r="M702" s="565">
        <v>7600</v>
      </c>
      <c r="N702" s="565" t="s">
        <v>952</v>
      </c>
      <c r="O702" s="565">
        <v>6</v>
      </c>
      <c r="P702" s="565" t="s">
        <v>949</v>
      </c>
      <c r="Q702" s="565" t="s">
        <v>479</v>
      </c>
      <c r="R702" s="565">
        <v>141</v>
      </c>
      <c r="S702" s="565">
        <v>23</v>
      </c>
      <c r="T702" s="566">
        <v>6050</v>
      </c>
      <c r="U702" s="565">
        <v>20</v>
      </c>
      <c r="V702" s="565" t="s">
        <v>122</v>
      </c>
      <c r="W702" s="565" t="s">
        <v>123</v>
      </c>
      <c r="X702" s="567">
        <v>37620</v>
      </c>
      <c r="Y702" s="567">
        <v>25207</v>
      </c>
      <c r="Z702" s="579">
        <v>0.01</v>
      </c>
    </row>
    <row r="703" spans="1:26" ht="30" x14ac:dyDescent="0.25">
      <c r="A703" s="564" t="s">
        <v>2540</v>
      </c>
      <c r="B703" s="574" t="s">
        <v>962</v>
      </c>
      <c r="C703" s="574">
        <v>1</v>
      </c>
      <c r="D703" s="574" t="s">
        <v>458</v>
      </c>
      <c r="E703" s="574" t="s">
        <v>838</v>
      </c>
      <c r="F703" s="574" t="s">
        <v>8</v>
      </c>
      <c r="G703" s="574">
        <v>2017</v>
      </c>
      <c r="H703" s="574" t="s">
        <v>187</v>
      </c>
      <c r="I703" s="574" t="s">
        <v>912</v>
      </c>
      <c r="J703" s="574" t="s">
        <v>559</v>
      </c>
      <c r="K703" s="574">
        <v>3</v>
      </c>
      <c r="L703" s="574" t="s">
        <v>907</v>
      </c>
      <c r="M703" s="574">
        <v>10700</v>
      </c>
      <c r="N703" s="574" t="s">
        <v>696</v>
      </c>
      <c r="O703" s="574">
        <v>6</v>
      </c>
      <c r="P703" s="574" t="s">
        <v>949</v>
      </c>
      <c r="Q703" s="574" t="s">
        <v>479</v>
      </c>
      <c r="R703" s="574">
        <v>141.1</v>
      </c>
      <c r="S703" s="574">
        <v>23</v>
      </c>
      <c r="T703" s="575">
        <v>6800</v>
      </c>
      <c r="U703" s="574">
        <v>19</v>
      </c>
      <c r="V703" s="574" t="s">
        <v>122</v>
      </c>
      <c r="W703" s="574" t="s">
        <v>123</v>
      </c>
      <c r="X703" s="576">
        <v>39420</v>
      </c>
      <c r="Y703" s="576">
        <v>28285</v>
      </c>
      <c r="Z703" s="577">
        <v>0.05</v>
      </c>
    </row>
    <row r="704" spans="1:26" ht="30" x14ac:dyDescent="0.25">
      <c r="A704" s="564" t="s">
        <v>2541</v>
      </c>
      <c r="B704" s="565" t="s">
        <v>962</v>
      </c>
      <c r="C704" s="565">
        <v>2</v>
      </c>
      <c r="D704" s="565" t="s">
        <v>1370</v>
      </c>
      <c r="E704" s="565" t="s">
        <v>838</v>
      </c>
      <c r="F704" s="565" t="s">
        <v>8</v>
      </c>
      <c r="G704" s="565">
        <v>2017</v>
      </c>
      <c r="H704" s="565" t="s">
        <v>187</v>
      </c>
      <c r="I704" s="565" t="s">
        <v>912</v>
      </c>
      <c r="J704" s="565" t="s">
        <v>559</v>
      </c>
      <c r="K704" s="565">
        <v>3</v>
      </c>
      <c r="L704" s="565" t="s">
        <v>907</v>
      </c>
      <c r="M704" s="565">
        <v>10700</v>
      </c>
      <c r="N704" s="565" t="s">
        <v>696</v>
      </c>
      <c r="O704" s="565">
        <v>6</v>
      </c>
      <c r="P704" s="565" t="s">
        <v>949</v>
      </c>
      <c r="Q704" s="565" t="s">
        <v>479</v>
      </c>
      <c r="R704" s="565">
        <v>141</v>
      </c>
      <c r="S704" s="565">
        <v>23</v>
      </c>
      <c r="T704" s="566">
        <v>6800</v>
      </c>
      <c r="U704" s="565">
        <v>19</v>
      </c>
      <c r="V704" s="565" t="s">
        <v>122</v>
      </c>
      <c r="W704" s="565" t="s">
        <v>123</v>
      </c>
      <c r="X704" s="567">
        <v>39420</v>
      </c>
      <c r="Y704" s="567">
        <v>27767</v>
      </c>
      <c r="Z704" s="579">
        <v>0.01</v>
      </c>
    </row>
    <row r="705" spans="1:26" ht="30" x14ac:dyDescent="0.25">
      <c r="A705" s="564" t="s">
        <v>2542</v>
      </c>
      <c r="B705" s="574" t="s">
        <v>963</v>
      </c>
      <c r="C705" s="574">
        <v>1</v>
      </c>
      <c r="D705" s="574" t="s">
        <v>458</v>
      </c>
      <c r="E705" s="574" t="s">
        <v>838</v>
      </c>
      <c r="F705" s="574" t="s">
        <v>8</v>
      </c>
      <c r="G705" s="574">
        <v>2017</v>
      </c>
      <c r="H705" s="574" t="s">
        <v>187</v>
      </c>
      <c r="I705" s="574" t="s">
        <v>912</v>
      </c>
      <c r="J705" s="574" t="s">
        <v>559</v>
      </c>
      <c r="K705" s="574">
        <v>3</v>
      </c>
      <c r="L705" s="574" t="s">
        <v>899</v>
      </c>
      <c r="M705" s="574"/>
      <c r="N705" s="574" t="s">
        <v>956</v>
      </c>
      <c r="O705" s="574">
        <v>8</v>
      </c>
      <c r="P705" s="574" t="s">
        <v>949</v>
      </c>
      <c r="Q705" s="574" t="s">
        <v>479</v>
      </c>
      <c r="R705" s="574">
        <v>122.4</v>
      </c>
      <c r="S705" s="574">
        <v>23</v>
      </c>
      <c r="T705" s="575">
        <v>6400</v>
      </c>
      <c r="U705" s="574">
        <v>17</v>
      </c>
      <c r="V705" s="574" t="s">
        <v>125</v>
      </c>
      <c r="W705" s="574" t="s">
        <v>122</v>
      </c>
      <c r="X705" s="576">
        <v>38120</v>
      </c>
      <c r="Y705" s="576">
        <v>27127</v>
      </c>
      <c r="Z705" s="577">
        <v>0.05</v>
      </c>
    </row>
    <row r="706" spans="1:26" x14ac:dyDescent="0.25">
      <c r="A706" s="564" t="s">
        <v>2543</v>
      </c>
      <c r="B706" s="565" t="s">
        <v>963</v>
      </c>
      <c r="C706" s="565">
        <v>2</v>
      </c>
      <c r="D706" s="565" t="s">
        <v>1370</v>
      </c>
      <c r="E706" s="565" t="s">
        <v>838</v>
      </c>
      <c r="F706" s="565" t="s">
        <v>8</v>
      </c>
      <c r="G706" s="565">
        <v>2017</v>
      </c>
      <c r="H706" s="565" t="s">
        <v>187</v>
      </c>
      <c r="I706" s="565" t="s">
        <v>912</v>
      </c>
      <c r="J706" s="565" t="s">
        <v>559</v>
      </c>
      <c r="K706" s="565">
        <v>3</v>
      </c>
      <c r="L706" s="565" t="s">
        <v>899</v>
      </c>
      <c r="M706" s="565"/>
      <c r="N706" s="565" t="s">
        <v>956</v>
      </c>
      <c r="O706" s="565">
        <v>8</v>
      </c>
      <c r="P706" s="565" t="s">
        <v>949</v>
      </c>
      <c r="Q706" s="565" t="s">
        <v>479</v>
      </c>
      <c r="R706" s="565">
        <v>122.5</v>
      </c>
      <c r="S706" s="565">
        <v>23</v>
      </c>
      <c r="T706" s="566">
        <v>6400</v>
      </c>
      <c r="U706" s="565">
        <v>17</v>
      </c>
      <c r="V706" s="565" t="s">
        <v>125</v>
      </c>
      <c r="W706" s="565" t="s">
        <v>122</v>
      </c>
      <c r="X706" s="567">
        <v>38120</v>
      </c>
      <c r="Y706" s="567">
        <v>26645</v>
      </c>
      <c r="Z706" s="579">
        <v>0.01</v>
      </c>
    </row>
    <row r="707" spans="1:26" ht="30" x14ac:dyDescent="0.25">
      <c r="A707" s="564" t="s">
        <v>2544</v>
      </c>
      <c r="B707" s="574" t="s">
        <v>964</v>
      </c>
      <c r="C707" s="574">
        <v>1</v>
      </c>
      <c r="D707" s="574" t="s">
        <v>458</v>
      </c>
      <c r="E707" s="574" t="s">
        <v>838</v>
      </c>
      <c r="F707" s="574" t="s">
        <v>8</v>
      </c>
      <c r="G707" s="574">
        <v>2017</v>
      </c>
      <c r="H707" s="574" t="s">
        <v>187</v>
      </c>
      <c r="I707" s="574" t="s">
        <v>912</v>
      </c>
      <c r="J707" s="574" t="s">
        <v>559</v>
      </c>
      <c r="K707" s="574">
        <v>3</v>
      </c>
      <c r="L707" s="574" t="s">
        <v>907</v>
      </c>
      <c r="M707" s="574"/>
      <c r="N707" s="574" t="s">
        <v>956</v>
      </c>
      <c r="O707" s="574">
        <v>8</v>
      </c>
      <c r="P707" s="574" t="s">
        <v>949</v>
      </c>
      <c r="Q707" s="574" t="s">
        <v>479</v>
      </c>
      <c r="R707" s="574">
        <v>141.1</v>
      </c>
      <c r="S707" s="574">
        <v>23</v>
      </c>
      <c r="T707" s="575">
        <v>6400</v>
      </c>
      <c r="U707" s="574">
        <v>17</v>
      </c>
      <c r="V707" s="574" t="s">
        <v>125</v>
      </c>
      <c r="W707" s="574" t="s">
        <v>122</v>
      </c>
      <c r="X707" s="576">
        <v>38420</v>
      </c>
      <c r="Y707" s="576">
        <v>27397</v>
      </c>
      <c r="Z707" s="577">
        <v>0.05</v>
      </c>
    </row>
    <row r="708" spans="1:26" x14ac:dyDescent="0.25">
      <c r="A708" s="564" t="s">
        <v>2545</v>
      </c>
      <c r="B708" s="565" t="s">
        <v>964</v>
      </c>
      <c r="C708" s="565">
        <v>2</v>
      </c>
      <c r="D708" s="565" t="s">
        <v>1370</v>
      </c>
      <c r="E708" s="565" t="s">
        <v>838</v>
      </c>
      <c r="F708" s="565" t="s">
        <v>8</v>
      </c>
      <c r="G708" s="565">
        <v>2017</v>
      </c>
      <c r="H708" s="565" t="s">
        <v>187</v>
      </c>
      <c r="I708" s="565" t="s">
        <v>912</v>
      </c>
      <c r="J708" s="565" t="s">
        <v>559</v>
      </c>
      <c r="K708" s="565">
        <v>3</v>
      </c>
      <c r="L708" s="565" t="s">
        <v>907</v>
      </c>
      <c r="M708" s="565"/>
      <c r="N708" s="565" t="s">
        <v>956</v>
      </c>
      <c r="O708" s="565">
        <v>8</v>
      </c>
      <c r="P708" s="565" t="s">
        <v>949</v>
      </c>
      <c r="Q708" s="565" t="s">
        <v>479</v>
      </c>
      <c r="R708" s="565">
        <v>141</v>
      </c>
      <c r="S708" s="565">
        <v>23</v>
      </c>
      <c r="T708" s="566">
        <v>6400</v>
      </c>
      <c r="U708" s="565">
        <v>17</v>
      </c>
      <c r="V708" s="565" t="s">
        <v>125</v>
      </c>
      <c r="W708" s="565" t="s">
        <v>122</v>
      </c>
      <c r="X708" s="567">
        <v>38420</v>
      </c>
      <c r="Y708" s="567">
        <v>26906</v>
      </c>
      <c r="Z708" s="579">
        <v>0.01</v>
      </c>
    </row>
    <row r="709" spans="1:26" ht="30" x14ac:dyDescent="0.25">
      <c r="A709" s="564" t="s">
        <v>2546</v>
      </c>
      <c r="B709" s="574" t="s">
        <v>965</v>
      </c>
      <c r="C709" s="574">
        <v>1</v>
      </c>
      <c r="D709" s="574" t="s">
        <v>458</v>
      </c>
      <c r="E709" s="574" t="s">
        <v>838</v>
      </c>
      <c r="F709" s="574" t="s">
        <v>8</v>
      </c>
      <c r="G709" s="574">
        <v>2017</v>
      </c>
      <c r="H709" s="574" t="s">
        <v>187</v>
      </c>
      <c r="I709" s="574" t="s">
        <v>966</v>
      </c>
      <c r="J709" s="574" t="s">
        <v>559</v>
      </c>
      <c r="K709" s="574">
        <v>3</v>
      </c>
      <c r="L709" s="574" t="s">
        <v>899</v>
      </c>
      <c r="M709" s="574">
        <v>7200</v>
      </c>
      <c r="N709" s="574" t="s">
        <v>541</v>
      </c>
      <c r="O709" s="574">
        <v>6</v>
      </c>
      <c r="P709" s="574" t="s">
        <v>967</v>
      </c>
      <c r="Q709" s="574" t="s">
        <v>463</v>
      </c>
      <c r="R709" s="574">
        <v>145</v>
      </c>
      <c r="S709" s="574">
        <v>23</v>
      </c>
      <c r="T709" s="575">
        <v>6300</v>
      </c>
      <c r="U709" s="574">
        <v>19</v>
      </c>
      <c r="V709" s="574" t="s">
        <v>125</v>
      </c>
      <c r="W709" s="574" t="s">
        <v>122</v>
      </c>
      <c r="X709" s="576">
        <v>35220</v>
      </c>
      <c r="Y709" s="576">
        <v>24831</v>
      </c>
      <c r="Z709" s="577">
        <v>0.05</v>
      </c>
    </row>
    <row r="710" spans="1:26" x14ac:dyDescent="0.25">
      <c r="A710" s="564" t="s">
        <v>2547</v>
      </c>
      <c r="B710" s="565" t="s">
        <v>965</v>
      </c>
      <c r="C710" s="565">
        <v>2</v>
      </c>
      <c r="D710" s="565" t="s">
        <v>1370</v>
      </c>
      <c r="E710" s="565" t="s">
        <v>838</v>
      </c>
      <c r="F710" s="565" t="s">
        <v>8</v>
      </c>
      <c r="G710" s="565">
        <v>2017</v>
      </c>
      <c r="H710" s="565" t="s">
        <v>187</v>
      </c>
      <c r="I710" s="565" t="s">
        <v>966</v>
      </c>
      <c r="J710" s="565" t="s">
        <v>559</v>
      </c>
      <c r="K710" s="565">
        <v>3</v>
      </c>
      <c r="L710" s="565" t="s">
        <v>899</v>
      </c>
      <c r="M710" s="565">
        <v>7200</v>
      </c>
      <c r="N710" s="565" t="s">
        <v>541</v>
      </c>
      <c r="O710" s="565">
        <v>6</v>
      </c>
      <c r="P710" s="565" t="s">
        <v>967</v>
      </c>
      <c r="Q710" s="565" t="s">
        <v>463</v>
      </c>
      <c r="R710" s="565">
        <v>145</v>
      </c>
      <c r="S710" s="565">
        <v>23</v>
      </c>
      <c r="T710" s="566">
        <v>6300</v>
      </c>
      <c r="U710" s="565">
        <v>19</v>
      </c>
      <c r="V710" s="565" t="s">
        <v>125</v>
      </c>
      <c r="W710" s="565" t="s">
        <v>122</v>
      </c>
      <c r="X710" s="567">
        <v>35220</v>
      </c>
      <c r="Y710" s="567">
        <v>24417</v>
      </c>
      <c r="Z710" s="579">
        <v>0.01</v>
      </c>
    </row>
    <row r="711" spans="1:26" ht="30" x14ac:dyDescent="0.25">
      <c r="A711" s="564" t="s">
        <v>2548</v>
      </c>
      <c r="B711" s="574" t="s">
        <v>968</v>
      </c>
      <c r="C711" s="574">
        <v>1</v>
      </c>
      <c r="D711" s="574" t="s">
        <v>458</v>
      </c>
      <c r="E711" s="574" t="s">
        <v>838</v>
      </c>
      <c r="F711" s="574" t="s">
        <v>8</v>
      </c>
      <c r="G711" s="574">
        <v>2017</v>
      </c>
      <c r="H711" s="574" t="s">
        <v>187</v>
      </c>
      <c r="I711" s="574" t="s">
        <v>966</v>
      </c>
      <c r="J711" s="574" t="s">
        <v>559</v>
      </c>
      <c r="K711" s="574">
        <v>3</v>
      </c>
      <c r="L711" s="574" t="s">
        <v>899</v>
      </c>
      <c r="M711" s="574">
        <v>7600</v>
      </c>
      <c r="N711" s="574" t="s">
        <v>952</v>
      </c>
      <c r="O711" s="574">
        <v>6</v>
      </c>
      <c r="P711" s="574" t="s">
        <v>967</v>
      </c>
      <c r="Q711" s="574" t="s">
        <v>463</v>
      </c>
      <c r="R711" s="574">
        <v>145</v>
      </c>
      <c r="S711" s="574">
        <v>23</v>
      </c>
      <c r="T711" s="575">
        <v>6800</v>
      </c>
      <c r="U711" s="574">
        <v>20</v>
      </c>
      <c r="V711" s="574" t="s">
        <v>122</v>
      </c>
      <c r="W711" s="574" t="s">
        <v>123</v>
      </c>
      <c r="X711" s="576">
        <v>36015</v>
      </c>
      <c r="Y711" s="576">
        <v>25537</v>
      </c>
      <c r="Z711" s="577">
        <v>0.05</v>
      </c>
    </row>
    <row r="712" spans="1:26" ht="30" x14ac:dyDescent="0.25">
      <c r="A712" s="564" t="s">
        <v>2549</v>
      </c>
      <c r="B712" s="565" t="s">
        <v>968</v>
      </c>
      <c r="C712" s="565">
        <v>2</v>
      </c>
      <c r="D712" s="565" t="s">
        <v>1370</v>
      </c>
      <c r="E712" s="565" t="s">
        <v>838</v>
      </c>
      <c r="F712" s="565" t="s">
        <v>8</v>
      </c>
      <c r="G712" s="565">
        <v>2017</v>
      </c>
      <c r="H712" s="565" t="s">
        <v>187</v>
      </c>
      <c r="I712" s="565" t="s">
        <v>966</v>
      </c>
      <c r="J712" s="565" t="s">
        <v>559</v>
      </c>
      <c r="K712" s="565">
        <v>3</v>
      </c>
      <c r="L712" s="565" t="s">
        <v>899</v>
      </c>
      <c r="M712" s="565">
        <v>7600</v>
      </c>
      <c r="N712" s="565" t="s">
        <v>952</v>
      </c>
      <c r="O712" s="565">
        <v>6</v>
      </c>
      <c r="P712" s="565" t="s">
        <v>967</v>
      </c>
      <c r="Q712" s="565" t="s">
        <v>463</v>
      </c>
      <c r="R712" s="565">
        <v>145</v>
      </c>
      <c r="S712" s="565">
        <v>23</v>
      </c>
      <c r="T712" s="566">
        <v>6800</v>
      </c>
      <c r="U712" s="565">
        <v>20</v>
      </c>
      <c r="V712" s="565" t="s">
        <v>122</v>
      </c>
      <c r="W712" s="565" t="s">
        <v>123</v>
      </c>
      <c r="X712" s="567">
        <v>36015</v>
      </c>
      <c r="Y712" s="567">
        <v>25102</v>
      </c>
      <c r="Z712" s="579">
        <v>0.01</v>
      </c>
    </row>
    <row r="713" spans="1:26" ht="30" x14ac:dyDescent="0.25">
      <c r="A713" s="564" t="s">
        <v>2550</v>
      </c>
      <c r="B713" s="574" t="s">
        <v>969</v>
      </c>
      <c r="C713" s="574">
        <v>1</v>
      </c>
      <c r="D713" s="574" t="s">
        <v>458</v>
      </c>
      <c r="E713" s="574" t="s">
        <v>838</v>
      </c>
      <c r="F713" s="574" t="s">
        <v>8</v>
      </c>
      <c r="G713" s="574">
        <v>2017</v>
      </c>
      <c r="H713" s="574" t="s">
        <v>187</v>
      </c>
      <c r="I713" s="574" t="s">
        <v>966</v>
      </c>
      <c r="J713" s="574" t="s">
        <v>559</v>
      </c>
      <c r="K713" s="574">
        <v>3</v>
      </c>
      <c r="L713" s="574" t="s">
        <v>899</v>
      </c>
      <c r="M713" s="574">
        <v>10700</v>
      </c>
      <c r="N713" s="574" t="s">
        <v>696</v>
      </c>
      <c r="O713" s="574">
        <v>6</v>
      </c>
      <c r="P713" s="574" t="s">
        <v>967</v>
      </c>
      <c r="Q713" s="574" t="s">
        <v>463</v>
      </c>
      <c r="R713" s="574">
        <v>145</v>
      </c>
      <c r="S713" s="574">
        <v>23</v>
      </c>
      <c r="T713" s="575">
        <v>7000</v>
      </c>
      <c r="U713" s="574">
        <v>19</v>
      </c>
      <c r="V713" s="574" t="s">
        <v>122</v>
      </c>
      <c r="W713" s="574" t="s">
        <v>123</v>
      </c>
      <c r="X713" s="576">
        <v>37815</v>
      </c>
      <c r="Y713" s="576">
        <v>27135</v>
      </c>
      <c r="Z713" s="577">
        <v>0.05</v>
      </c>
    </row>
    <row r="714" spans="1:26" ht="30" x14ac:dyDescent="0.25">
      <c r="A714" s="564" t="s">
        <v>2551</v>
      </c>
      <c r="B714" s="565" t="s">
        <v>969</v>
      </c>
      <c r="C714" s="565">
        <v>2</v>
      </c>
      <c r="D714" s="565" t="s">
        <v>1370</v>
      </c>
      <c r="E714" s="565" t="s">
        <v>838</v>
      </c>
      <c r="F714" s="565" t="s">
        <v>8</v>
      </c>
      <c r="G714" s="565">
        <v>2017</v>
      </c>
      <c r="H714" s="565" t="s">
        <v>187</v>
      </c>
      <c r="I714" s="565" t="s">
        <v>966</v>
      </c>
      <c r="J714" s="565" t="s">
        <v>559</v>
      </c>
      <c r="K714" s="565">
        <v>3</v>
      </c>
      <c r="L714" s="565" t="s">
        <v>899</v>
      </c>
      <c r="M714" s="565">
        <v>10700</v>
      </c>
      <c r="N714" s="565" t="s">
        <v>696</v>
      </c>
      <c r="O714" s="565">
        <v>6</v>
      </c>
      <c r="P714" s="565" t="s">
        <v>967</v>
      </c>
      <c r="Q714" s="565" t="s">
        <v>463</v>
      </c>
      <c r="R714" s="565">
        <v>145</v>
      </c>
      <c r="S714" s="565">
        <v>23</v>
      </c>
      <c r="T714" s="566">
        <v>7000</v>
      </c>
      <c r="U714" s="565">
        <v>19</v>
      </c>
      <c r="V714" s="565" t="s">
        <v>122</v>
      </c>
      <c r="W714" s="565" t="s">
        <v>123</v>
      </c>
      <c r="X714" s="567">
        <v>37815</v>
      </c>
      <c r="Y714" s="567">
        <v>26652</v>
      </c>
      <c r="Z714" s="579">
        <v>0.01</v>
      </c>
    </row>
    <row r="715" spans="1:26" ht="30" x14ac:dyDescent="0.25">
      <c r="A715" s="564" t="s">
        <v>2552</v>
      </c>
      <c r="B715" s="574" t="s">
        <v>970</v>
      </c>
      <c r="C715" s="574">
        <v>1</v>
      </c>
      <c r="D715" s="574" t="s">
        <v>458</v>
      </c>
      <c r="E715" s="574" t="s">
        <v>838</v>
      </c>
      <c r="F715" s="574" t="s">
        <v>8</v>
      </c>
      <c r="G715" s="574">
        <v>2017</v>
      </c>
      <c r="H715" s="574" t="s">
        <v>187</v>
      </c>
      <c r="I715" s="574" t="s">
        <v>966</v>
      </c>
      <c r="J715" s="574" t="s">
        <v>559</v>
      </c>
      <c r="K715" s="574">
        <v>3</v>
      </c>
      <c r="L715" s="574" t="s">
        <v>907</v>
      </c>
      <c r="M715" s="574">
        <v>10800</v>
      </c>
      <c r="N715" s="574" t="s">
        <v>696</v>
      </c>
      <c r="O715" s="574">
        <v>6</v>
      </c>
      <c r="P715" s="574" t="s">
        <v>967</v>
      </c>
      <c r="Q715" s="574" t="s">
        <v>463</v>
      </c>
      <c r="R715" s="574">
        <v>163.69999999999999</v>
      </c>
      <c r="S715" s="574">
        <v>23</v>
      </c>
      <c r="T715" s="575">
        <v>7050</v>
      </c>
      <c r="U715" s="574">
        <v>19</v>
      </c>
      <c r="V715" s="574" t="s">
        <v>122</v>
      </c>
      <c r="W715" s="574" t="s">
        <v>123</v>
      </c>
      <c r="X715" s="576">
        <v>38065</v>
      </c>
      <c r="Y715" s="576">
        <v>27415</v>
      </c>
      <c r="Z715" s="577">
        <v>0.05</v>
      </c>
    </row>
    <row r="716" spans="1:26" ht="30" x14ac:dyDescent="0.25">
      <c r="A716" s="564" t="s">
        <v>2553</v>
      </c>
      <c r="B716" s="565" t="s">
        <v>970</v>
      </c>
      <c r="C716" s="565">
        <v>2</v>
      </c>
      <c r="D716" s="565" t="s">
        <v>1370</v>
      </c>
      <c r="E716" s="565" t="s">
        <v>838</v>
      </c>
      <c r="F716" s="565" t="s">
        <v>8</v>
      </c>
      <c r="G716" s="565">
        <v>2017</v>
      </c>
      <c r="H716" s="565" t="s">
        <v>187</v>
      </c>
      <c r="I716" s="565" t="s">
        <v>966</v>
      </c>
      <c r="J716" s="565" t="s">
        <v>559</v>
      </c>
      <c r="K716" s="565">
        <v>3</v>
      </c>
      <c r="L716" s="565" t="s">
        <v>907</v>
      </c>
      <c r="M716" s="565">
        <v>10800</v>
      </c>
      <c r="N716" s="565" t="s">
        <v>696</v>
      </c>
      <c r="O716" s="565">
        <v>6</v>
      </c>
      <c r="P716" s="565" t="s">
        <v>967</v>
      </c>
      <c r="Q716" s="565" t="s">
        <v>463</v>
      </c>
      <c r="R716" s="565">
        <v>163.69999999999999</v>
      </c>
      <c r="S716" s="565">
        <v>23</v>
      </c>
      <c r="T716" s="566">
        <v>7050</v>
      </c>
      <c r="U716" s="565">
        <v>19</v>
      </c>
      <c r="V716" s="565" t="s">
        <v>122</v>
      </c>
      <c r="W716" s="565" t="s">
        <v>123</v>
      </c>
      <c r="X716" s="567">
        <v>38065</v>
      </c>
      <c r="Y716" s="567">
        <v>26923</v>
      </c>
      <c r="Z716" s="579">
        <v>0.01</v>
      </c>
    </row>
    <row r="717" spans="1:26" ht="30" x14ac:dyDescent="0.25">
      <c r="A717" s="564" t="s">
        <v>2554</v>
      </c>
      <c r="B717" s="574" t="s">
        <v>971</v>
      </c>
      <c r="C717" s="574">
        <v>1</v>
      </c>
      <c r="D717" s="574" t="s">
        <v>458</v>
      </c>
      <c r="E717" s="574" t="s">
        <v>838</v>
      </c>
      <c r="F717" s="574" t="s">
        <v>8</v>
      </c>
      <c r="G717" s="574">
        <v>2017</v>
      </c>
      <c r="H717" s="574" t="s">
        <v>187</v>
      </c>
      <c r="I717" s="574" t="s">
        <v>966</v>
      </c>
      <c r="J717" s="574" t="s">
        <v>559</v>
      </c>
      <c r="K717" s="574">
        <v>3</v>
      </c>
      <c r="L717" s="574" t="s">
        <v>899</v>
      </c>
      <c r="M717" s="574">
        <v>9700</v>
      </c>
      <c r="N717" s="574" t="s">
        <v>956</v>
      </c>
      <c r="O717" s="574">
        <v>8</v>
      </c>
      <c r="P717" s="574" t="s">
        <v>967</v>
      </c>
      <c r="Q717" s="574" t="s">
        <v>463</v>
      </c>
      <c r="R717" s="574">
        <v>145</v>
      </c>
      <c r="S717" s="574">
        <v>23</v>
      </c>
      <c r="T717" s="575">
        <v>6900</v>
      </c>
      <c r="U717" s="574">
        <v>17</v>
      </c>
      <c r="V717" s="574" t="s">
        <v>125</v>
      </c>
      <c r="W717" s="574" t="s">
        <v>122</v>
      </c>
      <c r="X717" s="576">
        <v>36815</v>
      </c>
      <c r="Y717" s="576">
        <v>26247</v>
      </c>
      <c r="Z717" s="577">
        <v>0.05</v>
      </c>
    </row>
    <row r="718" spans="1:26" x14ac:dyDescent="0.25">
      <c r="A718" s="564" t="s">
        <v>2555</v>
      </c>
      <c r="B718" s="565" t="s">
        <v>971</v>
      </c>
      <c r="C718" s="565">
        <v>2</v>
      </c>
      <c r="D718" s="565" t="s">
        <v>1370</v>
      </c>
      <c r="E718" s="565" t="s">
        <v>838</v>
      </c>
      <c r="F718" s="565" t="s">
        <v>8</v>
      </c>
      <c r="G718" s="565">
        <v>2017</v>
      </c>
      <c r="H718" s="565" t="s">
        <v>187</v>
      </c>
      <c r="I718" s="565" t="s">
        <v>966</v>
      </c>
      <c r="J718" s="565" t="s">
        <v>559</v>
      </c>
      <c r="K718" s="565">
        <v>3</v>
      </c>
      <c r="L718" s="565" t="s">
        <v>899</v>
      </c>
      <c r="M718" s="565">
        <v>9700</v>
      </c>
      <c r="N718" s="565" t="s">
        <v>956</v>
      </c>
      <c r="O718" s="565">
        <v>8</v>
      </c>
      <c r="P718" s="565" t="s">
        <v>967</v>
      </c>
      <c r="Q718" s="565" t="s">
        <v>463</v>
      </c>
      <c r="R718" s="565">
        <v>145</v>
      </c>
      <c r="S718" s="565">
        <v>23</v>
      </c>
      <c r="T718" s="566">
        <v>6900</v>
      </c>
      <c r="U718" s="565">
        <v>17</v>
      </c>
      <c r="V718" s="565" t="s">
        <v>125</v>
      </c>
      <c r="W718" s="565" t="s">
        <v>122</v>
      </c>
      <c r="X718" s="567">
        <v>36815</v>
      </c>
      <c r="Y718" s="567">
        <v>25791</v>
      </c>
      <c r="Z718" s="579">
        <v>0.01</v>
      </c>
    </row>
    <row r="719" spans="1:26" ht="30" x14ac:dyDescent="0.25">
      <c r="A719" s="564" t="s">
        <v>2556</v>
      </c>
      <c r="B719" s="574" t="s">
        <v>972</v>
      </c>
      <c r="C719" s="574">
        <v>1</v>
      </c>
      <c r="D719" s="574" t="s">
        <v>458</v>
      </c>
      <c r="E719" s="574" t="s">
        <v>838</v>
      </c>
      <c r="F719" s="574" t="s">
        <v>8</v>
      </c>
      <c r="G719" s="574">
        <v>2017</v>
      </c>
      <c r="H719" s="574" t="s">
        <v>187</v>
      </c>
      <c r="I719" s="574" t="s">
        <v>966</v>
      </c>
      <c r="J719" s="574" t="s">
        <v>559</v>
      </c>
      <c r="K719" s="574">
        <v>3</v>
      </c>
      <c r="L719" s="574" t="s">
        <v>907</v>
      </c>
      <c r="M719" s="574">
        <v>9000</v>
      </c>
      <c r="N719" s="574" t="s">
        <v>956</v>
      </c>
      <c r="O719" s="574">
        <v>8</v>
      </c>
      <c r="P719" s="574" t="s">
        <v>967</v>
      </c>
      <c r="Q719" s="574" t="s">
        <v>463</v>
      </c>
      <c r="R719" s="574">
        <v>163.69999999999999</v>
      </c>
      <c r="S719" s="574">
        <v>23</v>
      </c>
      <c r="T719" s="575">
        <v>6950</v>
      </c>
      <c r="U719" s="574">
        <v>17</v>
      </c>
      <c r="V719" s="574" t="s">
        <v>125</v>
      </c>
      <c r="W719" s="574" t="s">
        <v>122</v>
      </c>
      <c r="X719" s="576">
        <v>37065</v>
      </c>
      <c r="Y719" s="576">
        <v>26527</v>
      </c>
      <c r="Z719" s="577">
        <v>0.05</v>
      </c>
    </row>
    <row r="720" spans="1:26" x14ac:dyDescent="0.25">
      <c r="A720" s="564" t="s">
        <v>2557</v>
      </c>
      <c r="B720" s="565" t="s">
        <v>972</v>
      </c>
      <c r="C720" s="565">
        <v>2</v>
      </c>
      <c r="D720" s="565" t="s">
        <v>1370</v>
      </c>
      <c r="E720" s="565" t="s">
        <v>838</v>
      </c>
      <c r="F720" s="565" t="s">
        <v>8</v>
      </c>
      <c r="G720" s="565">
        <v>2017</v>
      </c>
      <c r="H720" s="565" t="s">
        <v>187</v>
      </c>
      <c r="I720" s="565" t="s">
        <v>966</v>
      </c>
      <c r="J720" s="565" t="s">
        <v>559</v>
      </c>
      <c r="K720" s="565">
        <v>3</v>
      </c>
      <c r="L720" s="565" t="s">
        <v>907</v>
      </c>
      <c r="M720" s="565">
        <v>9000</v>
      </c>
      <c r="N720" s="565" t="s">
        <v>956</v>
      </c>
      <c r="O720" s="565">
        <v>8</v>
      </c>
      <c r="P720" s="565" t="s">
        <v>967</v>
      </c>
      <c r="Q720" s="565" t="s">
        <v>463</v>
      </c>
      <c r="R720" s="565">
        <v>163.69999999999999</v>
      </c>
      <c r="S720" s="565">
        <v>23</v>
      </c>
      <c r="T720" s="566">
        <v>6950</v>
      </c>
      <c r="U720" s="565">
        <v>17</v>
      </c>
      <c r="V720" s="565" t="s">
        <v>125</v>
      </c>
      <c r="W720" s="565" t="s">
        <v>122</v>
      </c>
      <c r="X720" s="567">
        <v>37065</v>
      </c>
      <c r="Y720" s="567">
        <v>26063</v>
      </c>
      <c r="Z720" s="579">
        <v>0.01</v>
      </c>
    </row>
    <row r="721" spans="1:26" ht="30" x14ac:dyDescent="0.25">
      <c r="A721" s="564" t="s">
        <v>2558</v>
      </c>
      <c r="B721" s="574" t="s">
        <v>973</v>
      </c>
      <c r="C721" s="574">
        <v>1</v>
      </c>
      <c r="D721" s="574" t="s">
        <v>458</v>
      </c>
      <c r="E721" s="574" t="s">
        <v>838</v>
      </c>
      <c r="F721" s="574" t="s">
        <v>8</v>
      </c>
      <c r="G721" s="574">
        <v>2017</v>
      </c>
      <c r="H721" s="574" t="s">
        <v>187</v>
      </c>
      <c r="I721" s="574" t="s">
        <v>930</v>
      </c>
      <c r="J721" s="574" t="s">
        <v>559</v>
      </c>
      <c r="K721" s="574">
        <v>3</v>
      </c>
      <c r="L721" s="574" t="s">
        <v>899</v>
      </c>
      <c r="M721" s="574">
        <v>7200</v>
      </c>
      <c r="N721" s="574" t="s">
        <v>541</v>
      </c>
      <c r="O721" s="574">
        <v>6</v>
      </c>
      <c r="P721" s="574" t="s">
        <v>967</v>
      </c>
      <c r="Q721" s="574" t="s">
        <v>479</v>
      </c>
      <c r="R721" s="574">
        <v>145</v>
      </c>
      <c r="S721" s="574">
        <v>23</v>
      </c>
      <c r="T721" s="575">
        <v>6350</v>
      </c>
      <c r="U721" s="574">
        <v>19</v>
      </c>
      <c r="V721" s="574" t="s">
        <v>125</v>
      </c>
      <c r="W721" s="574" t="s">
        <v>122</v>
      </c>
      <c r="X721" s="576">
        <v>39410</v>
      </c>
      <c r="Y721" s="576">
        <v>27886</v>
      </c>
      <c r="Z721" s="577">
        <v>0.05</v>
      </c>
    </row>
    <row r="722" spans="1:26" x14ac:dyDescent="0.25">
      <c r="A722" s="564" t="s">
        <v>2559</v>
      </c>
      <c r="B722" s="565" t="s">
        <v>973</v>
      </c>
      <c r="C722" s="565">
        <v>2</v>
      </c>
      <c r="D722" s="565" t="s">
        <v>1370</v>
      </c>
      <c r="E722" s="565" t="s">
        <v>838</v>
      </c>
      <c r="F722" s="565" t="s">
        <v>8</v>
      </c>
      <c r="G722" s="565">
        <v>2017</v>
      </c>
      <c r="H722" s="565" t="s">
        <v>187</v>
      </c>
      <c r="I722" s="565" t="s">
        <v>930</v>
      </c>
      <c r="J722" s="565" t="s">
        <v>559</v>
      </c>
      <c r="K722" s="565">
        <v>3</v>
      </c>
      <c r="L722" s="565" t="s">
        <v>899</v>
      </c>
      <c r="M722" s="565">
        <v>7200</v>
      </c>
      <c r="N722" s="565" t="s">
        <v>541</v>
      </c>
      <c r="O722" s="565">
        <v>6</v>
      </c>
      <c r="P722" s="565" t="s">
        <v>967</v>
      </c>
      <c r="Q722" s="565" t="s">
        <v>479</v>
      </c>
      <c r="R722" s="565">
        <v>145</v>
      </c>
      <c r="S722" s="565">
        <v>23</v>
      </c>
      <c r="T722" s="566">
        <v>6350</v>
      </c>
      <c r="U722" s="565">
        <v>19</v>
      </c>
      <c r="V722" s="565" t="s">
        <v>125</v>
      </c>
      <c r="W722" s="565" t="s">
        <v>122</v>
      </c>
      <c r="X722" s="567">
        <v>39410</v>
      </c>
      <c r="Y722" s="567">
        <v>27380</v>
      </c>
      <c r="Z722" s="579">
        <v>0.01</v>
      </c>
    </row>
    <row r="723" spans="1:26" ht="30" x14ac:dyDescent="0.25">
      <c r="A723" s="564" t="s">
        <v>2560</v>
      </c>
      <c r="B723" s="574" t="s">
        <v>974</v>
      </c>
      <c r="C723" s="574">
        <v>1</v>
      </c>
      <c r="D723" s="574" t="s">
        <v>458</v>
      </c>
      <c r="E723" s="574" t="s">
        <v>838</v>
      </c>
      <c r="F723" s="574" t="s">
        <v>8</v>
      </c>
      <c r="G723" s="574">
        <v>2017</v>
      </c>
      <c r="H723" s="574" t="s">
        <v>187</v>
      </c>
      <c r="I723" s="574" t="s">
        <v>930</v>
      </c>
      <c r="J723" s="574" t="s">
        <v>559</v>
      </c>
      <c r="K723" s="574">
        <v>3</v>
      </c>
      <c r="L723" s="574" t="s">
        <v>899</v>
      </c>
      <c r="M723" s="574">
        <v>7600</v>
      </c>
      <c r="N723" s="574" t="s">
        <v>952</v>
      </c>
      <c r="O723" s="574">
        <v>6</v>
      </c>
      <c r="P723" s="574" t="s">
        <v>967</v>
      </c>
      <c r="Q723" s="574" t="s">
        <v>479</v>
      </c>
      <c r="R723" s="574">
        <v>145</v>
      </c>
      <c r="S723" s="574">
        <v>23</v>
      </c>
      <c r="T723" s="575">
        <v>6900</v>
      </c>
      <c r="U723" s="574">
        <v>20</v>
      </c>
      <c r="V723" s="574" t="s">
        <v>122</v>
      </c>
      <c r="W723" s="574" t="s">
        <v>123</v>
      </c>
      <c r="X723" s="576">
        <v>40205</v>
      </c>
      <c r="Y723" s="576">
        <v>28592</v>
      </c>
      <c r="Z723" s="577">
        <v>0.05</v>
      </c>
    </row>
    <row r="724" spans="1:26" ht="30" x14ac:dyDescent="0.25">
      <c r="A724" s="564" t="s">
        <v>2561</v>
      </c>
      <c r="B724" s="565" t="s">
        <v>974</v>
      </c>
      <c r="C724" s="565">
        <v>2</v>
      </c>
      <c r="D724" s="565" t="s">
        <v>1370</v>
      </c>
      <c r="E724" s="565" t="s">
        <v>838</v>
      </c>
      <c r="F724" s="565" t="s">
        <v>8</v>
      </c>
      <c r="G724" s="565">
        <v>2017</v>
      </c>
      <c r="H724" s="565" t="s">
        <v>187</v>
      </c>
      <c r="I724" s="565" t="s">
        <v>930</v>
      </c>
      <c r="J724" s="565" t="s">
        <v>559</v>
      </c>
      <c r="K724" s="565">
        <v>3</v>
      </c>
      <c r="L724" s="565" t="s">
        <v>899</v>
      </c>
      <c r="M724" s="565">
        <v>7600</v>
      </c>
      <c r="N724" s="565" t="s">
        <v>952</v>
      </c>
      <c r="O724" s="565">
        <v>6</v>
      </c>
      <c r="P724" s="565" t="s">
        <v>967</v>
      </c>
      <c r="Q724" s="565" t="s">
        <v>479</v>
      </c>
      <c r="R724" s="565">
        <v>145</v>
      </c>
      <c r="S724" s="565">
        <v>23</v>
      </c>
      <c r="T724" s="566">
        <v>6900</v>
      </c>
      <c r="U724" s="565">
        <v>20</v>
      </c>
      <c r="V724" s="565" t="s">
        <v>122</v>
      </c>
      <c r="W724" s="565" t="s">
        <v>123</v>
      </c>
      <c r="X724" s="567">
        <v>40205</v>
      </c>
      <c r="Y724" s="567">
        <v>28065</v>
      </c>
      <c r="Z724" s="579">
        <v>0.01</v>
      </c>
    </row>
    <row r="725" spans="1:26" ht="30" x14ac:dyDescent="0.25">
      <c r="A725" s="564" t="s">
        <v>2562</v>
      </c>
      <c r="B725" s="574" t="s">
        <v>975</v>
      </c>
      <c r="C725" s="574">
        <v>1</v>
      </c>
      <c r="D725" s="574" t="s">
        <v>458</v>
      </c>
      <c r="E725" s="574" t="s">
        <v>838</v>
      </c>
      <c r="F725" s="574" t="s">
        <v>8</v>
      </c>
      <c r="G725" s="574">
        <v>2017</v>
      </c>
      <c r="H725" s="574" t="s">
        <v>187</v>
      </c>
      <c r="I725" s="574" t="s">
        <v>930</v>
      </c>
      <c r="J725" s="574" t="s">
        <v>559</v>
      </c>
      <c r="K725" s="574">
        <v>3</v>
      </c>
      <c r="L725" s="574" t="s">
        <v>899</v>
      </c>
      <c r="M725" s="574">
        <v>10700</v>
      </c>
      <c r="N725" s="574" t="s">
        <v>696</v>
      </c>
      <c r="O725" s="574">
        <v>6</v>
      </c>
      <c r="P725" s="574" t="s">
        <v>967</v>
      </c>
      <c r="Q725" s="574" t="s">
        <v>479</v>
      </c>
      <c r="R725" s="574">
        <v>145</v>
      </c>
      <c r="S725" s="574">
        <v>23</v>
      </c>
      <c r="T725" s="575">
        <v>7000</v>
      </c>
      <c r="U725" s="574">
        <v>19</v>
      </c>
      <c r="V725" s="574" t="s">
        <v>122</v>
      </c>
      <c r="W725" s="574" t="s">
        <v>123</v>
      </c>
      <c r="X725" s="576">
        <v>42005</v>
      </c>
      <c r="Y725" s="576">
        <v>30190</v>
      </c>
      <c r="Z725" s="577">
        <v>0.05</v>
      </c>
    </row>
    <row r="726" spans="1:26" ht="30" x14ac:dyDescent="0.25">
      <c r="A726" s="564" t="s">
        <v>2563</v>
      </c>
      <c r="B726" s="565" t="s">
        <v>975</v>
      </c>
      <c r="C726" s="565">
        <v>2</v>
      </c>
      <c r="D726" s="565" t="s">
        <v>1370</v>
      </c>
      <c r="E726" s="565" t="s">
        <v>838</v>
      </c>
      <c r="F726" s="565" t="s">
        <v>8</v>
      </c>
      <c r="G726" s="565">
        <v>2017</v>
      </c>
      <c r="H726" s="565" t="s">
        <v>187</v>
      </c>
      <c r="I726" s="565" t="s">
        <v>930</v>
      </c>
      <c r="J726" s="565" t="s">
        <v>559</v>
      </c>
      <c r="K726" s="565">
        <v>3</v>
      </c>
      <c r="L726" s="565" t="s">
        <v>899</v>
      </c>
      <c r="M726" s="565">
        <v>10700</v>
      </c>
      <c r="N726" s="565" t="s">
        <v>696</v>
      </c>
      <c r="O726" s="565">
        <v>6</v>
      </c>
      <c r="P726" s="565" t="s">
        <v>967</v>
      </c>
      <c r="Q726" s="565" t="s">
        <v>479</v>
      </c>
      <c r="R726" s="565">
        <v>145</v>
      </c>
      <c r="S726" s="565">
        <v>23</v>
      </c>
      <c r="T726" s="566">
        <v>7000</v>
      </c>
      <c r="U726" s="565">
        <v>19</v>
      </c>
      <c r="V726" s="565" t="s">
        <v>122</v>
      </c>
      <c r="W726" s="565" t="s">
        <v>123</v>
      </c>
      <c r="X726" s="567">
        <v>42005</v>
      </c>
      <c r="Y726" s="567">
        <v>29614</v>
      </c>
      <c r="Z726" s="579">
        <v>0.01</v>
      </c>
    </row>
    <row r="727" spans="1:26" ht="30" x14ac:dyDescent="0.25">
      <c r="A727" s="564" t="s">
        <v>2564</v>
      </c>
      <c r="B727" s="574" t="s">
        <v>976</v>
      </c>
      <c r="C727" s="574">
        <v>1</v>
      </c>
      <c r="D727" s="574" t="s">
        <v>458</v>
      </c>
      <c r="E727" s="574" t="s">
        <v>838</v>
      </c>
      <c r="F727" s="574" t="s">
        <v>8</v>
      </c>
      <c r="G727" s="574">
        <v>2017</v>
      </c>
      <c r="H727" s="574" t="s">
        <v>187</v>
      </c>
      <c r="I727" s="574" t="s">
        <v>930</v>
      </c>
      <c r="J727" s="574" t="s">
        <v>559</v>
      </c>
      <c r="K727" s="574">
        <v>3</v>
      </c>
      <c r="L727" s="574" t="s">
        <v>907</v>
      </c>
      <c r="M727" s="574">
        <v>10800</v>
      </c>
      <c r="N727" s="574" t="s">
        <v>696</v>
      </c>
      <c r="O727" s="574">
        <v>6</v>
      </c>
      <c r="P727" s="574" t="s">
        <v>967</v>
      </c>
      <c r="Q727" s="574" t="s">
        <v>479</v>
      </c>
      <c r="R727" s="574">
        <v>163.69999999999999</v>
      </c>
      <c r="S727" s="574">
        <v>23</v>
      </c>
      <c r="T727" s="575">
        <v>7050</v>
      </c>
      <c r="U727" s="574">
        <v>19</v>
      </c>
      <c r="V727" s="574" t="s">
        <v>122</v>
      </c>
      <c r="W727" s="574" t="s">
        <v>123</v>
      </c>
      <c r="X727" s="576">
        <v>42265</v>
      </c>
      <c r="Y727" s="576">
        <v>30440</v>
      </c>
      <c r="Z727" s="577">
        <v>0.05</v>
      </c>
    </row>
    <row r="728" spans="1:26" ht="30" x14ac:dyDescent="0.25">
      <c r="A728" s="564" t="s">
        <v>2565</v>
      </c>
      <c r="B728" s="565" t="s">
        <v>976</v>
      </c>
      <c r="C728" s="565">
        <v>2</v>
      </c>
      <c r="D728" s="565" t="s">
        <v>1370</v>
      </c>
      <c r="E728" s="565" t="s">
        <v>838</v>
      </c>
      <c r="F728" s="565" t="s">
        <v>8</v>
      </c>
      <c r="G728" s="565">
        <v>2017</v>
      </c>
      <c r="H728" s="565" t="s">
        <v>187</v>
      </c>
      <c r="I728" s="565" t="s">
        <v>930</v>
      </c>
      <c r="J728" s="565" t="s">
        <v>559</v>
      </c>
      <c r="K728" s="565">
        <v>3</v>
      </c>
      <c r="L728" s="565" t="s">
        <v>907</v>
      </c>
      <c r="M728" s="565">
        <v>10800</v>
      </c>
      <c r="N728" s="565" t="s">
        <v>696</v>
      </c>
      <c r="O728" s="565">
        <v>6</v>
      </c>
      <c r="P728" s="565" t="s">
        <v>967</v>
      </c>
      <c r="Q728" s="565" t="s">
        <v>479</v>
      </c>
      <c r="R728" s="565">
        <v>163.69999999999999</v>
      </c>
      <c r="S728" s="565">
        <v>23</v>
      </c>
      <c r="T728" s="566">
        <v>7050</v>
      </c>
      <c r="U728" s="565">
        <v>19</v>
      </c>
      <c r="V728" s="565" t="s">
        <v>122</v>
      </c>
      <c r="W728" s="565" t="s">
        <v>123</v>
      </c>
      <c r="X728" s="567">
        <v>42265</v>
      </c>
      <c r="Y728" s="567">
        <v>29857</v>
      </c>
      <c r="Z728" s="579">
        <v>0.01</v>
      </c>
    </row>
    <row r="729" spans="1:26" ht="30" x14ac:dyDescent="0.25">
      <c r="A729" s="564" t="s">
        <v>2566</v>
      </c>
      <c r="B729" s="574" t="s">
        <v>977</v>
      </c>
      <c r="C729" s="574">
        <v>1</v>
      </c>
      <c r="D729" s="574" t="s">
        <v>458</v>
      </c>
      <c r="E729" s="574" t="s">
        <v>838</v>
      </c>
      <c r="F729" s="574" t="s">
        <v>8</v>
      </c>
      <c r="G729" s="574">
        <v>2017</v>
      </c>
      <c r="H729" s="574" t="s">
        <v>187</v>
      </c>
      <c r="I729" s="574" t="s">
        <v>930</v>
      </c>
      <c r="J729" s="574" t="s">
        <v>559</v>
      </c>
      <c r="K729" s="574">
        <v>3</v>
      </c>
      <c r="L729" s="574" t="s">
        <v>899</v>
      </c>
      <c r="M729" s="574">
        <v>9100</v>
      </c>
      <c r="N729" s="574" t="s">
        <v>956</v>
      </c>
      <c r="O729" s="574">
        <v>8</v>
      </c>
      <c r="P729" s="574" t="s">
        <v>967</v>
      </c>
      <c r="Q729" s="574" t="s">
        <v>479</v>
      </c>
      <c r="R729" s="574">
        <v>145</v>
      </c>
      <c r="S729" s="574">
        <v>23</v>
      </c>
      <c r="T729" s="575">
        <v>7000</v>
      </c>
      <c r="U729" s="574">
        <v>17</v>
      </c>
      <c r="V729" s="574" t="s">
        <v>125</v>
      </c>
      <c r="W729" s="574" t="s">
        <v>122</v>
      </c>
      <c r="X729" s="576">
        <v>41005</v>
      </c>
      <c r="Y729" s="576">
        <v>29302</v>
      </c>
      <c r="Z729" s="577">
        <v>0.05</v>
      </c>
    </row>
    <row r="730" spans="1:26" x14ac:dyDescent="0.25">
      <c r="A730" s="564" t="s">
        <v>2567</v>
      </c>
      <c r="B730" s="565" t="s">
        <v>977</v>
      </c>
      <c r="C730" s="565">
        <v>2</v>
      </c>
      <c r="D730" s="565" t="s">
        <v>1370</v>
      </c>
      <c r="E730" s="565" t="s">
        <v>838</v>
      </c>
      <c r="F730" s="565" t="s">
        <v>8</v>
      </c>
      <c r="G730" s="565">
        <v>2017</v>
      </c>
      <c r="H730" s="565" t="s">
        <v>187</v>
      </c>
      <c r="I730" s="565" t="s">
        <v>930</v>
      </c>
      <c r="J730" s="565" t="s">
        <v>559</v>
      </c>
      <c r="K730" s="565">
        <v>3</v>
      </c>
      <c r="L730" s="565" t="s">
        <v>899</v>
      </c>
      <c r="M730" s="565">
        <v>9100</v>
      </c>
      <c r="N730" s="565" t="s">
        <v>956</v>
      </c>
      <c r="O730" s="565">
        <v>8</v>
      </c>
      <c r="P730" s="565" t="s">
        <v>967</v>
      </c>
      <c r="Q730" s="565" t="s">
        <v>479</v>
      </c>
      <c r="R730" s="565">
        <v>145</v>
      </c>
      <c r="S730" s="565">
        <v>23</v>
      </c>
      <c r="T730" s="566">
        <v>7000</v>
      </c>
      <c r="U730" s="565">
        <v>17</v>
      </c>
      <c r="V730" s="565" t="s">
        <v>125</v>
      </c>
      <c r="W730" s="565" t="s">
        <v>122</v>
      </c>
      <c r="X730" s="567">
        <v>41005</v>
      </c>
      <c r="Y730" s="567">
        <v>28754</v>
      </c>
      <c r="Z730" s="579">
        <v>0.01</v>
      </c>
    </row>
    <row r="731" spans="1:26" ht="30" x14ac:dyDescent="0.25">
      <c r="A731" s="564" t="s">
        <v>2568</v>
      </c>
      <c r="B731" s="574" t="s">
        <v>978</v>
      </c>
      <c r="C731" s="574">
        <v>1</v>
      </c>
      <c r="D731" s="574" t="s">
        <v>458</v>
      </c>
      <c r="E731" s="574" t="s">
        <v>838</v>
      </c>
      <c r="F731" s="574" t="s">
        <v>8</v>
      </c>
      <c r="G731" s="574">
        <v>2017</v>
      </c>
      <c r="H731" s="574" t="s">
        <v>187</v>
      </c>
      <c r="I731" s="574" t="s">
        <v>930</v>
      </c>
      <c r="J731" s="574" t="s">
        <v>559</v>
      </c>
      <c r="K731" s="574">
        <v>3</v>
      </c>
      <c r="L731" s="574" t="s">
        <v>907</v>
      </c>
      <c r="M731" s="574">
        <v>9000</v>
      </c>
      <c r="N731" s="574" t="s">
        <v>956</v>
      </c>
      <c r="O731" s="574">
        <v>8</v>
      </c>
      <c r="P731" s="574" t="s">
        <v>967</v>
      </c>
      <c r="Q731" s="574" t="s">
        <v>479</v>
      </c>
      <c r="R731" s="574">
        <v>163.69999999999999</v>
      </c>
      <c r="S731" s="574">
        <v>23</v>
      </c>
      <c r="T731" s="575">
        <v>7050</v>
      </c>
      <c r="U731" s="574">
        <v>17</v>
      </c>
      <c r="V731" s="574" t="s">
        <v>125</v>
      </c>
      <c r="W731" s="574" t="s">
        <v>122</v>
      </c>
      <c r="X731" s="576">
        <v>41265</v>
      </c>
      <c r="Y731" s="576">
        <v>29552</v>
      </c>
      <c r="Z731" s="577">
        <v>0.05</v>
      </c>
    </row>
    <row r="732" spans="1:26" x14ac:dyDescent="0.25">
      <c r="A732" s="564" t="s">
        <v>2569</v>
      </c>
      <c r="B732" s="565" t="s">
        <v>978</v>
      </c>
      <c r="C732" s="565">
        <v>2</v>
      </c>
      <c r="D732" s="565" t="s">
        <v>1370</v>
      </c>
      <c r="E732" s="565" t="s">
        <v>838</v>
      </c>
      <c r="F732" s="565" t="s">
        <v>8</v>
      </c>
      <c r="G732" s="565">
        <v>2017</v>
      </c>
      <c r="H732" s="565" t="s">
        <v>187</v>
      </c>
      <c r="I732" s="565" t="s">
        <v>930</v>
      </c>
      <c r="J732" s="565" t="s">
        <v>559</v>
      </c>
      <c r="K732" s="565">
        <v>3</v>
      </c>
      <c r="L732" s="565" t="s">
        <v>907</v>
      </c>
      <c r="M732" s="565">
        <v>9000</v>
      </c>
      <c r="N732" s="565" t="s">
        <v>956</v>
      </c>
      <c r="O732" s="565">
        <v>8</v>
      </c>
      <c r="P732" s="565" t="s">
        <v>967</v>
      </c>
      <c r="Q732" s="565" t="s">
        <v>479</v>
      </c>
      <c r="R732" s="565">
        <v>163.69999999999999</v>
      </c>
      <c r="S732" s="565">
        <v>23</v>
      </c>
      <c r="T732" s="566">
        <v>7050</v>
      </c>
      <c r="U732" s="565">
        <v>17</v>
      </c>
      <c r="V732" s="565" t="s">
        <v>125</v>
      </c>
      <c r="W732" s="565" t="s">
        <v>122</v>
      </c>
      <c r="X732" s="567">
        <v>41265</v>
      </c>
      <c r="Y732" s="567">
        <v>28996</v>
      </c>
      <c r="Z732" s="579">
        <v>0.01</v>
      </c>
    </row>
    <row r="733" spans="1:26" ht="30" x14ac:dyDescent="0.25">
      <c r="A733" s="564" t="s">
        <v>2570</v>
      </c>
      <c r="B733" s="574" t="s">
        <v>984</v>
      </c>
      <c r="C733" s="574">
        <v>1</v>
      </c>
      <c r="D733" s="574" t="s">
        <v>441</v>
      </c>
      <c r="E733" s="574" t="s">
        <v>838</v>
      </c>
      <c r="F733" s="574" t="s">
        <v>90</v>
      </c>
      <c r="G733" s="574">
        <v>2017</v>
      </c>
      <c r="H733" s="574" t="s">
        <v>190</v>
      </c>
      <c r="I733" s="574" t="s">
        <v>829</v>
      </c>
      <c r="J733" s="574" t="s">
        <v>777</v>
      </c>
      <c r="K733" s="574">
        <v>6</v>
      </c>
      <c r="L733" s="574" t="s">
        <v>985</v>
      </c>
      <c r="M733" s="574">
        <v>7400</v>
      </c>
      <c r="N733" s="574" t="s">
        <v>760</v>
      </c>
      <c r="O733" s="574">
        <v>8</v>
      </c>
      <c r="P733" s="574">
        <v>38117</v>
      </c>
      <c r="Q733" s="574" t="s">
        <v>442</v>
      </c>
      <c r="R733" s="574">
        <v>139.80000000000001</v>
      </c>
      <c r="S733" s="574">
        <v>28</v>
      </c>
      <c r="T733" s="575">
        <v>7101</v>
      </c>
      <c r="U733" s="574">
        <v>15</v>
      </c>
      <c r="V733" s="574" t="s">
        <v>122</v>
      </c>
      <c r="W733" s="574" t="s">
        <v>123</v>
      </c>
      <c r="X733" s="576">
        <v>35975</v>
      </c>
      <c r="Y733" s="576">
        <v>31028</v>
      </c>
      <c r="Z733" s="577">
        <v>0.05</v>
      </c>
    </row>
    <row r="734" spans="1:26" ht="30" x14ac:dyDescent="0.25">
      <c r="A734" s="564" t="s">
        <v>2571</v>
      </c>
      <c r="B734" s="565" t="s">
        <v>986</v>
      </c>
      <c r="C734" s="565">
        <v>1</v>
      </c>
      <c r="D734" s="565" t="s">
        <v>441</v>
      </c>
      <c r="E734" s="565" t="s">
        <v>838</v>
      </c>
      <c r="F734" s="565" t="s">
        <v>90</v>
      </c>
      <c r="G734" s="565">
        <v>2017</v>
      </c>
      <c r="H734" s="565" t="s">
        <v>190</v>
      </c>
      <c r="I734" s="565" t="s">
        <v>829</v>
      </c>
      <c r="J734" s="565" t="s">
        <v>777</v>
      </c>
      <c r="K734" s="565">
        <v>6</v>
      </c>
      <c r="L734" s="565" t="s">
        <v>985</v>
      </c>
      <c r="M734" s="565">
        <v>7300</v>
      </c>
      <c r="N734" s="565" t="s">
        <v>760</v>
      </c>
      <c r="O734" s="565">
        <v>8</v>
      </c>
      <c r="P734" s="565">
        <v>38017</v>
      </c>
      <c r="Q734" s="565" t="s">
        <v>442</v>
      </c>
      <c r="R734" s="565">
        <v>139.80000000000001</v>
      </c>
      <c r="S734" s="565">
        <v>28</v>
      </c>
      <c r="T734" s="566">
        <v>7200</v>
      </c>
      <c r="U734" s="565">
        <v>14</v>
      </c>
      <c r="V734" s="565" t="s">
        <v>122</v>
      </c>
      <c r="W734" s="565" t="s">
        <v>123</v>
      </c>
      <c r="X734" s="567">
        <v>39005</v>
      </c>
      <c r="Y734" s="567">
        <v>34027</v>
      </c>
      <c r="Z734" s="579">
        <v>0.05</v>
      </c>
    </row>
    <row r="735" spans="1:26" ht="30" x14ac:dyDescent="0.25">
      <c r="A735" s="564" t="s">
        <v>2572</v>
      </c>
      <c r="B735" s="574" t="s">
        <v>987</v>
      </c>
      <c r="C735" s="574">
        <v>1</v>
      </c>
      <c r="D735" s="574" t="s">
        <v>441</v>
      </c>
      <c r="E735" s="574" t="s">
        <v>838</v>
      </c>
      <c r="F735" s="574" t="s">
        <v>90</v>
      </c>
      <c r="G735" s="574">
        <v>2017</v>
      </c>
      <c r="H735" s="574" t="s">
        <v>190</v>
      </c>
      <c r="I735" s="574" t="s">
        <v>833</v>
      </c>
      <c r="J735" s="574" t="s">
        <v>777</v>
      </c>
      <c r="K735" s="574">
        <v>6</v>
      </c>
      <c r="L735" s="574" t="s">
        <v>985</v>
      </c>
      <c r="M735" s="574">
        <v>7400</v>
      </c>
      <c r="N735" s="574" t="s">
        <v>760</v>
      </c>
      <c r="O735" s="574">
        <v>8</v>
      </c>
      <c r="P735" s="574">
        <v>38317</v>
      </c>
      <c r="Q735" s="574" t="s">
        <v>442</v>
      </c>
      <c r="R735" s="574">
        <v>139.80000000000001</v>
      </c>
      <c r="S735" s="574">
        <v>28</v>
      </c>
      <c r="T735" s="575">
        <v>7101</v>
      </c>
      <c r="U735" s="574">
        <v>15</v>
      </c>
      <c r="V735" s="574" t="s">
        <v>122</v>
      </c>
      <c r="W735" s="574" t="s">
        <v>123</v>
      </c>
      <c r="X735" s="576">
        <v>38865</v>
      </c>
      <c r="Y735" s="576">
        <v>33889</v>
      </c>
      <c r="Z735" s="577">
        <v>0.05</v>
      </c>
    </row>
    <row r="736" spans="1:26" ht="30" x14ac:dyDescent="0.25">
      <c r="A736" s="564" t="s">
        <v>2573</v>
      </c>
      <c r="B736" s="565" t="s">
        <v>988</v>
      </c>
      <c r="C736" s="565">
        <v>1</v>
      </c>
      <c r="D736" s="565" t="s">
        <v>441</v>
      </c>
      <c r="E736" s="565" t="s">
        <v>838</v>
      </c>
      <c r="F736" s="565" t="s">
        <v>90</v>
      </c>
      <c r="G736" s="565">
        <v>2017</v>
      </c>
      <c r="H736" s="565" t="s">
        <v>190</v>
      </c>
      <c r="I736" s="565" t="s">
        <v>833</v>
      </c>
      <c r="J736" s="565" t="s">
        <v>559</v>
      </c>
      <c r="K736" s="565">
        <v>6</v>
      </c>
      <c r="L736" s="565" t="s">
        <v>985</v>
      </c>
      <c r="M736" s="565">
        <v>7300</v>
      </c>
      <c r="N736" s="565" t="s">
        <v>760</v>
      </c>
      <c r="O736" s="565">
        <v>8</v>
      </c>
      <c r="P736" s="565">
        <v>38217</v>
      </c>
      <c r="Q736" s="565" t="s">
        <v>442</v>
      </c>
      <c r="R736" s="565">
        <v>139.80000000000001</v>
      </c>
      <c r="S736" s="565">
        <v>28</v>
      </c>
      <c r="T736" s="566">
        <v>7200</v>
      </c>
      <c r="U736" s="565">
        <v>14</v>
      </c>
      <c r="V736" s="565" t="s">
        <v>122</v>
      </c>
      <c r="W736" s="565" t="s">
        <v>123</v>
      </c>
      <c r="X736" s="567">
        <v>41895</v>
      </c>
      <c r="Y736" s="567">
        <v>36889</v>
      </c>
      <c r="Z736" s="579">
        <v>0.05</v>
      </c>
    </row>
    <row r="737" spans="1:26" ht="30" x14ac:dyDescent="0.25">
      <c r="A737" s="564" t="s">
        <v>2574</v>
      </c>
      <c r="B737" s="574" t="s">
        <v>989</v>
      </c>
      <c r="C737" s="574">
        <v>1</v>
      </c>
      <c r="D737" s="574" t="s">
        <v>441</v>
      </c>
      <c r="E737" s="574" t="s">
        <v>838</v>
      </c>
      <c r="F737" s="574" t="s">
        <v>90</v>
      </c>
      <c r="G737" s="574">
        <v>2017</v>
      </c>
      <c r="H737" s="574" t="s">
        <v>190</v>
      </c>
      <c r="I737" s="574" t="s">
        <v>990</v>
      </c>
      <c r="J737" s="574" t="s">
        <v>777</v>
      </c>
      <c r="K737" s="574">
        <v>5</v>
      </c>
      <c r="L737" s="574" t="s">
        <v>985</v>
      </c>
      <c r="M737" s="574">
        <v>7100</v>
      </c>
      <c r="N737" s="574" t="s">
        <v>760</v>
      </c>
      <c r="O737" s="574">
        <v>8</v>
      </c>
      <c r="P737" s="574">
        <v>38517</v>
      </c>
      <c r="Q737" s="574" t="s">
        <v>442</v>
      </c>
      <c r="R737" s="574">
        <v>139.80000000000001</v>
      </c>
      <c r="S737" s="574">
        <v>28</v>
      </c>
      <c r="T737" s="575">
        <v>7101</v>
      </c>
      <c r="U737" s="574">
        <v>15</v>
      </c>
      <c r="V737" s="574" t="s">
        <v>122</v>
      </c>
      <c r="W737" s="574" t="s">
        <v>123</v>
      </c>
      <c r="X737" s="576">
        <v>47575</v>
      </c>
      <c r="Y737" s="576">
        <v>42512</v>
      </c>
      <c r="Z737" s="577">
        <v>0.05</v>
      </c>
    </row>
    <row r="738" spans="1:26" ht="30" x14ac:dyDescent="0.25">
      <c r="A738" s="564" t="s">
        <v>2575</v>
      </c>
      <c r="B738" s="565" t="s">
        <v>991</v>
      </c>
      <c r="C738" s="565">
        <v>1</v>
      </c>
      <c r="D738" s="565" t="s">
        <v>441</v>
      </c>
      <c r="E738" s="565" t="s">
        <v>838</v>
      </c>
      <c r="F738" s="565" t="s">
        <v>90</v>
      </c>
      <c r="G738" s="565">
        <v>2017</v>
      </c>
      <c r="H738" s="565" t="s">
        <v>190</v>
      </c>
      <c r="I738" s="565" t="s">
        <v>990</v>
      </c>
      <c r="J738" s="565" t="s">
        <v>559</v>
      </c>
      <c r="K738" s="565">
        <v>5</v>
      </c>
      <c r="L738" s="565" t="s">
        <v>985</v>
      </c>
      <c r="M738" s="565">
        <v>7000</v>
      </c>
      <c r="N738" s="565" t="s">
        <v>760</v>
      </c>
      <c r="O738" s="565">
        <v>8</v>
      </c>
      <c r="P738" s="565">
        <v>38617</v>
      </c>
      <c r="Q738" s="565" t="s">
        <v>442</v>
      </c>
      <c r="R738" s="565">
        <v>139.80000000000001</v>
      </c>
      <c r="S738" s="565">
        <v>28</v>
      </c>
      <c r="T738" s="566">
        <v>7200</v>
      </c>
      <c r="U738" s="565">
        <v>14</v>
      </c>
      <c r="V738" s="565" t="s">
        <v>122</v>
      </c>
      <c r="W738" s="565" t="s">
        <v>123</v>
      </c>
      <c r="X738" s="567">
        <v>50655</v>
      </c>
      <c r="Y738" s="567">
        <v>45561</v>
      </c>
      <c r="Z738" s="579">
        <v>0.05</v>
      </c>
    </row>
    <row r="739" spans="1:26" ht="45" x14ac:dyDescent="0.25">
      <c r="A739" s="564" t="s">
        <v>2576</v>
      </c>
      <c r="B739" s="574" t="s">
        <v>992</v>
      </c>
      <c r="C739" s="574">
        <v>2</v>
      </c>
      <c r="D739" s="574" t="s">
        <v>566</v>
      </c>
      <c r="E739" s="574" t="s">
        <v>838</v>
      </c>
      <c r="F739" s="574" t="s">
        <v>768</v>
      </c>
      <c r="G739" s="574">
        <v>2017</v>
      </c>
      <c r="H739" s="574" t="s">
        <v>993</v>
      </c>
      <c r="I739" s="574" t="s">
        <v>994</v>
      </c>
      <c r="J739" s="574" t="s">
        <v>777</v>
      </c>
      <c r="K739" s="574">
        <v>3</v>
      </c>
      <c r="L739" s="574" t="s">
        <v>995</v>
      </c>
      <c r="M739" s="574">
        <v>9250</v>
      </c>
      <c r="N739" s="574" t="s">
        <v>996</v>
      </c>
      <c r="O739" s="574">
        <v>6</v>
      </c>
      <c r="P739" s="574" t="s">
        <v>997</v>
      </c>
      <c r="Q739" s="574" t="s">
        <v>998</v>
      </c>
      <c r="R739" s="574">
        <v>120</v>
      </c>
      <c r="S739" s="574">
        <v>26</v>
      </c>
      <c r="T739" s="575">
        <v>6350</v>
      </c>
      <c r="U739" s="574">
        <v>20</v>
      </c>
      <c r="V739" s="574" t="s">
        <v>125</v>
      </c>
      <c r="W739" s="574" t="s">
        <v>122</v>
      </c>
      <c r="X739" s="576">
        <v>27490</v>
      </c>
      <c r="Y739" s="576">
        <v>19368</v>
      </c>
      <c r="Z739" s="577">
        <v>0.05</v>
      </c>
    </row>
    <row r="740" spans="1:26" ht="30" x14ac:dyDescent="0.25">
      <c r="A740" s="564" t="s">
        <v>2577</v>
      </c>
      <c r="B740" s="565" t="s">
        <v>1002</v>
      </c>
      <c r="C740" s="565">
        <v>2</v>
      </c>
      <c r="D740" s="565" t="s">
        <v>566</v>
      </c>
      <c r="E740" s="565" t="s">
        <v>838</v>
      </c>
      <c r="F740" s="565" t="s">
        <v>768</v>
      </c>
      <c r="G740" s="565">
        <v>2017</v>
      </c>
      <c r="H740" s="565" t="s">
        <v>993</v>
      </c>
      <c r="I740" s="565" t="s">
        <v>994</v>
      </c>
      <c r="J740" s="565" t="s">
        <v>777</v>
      </c>
      <c r="K740" s="565">
        <v>3</v>
      </c>
      <c r="L740" s="565" t="s">
        <v>1003</v>
      </c>
      <c r="M740" s="565">
        <v>9250</v>
      </c>
      <c r="N740" s="565" t="s">
        <v>1004</v>
      </c>
      <c r="O740" s="565">
        <v>8</v>
      </c>
      <c r="P740" s="565" t="s">
        <v>997</v>
      </c>
      <c r="Q740" s="565" t="s">
        <v>1005</v>
      </c>
      <c r="R740" s="565">
        <v>120</v>
      </c>
      <c r="S740" s="565">
        <v>26</v>
      </c>
      <c r="T740" s="566">
        <v>6350</v>
      </c>
      <c r="U740" s="565">
        <v>17</v>
      </c>
      <c r="V740" s="565" t="s">
        <v>122</v>
      </c>
      <c r="W740" s="565" t="s">
        <v>123</v>
      </c>
      <c r="X740" s="567">
        <v>29240</v>
      </c>
      <c r="Y740" s="567">
        <v>21176</v>
      </c>
      <c r="Z740" s="579">
        <v>0.05</v>
      </c>
    </row>
    <row r="741" spans="1:26" ht="30" x14ac:dyDescent="0.25">
      <c r="A741" s="564" t="s">
        <v>2578</v>
      </c>
      <c r="B741" s="574" t="s">
        <v>1006</v>
      </c>
      <c r="C741" s="574">
        <v>2</v>
      </c>
      <c r="D741" s="574" t="s">
        <v>566</v>
      </c>
      <c r="E741" s="574" t="s">
        <v>838</v>
      </c>
      <c r="F741" s="574" t="s">
        <v>768</v>
      </c>
      <c r="G741" s="574">
        <v>2017</v>
      </c>
      <c r="H741" s="574" t="s">
        <v>993</v>
      </c>
      <c r="I741" s="574" t="s">
        <v>1007</v>
      </c>
      <c r="J741" s="574" t="s">
        <v>777</v>
      </c>
      <c r="K741" s="574">
        <v>6</v>
      </c>
      <c r="L741" s="574" t="s">
        <v>995</v>
      </c>
      <c r="M741" s="574">
        <v>10350</v>
      </c>
      <c r="N741" s="574" t="s">
        <v>1008</v>
      </c>
      <c r="O741" s="574">
        <v>6</v>
      </c>
      <c r="P741" s="574" t="s">
        <v>1009</v>
      </c>
      <c r="Q741" s="574" t="s">
        <v>1010</v>
      </c>
      <c r="R741" s="574">
        <v>140</v>
      </c>
      <c r="S741" s="574">
        <v>26</v>
      </c>
      <c r="T741" s="575">
        <v>6700</v>
      </c>
      <c r="U741" s="574">
        <v>23</v>
      </c>
      <c r="V741" s="574" t="s">
        <v>255</v>
      </c>
      <c r="W741" s="574" t="s">
        <v>255</v>
      </c>
      <c r="X741" s="576">
        <v>36360</v>
      </c>
      <c r="Y741" s="576">
        <v>30596</v>
      </c>
      <c r="Z741" s="577">
        <v>0.05</v>
      </c>
    </row>
    <row r="742" spans="1:26" ht="45" x14ac:dyDescent="0.25">
      <c r="A742" s="564" t="s">
        <v>2579</v>
      </c>
      <c r="B742" s="565" t="s">
        <v>1011</v>
      </c>
      <c r="C742" s="565">
        <v>2</v>
      </c>
      <c r="D742" s="565" t="s">
        <v>566</v>
      </c>
      <c r="E742" s="565" t="s">
        <v>838</v>
      </c>
      <c r="F742" s="565" t="s">
        <v>768</v>
      </c>
      <c r="G742" s="565">
        <v>2017</v>
      </c>
      <c r="H742" s="565" t="s">
        <v>993</v>
      </c>
      <c r="I742" s="565" t="s">
        <v>1007</v>
      </c>
      <c r="J742" s="565" t="s">
        <v>777</v>
      </c>
      <c r="K742" s="565">
        <v>6</v>
      </c>
      <c r="L742" s="565" t="s">
        <v>995</v>
      </c>
      <c r="M742" s="565">
        <v>10350</v>
      </c>
      <c r="N742" s="565" t="s">
        <v>996</v>
      </c>
      <c r="O742" s="565">
        <v>6</v>
      </c>
      <c r="P742" s="565" t="s">
        <v>1009</v>
      </c>
      <c r="Q742" s="565" t="s">
        <v>998</v>
      </c>
      <c r="R742" s="565">
        <v>140</v>
      </c>
      <c r="S742" s="565">
        <v>26</v>
      </c>
      <c r="T742" s="566">
        <v>6700</v>
      </c>
      <c r="U742" s="565">
        <v>20</v>
      </c>
      <c r="V742" s="565" t="s">
        <v>125</v>
      </c>
      <c r="W742" s="565" t="s">
        <v>122</v>
      </c>
      <c r="X742" s="567">
        <v>31590</v>
      </c>
      <c r="Y742" s="567">
        <v>21208</v>
      </c>
      <c r="Z742" s="579">
        <v>0.05</v>
      </c>
    </row>
    <row r="743" spans="1:26" ht="30" x14ac:dyDescent="0.25">
      <c r="A743" s="564" t="s">
        <v>2580</v>
      </c>
      <c r="B743" s="574" t="s">
        <v>1013</v>
      </c>
      <c r="C743" s="574">
        <v>2</v>
      </c>
      <c r="D743" s="574" t="s">
        <v>566</v>
      </c>
      <c r="E743" s="574" t="s">
        <v>838</v>
      </c>
      <c r="F743" s="574" t="s">
        <v>768</v>
      </c>
      <c r="G743" s="574">
        <v>2017</v>
      </c>
      <c r="H743" s="574" t="s">
        <v>993</v>
      </c>
      <c r="I743" s="574" t="s">
        <v>1007</v>
      </c>
      <c r="J743" s="574" t="s">
        <v>777</v>
      </c>
      <c r="K743" s="574">
        <v>6</v>
      </c>
      <c r="L743" s="574" t="s">
        <v>1003</v>
      </c>
      <c r="M743" s="574">
        <v>10350</v>
      </c>
      <c r="N743" s="574" t="s">
        <v>1004</v>
      </c>
      <c r="O743" s="574">
        <v>8</v>
      </c>
      <c r="P743" s="574" t="s">
        <v>1009</v>
      </c>
      <c r="Q743" s="574" t="s">
        <v>1014</v>
      </c>
      <c r="R743" s="574">
        <v>140</v>
      </c>
      <c r="S743" s="574">
        <v>26</v>
      </c>
      <c r="T743" s="575">
        <v>6700</v>
      </c>
      <c r="U743" s="574">
        <v>17</v>
      </c>
      <c r="V743" s="574" t="s">
        <v>122</v>
      </c>
      <c r="W743" s="574" t="s">
        <v>123</v>
      </c>
      <c r="X743" s="576">
        <v>33340</v>
      </c>
      <c r="Y743" s="576">
        <v>21767</v>
      </c>
      <c r="Z743" s="577">
        <v>0.05</v>
      </c>
    </row>
    <row r="744" spans="1:26" ht="30" x14ac:dyDescent="0.25">
      <c r="A744" s="564" t="s">
        <v>2581</v>
      </c>
      <c r="B744" s="565" t="s">
        <v>1015</v>
      </c>
      <c r="C744" s="565">
        <v>2</v>
      </c>
      <c r="D744" s="565" t="s">
        <v>566</v>
      </c>
      <c r="E744" s="565" t="s">
        <v>838</v>
      </c>
      <c r="F744" s="565" t="s">
        <v>768</v>
      </c>
      <c r="G744" s="565">
        <v>2017</v>
      </c>
      <c r="H744" s="565" t="s">
        <v>993</v>
      </c>
      <c r="I744" s="565" t="s">
        <v>1016</v>
      </c>
      <c r="J744" s="565" t="s">
        <v>777</v>
      </c>
      <c r="K744" s="565">
        <v>6</v>
      </c>
      <c r="L744" s="565" t="s">
        <v>985</v>
      </c>
      <c r="M744" s="565">
        <v>10350</v>
      </c>
      <c r="N744" s="565" t="s">
        <v>1008</v>
      </c>
      <c r="O744" s="565">
        <v>6</v>
      </c>
      <c r="P744" s="565" t="s">
        <v>1017</v>
      </c>
      <c r="Q744" s="565" t="s">
        <v>1010</v>
      </c>
      <c r="R744" s="565">
        <v>140</v>
      </c>
      <c r="S744" s="565">
        <v>26</v>
      </c>
      <c r="T744" s="566">
        <v>6700</v>
      </c>
      <c r="U744" s="565">
        <v>23</v>
      </c>
      <c r="V744" s="565" t="s">
        <v>255</v>
      </c>
      <c r="W744" s="565" t="s">
        <v>255</v>
      </c>
      <c r="X744" s="567">
        <v>38760</v>
      </c>
      <c r="Y744" s="567">
        <v>33477</v>
      </c>
      <c r="Z744" s="579">
        <v>0.05</v>
      </c>
    </row>
    <row r="745" spans="1:26" ht="45" x14ac:dyDescent="0.25">
      <c r="A745" s="564" t="s">
        <v>2582</v>
      </c>
      <c r="B745" s="574" t="s">
        <v>1018</v>
      </c>
      <c r="C745" s="574">
        <v>2</v>
      </c>
      <c r="D745" s="574" t="s">
        <v>566</v>
      </c>
      <c r="E745" s="574" t="s">
        <v>838</v>
      </c>
      <c r="F745" s="574" t="s">
        <v>768</v>
      </c>
      <c r="G745" s="574">
        <v>2017</v>
      </c>
      <c r="H745" s="574" t="s">
        <v>993</v>
      </c>
      <c r="I745" s="574" t="s">
        <v>1016</v>
      </c>
      <c r="J745" s="574" t="s">
        <v>777</v>
      </c>
      <c r="K745" s="574">
        <v>6</v>
      </c>
      <c r="L745" s="574" t="s">
        <v>985</v>
      </c>
      <c r="M745" s="574">
        <v>10350</v>
      </c>
      <c r="N745" s="574" t="s">
        <v>1019</v>
      </c>
      <c r="O745" s="574">
        <v>6</v>
      </c>
      <c r="P745" s="574" t="s">
        <v>1017</v>
      </c>
      <c r="Q745" s="574" t="s">
        <v>998</v>
      </c>
      <c r="R745" s="574">
        <v>140</v>
      </c>
      <c r="S745" s="574">
        <v>26</v>
      </c>
      <c r="T745" s="575">
        <v>6700</v>
      </c>
      <c r="U745" s="574">
        <v>20</v>
      </c>
      <c r="V745" s="574" t="s">
        <v>125</v>
      </c>
      <c r="W745" s="574" t="s">
        <v>122</v>
      </c>
      <c r="X745" s="576">
        <v>33990</v>
      </c>
      <c r="Y745" s="576">
        <v>22654</v>
      </c>
      <c r="Z745" s="577">
        <v>0.05</v>
      </c>
    </row>
    <row r="746" spans="1:26" ht="30" x14ac:dyDescent="0.25">
      <c r="A746" s="564" t="s">
        <v>2583</v>
      </c>
      <c r="B746" s="565" t="s">
        <v>1021</v>
      </c>
      <c r="C746" s="565">
        <v>2</v>
      </c>
      <c r="D746" s="565" t="s">
        <v>566</v>
      </c>
      <c r="E746" s="565" t="s">
        <v>838</v>
      </c>
      <c r="F746" s="565" t="s">
        <v>768</v>
      </c>
      <c r="G746" s="565">
        <v>2017</v>
      </c>
      <c r="H746" s="565" t="s">
        <v>993</v>
      </c>
      <c r="I746" s="565" t="s">
        <v>1016</v>
      </c>
      <c r="J746" s="565" t="s">
        <v>777</v>
      </c>
      <c r="K746" s="565">
        <v>6</v>
      </c>
      <c r="L746" s="565" t="s">
        <v>985</v>
      </c>
      <c r="M746" s="565">
        <v>10350</v>
      </c>
      <c r="N746" s="565" t="s">
        <v>1004</v>
      </c>
      <c r="O746" s="565">
        <v>8</v>
      </c>
      <c r="P746" s="565" t="s">
        <v>1017</v>
      </c>
      <c r="Q746" s="565" t="s">
        <v>1005</v>
      </c>
      <c r="R746" s="565">
        <v>140</v>
      </c>
      <c r="S746" s="565">
        <v>26</v>
      </c>
      <c r="T746" s="566">
        <v>6700</v>
      </c>
      <c r="U746" s="565">
        <v>17</v>
      </c>
      <c r="V746" s="565" t="s">
        <v>122</v>
      </c>
      <c r="W746" s="565" t="s">
        <v>123</v>
      </c>
      <c r="X746" s="567">
        <v>35740</v>
      </c>
      <c r="Y746" s="567">
        <v>25921</v>
      </c>
      <c r="Z746" s="579">
        <v>0.05</v>
      </c>
    </row>
    <row r="747" spans="1:26" ht="30" x14ac:dyDescent="0.25">
      <c r="A747" s="564" t="s">
        <v>2584</v>
      </c>
      <c r="B747" s="574" t="s">
        <v>1024</v>
      </c>
      <c r="C747" s="574">
        <v>2</v>
      </c>
      <c r="D747" s="574" t="s">
        <v>566</v>
      </c>
      <c r="E747" s="574" t="s">
        <v>838</v>
      </c>
      <c r="F747" s="574" t="s">
        <v>768</v>
      </c>
      <c r="G747" s="574">
        <v>2017</v>
      </c>
      <c r="H747" s="574" t="s">
        <v>993</v>
      </c>
      <c r="I747" s="574" t="s">
        <v>1016</v>
      </c>
      <c r="J747" s="574" t="s">
        <v>777</v>
      </c>
      <c r="K747" s="574">
        <v>6</v>
      </c>
      <c r="L747" s="574" t="s">
        <v>1003</v>
      </c>
      <c r="M747" s="574">
        <v>10400</v>
      </c>
      <c r="N747" s="574" t="s">
        <v>1004</v>
      </c>
      <c r="O747" s="574">
        <v>8</v>
      </c>
      <c r="P747" s="574" t="s">
        <v>1023</v>
      </c>
      <c r="Q747" s="574" t="s">
        <v>1005</v>
      </c>
      <c r="R747" s="574">
        <v>149</v>
      </c>
      <c r="S747" s="574">
        <v>26</v>
      </c>
      <c r="T747" s="575">
        <v>6700</v>
      </c>
      <c r="U747" s="574">
        <v>17</v>
      </c>
      <c r="V747" s="574" t="s">
        <v>122</v>
      </c>
      <c r="W747" s="574" t="s">
        <v>123</v>
      </c>
      <c r="X747" s="576">
        <v>34690</v>
      </c>
      <c r="Y747" s="576">
        <v>25059</v>
      </c>
      <c r="Z747" s="577">
        <v>0.05</v>
      </c>
    </row>
    <row r="748" spans="1:26" ht="30" x14ac:dyDescent="0.25">
      <c r="A748" s="564" t="s">
        <v>2585</v>
      </c>
      <c r="B748" s="565" t="s">
        <v>1025</v>
      </c>
      <c r="C748" s="565">
        <v>2</v>
      </c>
      <c r="D748" s="565" t="s">
        <v>566</v>
      </c>
      <c r="E748" s="565" t="s">
        <v>838</v>
      </c>
      <c r="F748" s="565" t="s">
        <v>768</v>
      </c>
      <c r="G748" s="565">
        <v>2017</v>
      </c>
      <c r="H748" s="565" t="s">
        <v>993</v>
      </c>
      <c r="I748" s="565" t="s">
        <v>994</v>
      </c>
      <c r="J748" s="565" t="s">
        <v>777</v>
      </c>
      <c r="K748" s="565">
        <v>3</v>
      </c>
      <c r="L748" s="565" t="s">
        <v>907</v>
      </c>
      <c r="M748" s="565">
        <v>10450</v>
      </c>
      <c r="N748" s="565" t="s">
        <v>1008</v>
      </c>
      <c r="O748" s="565">
        <v>6</v>
      </c>
      <c r="P748" s="565" t="s">
        <v>1026</v>
      </c>
      <c r="Q748" s="565" t="s">
        <v>1010</v>
      </c>
      <c r="R748" s="565">
        <v>140</v>
      </c>
      <c r="S748" s="565">
        <v>32</v>
      </c>
      <c r="T748" s="566">
        <v>6600</v>
      </c>
      <c r="U748" s="565">
        <v>23</v>
      </c>
      <c r="V748" s="565" t="s">
        <v>255</v>
      </c>
      <c r="W748" s="565" t="s">
        <v>255</v>
      </c>
      <c r="X748" s="567">
        <v>32260</v>
      </c>
      <c r="Y748" s="567">
        <v>27089</v>
      </c>
      <c r="Z748" s="579">
        <v>0.05</v>
      </c>
    </row>
    <row r="749" spans="1:26" ht="45" x14ac:dyDescent="0.25">
      <c r="A749" s="564" t="s">
        <v>2586</v>
      </c>
      <c r="B749" s="574" t="s">
        <v>1027</v>
      </c>
      <c r="C749" s="574">
        <v>2</v>
      </c>
      <c r="D749" s="574" t="s">
        <v>566</v>
      </c>
      <c r="E749" s="574" t="s">
        <v>838</v>
      </c>
      <c r="F749" s="574" t="s">
        <v>768</v>
      </c>
      <c r="G749" s="574">
        <v>2017</v>
      </c>
      <c r="H749" s="574" t="s">
        <v>993</v>
      </c>
      <c r="I749" s="574" t="s">
        <v>994</v>
      </c>
      <c r="J749" s="574" t="s">
        <v>777</v>
      </c>
      <c r="K749" s="574">
        <v>3</v>
      </c>
      <c r="L749" s="574" t="s">
        <v>907</v>
      </c>
      <c r="M749" s="574">
        <v>10450</v>
      </c>
      <c r="N749" s="574" t="s">
        <v>1019</v>
      </c>
      <c r="O749" s="574">
        <v>6</v>
      </c>
      <c r="P749" s="574" t="s">
        <v>1026</v>
      </c>
      <c r="Q749" s="574" t="s">
        <v>998</v>
      </c>
      <c r="R749" s="574">
        <v>140</v>
      </c>
      <c r="S749" s="574">
        <v>32</v>
      </c>
      <c r="T749" s="575">
        <v>6600</v>
      </c>
      <c r="U749" s="574">
        <v>20</v>
      </c>
      <c r="V749" s="574" t="s">
        <v>125</v>
      </c>
      <c r="W749" s="574" t="s">
        <v>122</v>
      </c>
      <c r="X749" s="576">
        <v>27490</v>
      </c>
      <c r="Y749" s="576">
        <v>19368</v>
      </c>
      <c r="Z749" s="577">
        <v>0.05</v>
      </c>
    </row>
    <row r="750" spans="1:26" ht="30" x14ac:dyDescent="0.25">
      <c r="A750" s="564" t="s">
        <v>2587</v>
      </c>
      <c r="B750" s="565" t="s">
        <v>1029</v>
      </c>
      <c r="C750" s="565">
        <v>2</v>
      </c>
      <c r="D750" s="565" t="s">
        <v>566</v>
      </c>
      <c r="E750" s="565" t="s">
        <v>838</v>
      </c>
      <c r="F750" s="565" t="s">
        <v>768</v>
      </c>
      <c r="G750" s="565">
        <v>2017</v>
      </c>
      <c r="H750" s="565" t="s">
        <v>993</v>
      </c>
      <c r="I750" s="565" t="s">
        <v>994</v>
      </c>
      <c r="J750" s="565" t="s">
        <v>777</v>
      </c>
      <c r="K750" s="565">
        <v>3</v>
      </c>
      <c r="L750" s="565" t="s">
        <v>907</v>
      </c>
      <c r="M750" s="565">
        <v>10450</v>
      </c>
      <c r="N750" s="565" t="s">
        <v>1004</v>
      </c>
      <c r="O750" s="565">
        <v>8</v>
      </c>
      <c r="P750" s="565" t="s">
        <v>1026</v>
      </c>
      <c r="Q750" s="565" t="s">
        <v>1005</v>
      </c>
      <c r="R750" s="565">
        <v>140</v>
      </c>
      <c r="S750" s="565">
        <v>32</v>
      </c>
      <c r="T750" s="566">
        <v>6600</v>
      </c>
      <c r="U750" s="565">
        <v>17</v>
      </c>
      <c r="V750" s="565" t="s">
        <v>122</v>
      </c>
      <c r="W750" s="565" t="s">
        <v>123</v>
      </c>
      <c r="X750" s="567">
        <v>29240</v>
      </c>
      <c r="Y750" s="567">
        <v>21176</v>
      </c>
      <c r="Z750" s="579">
        <v>0.05</v>
      </c>
    </row>
    <row r="751" spans="1:26" ht="45" x14ac:dyDescent="0.25">
      <c r="A751" s="564" t="s">
        <v>2588</v>
      </c>
      <c r="B751" s="574" t="s">
        <v>1030</v>
      </c>
      <c r="C751" s="574">
        <v>2</v>
      </c>
      <c r="D751" s="574" t="s">
        <v>566</v>
      </c>
      <c r="E751" s="574" t="s">
        <v>838</v>
      </c>
      <c r="F751" s="574" t="s">
        <v>768</v>
      </c>
      <c r="G751" s="574">
        <v>2017</v>
      </c>
      <c r="H751" s="574" t="s">
        <v>993</v>
      </c>
      <c r="I751" s="574" t="s">
        <v>994</v>
      </c>
      <c r="J751" s="574" t="s">
        <v>559</v>
      </c>
      <c r="K751" s="574">
        <v>3</v>
      </c>
      <c r="L751" s="574" t="s">
        <v>995</v>
      </c>
      <c r="M751" s="574">
        <v>9050</v>
      </c>
      <c r="N751" s="574" t="s">
        <v>1019</v>
      </c>
      <c r="O751" s="574">
        <v>6</v>
      </c>
      <c r="P751" s="574" t="s">
        <v>1031</v>
      </c>
      <c r="Q751" s="574" t="s">
        <v>998</v>
      </c>
      <c r="R751" s="574">
        <v>120</v>
      </c>
      <c r="S751" s="574">
        <v>26</v>
      </c>
      <c r="T751" s="575">
        <v>6350</v>
      </c>
      <c r="U751" s="574">
        <v>19</v>
      </c>
      <c r="V751" s="574" t="s">
        <v>125</v>
      </c>
      <c r="W751" s="574" t="s">
        <v>122</v>
      </c>
      <c r="X751" s="576">
        <v>32090</v>
      </c>
      <c r="Y751" s="576">
        <v>22495</v>
      </c>
      <c r="Z751" s="577">
        <v>0.05</v>
      </c>
    </row>
    <row r="752" spans="1:26" ht="30" x14ac:dyDescent="0.25">
      <c r="A752" s="564" t="s">
        <v>2589</v>
      </c>
      <c r="B752" s="565" t="s">
        <v>1033</v>
      </c>
      <c r="C752" s="565">
        <v>2</v>
      </c>
      <c r="D752" s="565" t="s">
        <v>566</v>
      </c>
      <c r="E752" s="565" t="s">
        <v>838</v>
      </c>
      <c r="F752" s="565" t="s">
        <v>768</v>
      </c>
      <c r="G752" s="565">
        <v>2017</v>
      </c>
      <c r="H752" s="565" t="s">
        <v>993</v>
      </c>
      <c r="I752" s="565" t="s">
        <v>994</v>
      </c>
      <c r="J752" s="565" t="s">
        <v>559</v>
      </c>
      <c r="K752" s="565">
        <v>3</v>
      </c>
      <c r="L752" s="565" t="s">
        <v>1003</v>
      </c>
      <c r="M752" s="565">
        <v>9050</v>
      </c>
      <c r="N752" s="565" t="s">
        <v>1004</v>
      </c>
      <c r="O752" s="565">
        <v>8</v>
      </c>
      <c r="P752" s="565" t="s">
        <v>1031</v>
      </c>
      <c r="Q752" s="565" t="s">
        <v>1005</v>
      </c>
      <c r="R752" s="565">
        <v>120</v>
      </c>
      <c r="S752" s="565">
        <v>26</v>
      </c>
      <c r="T752" s="566">
        <v>6350</v>
      </c>
      <c r="U752" s="565">
        <v>19</v>
      </c>
      <c r="V752" s="565" t="s">
        <v>122</v>
      </c>
      <c r="W752" s="565" t="s">
        <v>123</v>
      </c>
      <c r="X752" s="567">
        <v>33840</v>
      </c>
      <c r="Y752" s="567">
        <v>22845</v>
      </c>
      <c r="Z752" s="579">
        <v>0.05</v>
      </c>
    </row>
    <row r="753" spans="1:26" ht="30" x14ac:dyDescent="0.25">
      <c r="A753" s="564" t="s">
        <v>2590</v>
      </c>
      <c r="B753" s="574" t="s">
        <v>1034</v>
      </c>
      <c r="C753" s="574">
        <v>2</v>
      </c>
      <c r="D753" s="574" t="s">
        <v>566</v>
      </c>
      <c r="E753" s="574" t="s">
        <v>838</v>
      </c>
      <c r="F753" s="574" t="s">
        <v>768</v>
      </c>
      <c r="G753" s="574">
        <v>2017</v>
      </c>
      <c r="H753" s="574" t="s">
        <v>993</v>
      </c>
      <c r="I753" s="574" t="s">
        <v>1007</v>
      </c>
      <c r="J753" s="574" t="s">
        <v>559</v>
      </c>
      <c r="K753" s="574">
        <v>6</v>
      </c>
      <c r="L753" s="574" t="s">
        <v>995</v>
      </c>
      <c r="M753" s="574">
        <v>10350</v>
      </c>
      <c r="N753" s="574" t="s">
        <v>1008</v>
      </c>
      <c r="O753" s="574">
        <v>6</v>
      </c>
      <c r="P753" s="574" t="s">
        <v>1035</v>
      </c>
      <c r="Q753" s="574" t="s">
        <v>1010</v>
      </c>
      <c r="R753" s="574">
        <v>140</v>
      </c>
      <c r="S753" s="574">
        <v>26</v>
      </c>
      <c r="T753" s="575">
        <v>6600</v>
      </c>
      <c r="U753" s="574">
        <v>22</v>
      </c>
      <c r="V753" s="574" t="s">
        <v>255</v>
      </c>
      <c r="W753" s="574" t="s">
        <v>255</v>
      </c>
      <c r="X753" s="576">
        <v>39960</v>
      </c>
      <c r="Y753" s="576">
        <v>33817</v>
      </c>
      <c r="Z753" s="577">
        <v>0.05</v>
      </c>
    </row>
    <row r="754" spans="1:26" ht="45" x14ac:dyDescent="0.25">
      <c r="A754" s="564" t="s">
        <v>2591</v>
      </c>
      <c r="B754" s="565" t="s">
        <v>1036</v>
      </c>
      <c r="C754" s="565">
        <v>2</v>
      </c>
      <c r="D754" s="565" t="s">
        <v>566</v>
      </c>
      <c r="E754" s="565" t="s">
        <v>838</v>
      </c>
      <c r="F754" s="565" t="s">
        <v>768</v>
      </c>
      <c r="G754" s="565">
        <v>2017</v>
      </c>
      <c r="H754" s="565" t="s">
        <v>993</v>
      </c>
      <c r="I754" s="565" t="s">
        <v>1007</v>
      </c>
      <c r="J754" s="565" t="s">
        <v>559</v>
      </c>
      <c r="K754" s="565">
        <v>6</v>
      </c>
      <c r="L754" s="565" t="s">
        <v>995</v>
      </c>
      <c r="M754" s="565">
        <v>10350</v>
      </c>
      <c r="N754" s="565" t="s">
        <v>1019</v>
      </c>
      <c r="O754" s="565">
        <v>6</v>
      </c>
      <c r="P754" s="565" t="s">
        <v>1035</v>
      </c>
      <c r="Q754" s="565" t="s">
        <v>998</v>
      </c>
      <c r="R754" s="565">
        <v>140</v>
      </c>
      <c r="S754" s="565">
        <v>26</v>
      </c>
      <c r="T754" s="566">
        <v>6600</v>
      </c>
      <c r="U754" s="565">
        <v>19</v>
      </c>
      <c r="V754" s="565" t="s">
        <v>125</v>
      </c>
      <c r="W754" s="565" t="s">
        <v>122</v>
      </c>
      <c r="X754" s="567">
        <v>35190</v>
      </c>
      <c r="Y754" s="567">
        <v>23533</v>
      </c>
      <c r="Z754" s="579">
        <v>0.05</v>
      </c>
    </row>
    <row r="755" spans="1:26" ht="30" x14ac:dyDescent="0.25">
      <c r="A755" s="564" t="s">
        <v>2592</v>
      </c>
      <c r="B755" s="574" t="s">
        <v>1038</v>
      </c>
      <c r="C755" s="574">
        <v>2</v>
      </c>
      <c r="D755" s="574" t="s">
        <v>566</v>
      </c>
      <c r="E755" s="574" t="s">
        <v>838</v>
      </c>
      <c r="F755" s="574" t="s">
        <v>768</v>
      </c>
      <c r="G755" s="574">
        <v>2017</v>
      </c>
      <c r="H755" s="574" t="s">
        <v>993</v>
      </c>
      <c r="I755" s="574" t="s">
        <v>1007</v>
      </c>
      <c r="J755" s="574" t="s">
        <v>559</v>
      </c>
      <c r="K755" s="574">
        <v>6</v>
      </c>
      <c r="L755" s="574" t="s">
        <v>1003</v>
      </c>
      <c r="M755" s="574">
        <v>10350</v>
      </c>
      <c r="N755" s="574" t="s">
        <v>1004</v>
      </c>
      <c r="O755" s="574">
        <v>8</v>
      </c>
      <c r="P755" s="574" t="s">
        <v>1035</v>
      </c>
      <c r="Q755" s="574" t="s">
        <v>1014</v>
      </c>
      <c r="R755" s="574">
        <v>140</v>
      </c>
      <c r="S755" s="574">
        <v>26</v>
      </c>
      <c r="T755" s="575">
        <v>6600</v>
      </c>
      <c r="U755" s="574">
        <v>19</v>
      </c>
      <c r="V755" s="574" t="s">
        <v>122</v>
      </c>
      <c r="W755" s="574" t="s">
        <v>123</v>
      </c>
      <c r="X755" s="576">
        <v>36940</v>
      </c>
      <c r="Y755" s="576">
        <v>25654</v>
      </c>
      <c r="Z755" s="577">
        <v>0.05</v>
      </c>
    </row>
    <row r="756" spans="1:26" ht="30" x14ac:dyDescent="0.25">
      <c r="A756" s="564" t="s">
        <v>2593</v>
      </c>
      <c r="B756" s="565" t="s">
        <v>1039</v>
      </c>
      <c r="C756" s="565">
        <v>2</v>
      </c>
      <c r="D756" s="565" t="s">
        <v>566</v>
      </c>
      <c r="E756" s="565" t="s">
        <v>838</v>
      </c>
      <c r="F756" s="565" t="s">
        <v>768</v>
      </c>
      <c r="G756" s="565">
        <v>2017</v>
      </c>
      <c r="H756" s="565" t="s">
        <v>993</v>
      </c>
      <c r="I756" s="565" t="s">
        <v>1016</v>
      </c>
      <c r="J756" s="565" t="s">
        <v>559</v>
      </c>
      <c r="K756" s="565">
        <v>6</v>
      </c>
      <c r="L756" s="565" t="s">
        <v>985</v>
      </c>
      <c r="M756" s="565">
        <v>10150</v>
      </c>
      <c r="N756" s="565" t="s">
        <v>1008</v>
      </c>
      <c r="O756" s="565">
        <v>6</v>
      </c>
      <c r="P756" s="565" t="s">
        <v>1040</v>
      </c>
      <c r="Q756" s="565" t="s">
        <v>1010</v>
      </c>
      <c r="R756" s="565">
        <v>140</v>
      </c>
      <c r="S756" s="565">
        <v>26</v>
      </c>
      <c r="T756" s="566">
        <v>6800</v>
      </c>
      <c r="U756" s="565">
        <v>22</v>
      </c>
      <c r="V756" s="565" t="s">
        <v>255</v>
      </c>
      <c r="W756" s="565" t="s">
        <v>255</v>
      </c>
      <c r="X756" s="567">
        <v>42460</v>
      </c>
      <c r="Y756" s="567">
        <v>30916</v>
      </c>
      <c r="Z756" s="579">
        <v>0.05</v>
      </c>
    </row>
    <row r="757" spans="1:26" ht="45" x14ac:dyDescent="0.25">
      <c r="A757" s="564" t="s">
        <v>2594</v>
      </c>
      <c r="B757" s="574" t="s">
        <v>1041</v>
      </c>
      <c r="C757" s="574">
        <v>2</v>
      </c>
      <c r="D757" s="574" t="s">
        <v>566</v>
      </c>
      <c r="E757" s="574" t="s">
        <v>838</v>
      </c>
      <c r="F757" s="574" t="s">
        <v>768</v>
      </c>
      <c r="G757" s="574">
        <v>2017</v>
      </c>
      <c r="H757" s="574" t="s">
        <v>993</v>
      </c>
      <c r="I757" s="574" t="s">
        <v>1016</v>
      </c>
      <c r="J757" s="574" t="s">
        <v>559</v>
      </c>
      <c r="K757" s="574">
        <v>6</v>
      </c>
      <c r="L757" s="574" t="s">
        <v>985</v>
      </c>
      <c r="M757" s="574">
        <v>10150</v>
      </c>
      <c r="N757" s="574" t="s">
        <v>1019</v>
      </c>
      <c r="O757" s="574">
        <v>6</v>
      </c>
      <c r="P757" s="574" t="s">
        <v>1040</v>
      </c>
      <c r="Q757" s="574" t="s">
        <v>998</v>
      </c>
      <c r="R757" s="574">
        <v>140</v>
      </c>
      <c r="S757" s="574">
        <v>26</v>
      </c>
      <c r="T757" s="575">
        <v>6800</v>
      </c>
      <c r="U757" s="574">
        <v>19</v>
      </c>
      <c r="V757" s="574" t="s">
        <v>125</v>
      </c>
      <c r="W757" s="574" t="s">
        <v>122</v>
      </c>
      <c r="X757" s="576">
        <v>37690</v>
      </c>
      <c r="Y757" s="576">
        <v>26841</v>
      </c>
      <c r="Z757" s="577">
        <v>0.05</v>
      </c>
    </row>
    <row r="758" spans="1:26" ht="30" x14ac:dyDescent="0.25">
      <c r="A758" s="564" t="s">
        <v>2595</v>
      </c>
      <c r="B758" s="565" t="s">
        <v>1043</v>
      </c>
      <c r="C758" s="565">
        <v>2</v>
      </c>
      <c r="D758" s="565" t="s">
        <v>566</v>
      </c>
      <c r="E758" s="565" t="s">
        <v>838</v>
      </c>
      <c r="F758" s="565" t="s">
        <v>768</v>
      </c>
      <c r="G758" s="565">
        <v>2017</v>
      </c>
      <c r="H758" s="565" t="s">
        <v>993</v>
      </c>
      <c r="I758" s="565" t="s">
        <v>1016</v>
      </c>
      <c r="J758" s="565" t="s">
        <v>559</v>
      </c>
      <c r="K758" s="565">
        <v>6</v>
      </c>
      <c r="L758" s="565" t="s">
        <v>985</v>
      </c>
      <c r="M758" s="565">
        <v>10150</v>
      </c>
      <c r="N758" s="565" t="s">
        <v>1004</v>
      </c>
      <c r="O758" s="565">
        <v>8</v>
      </c>
      <c r="P758" s="565" t="s">
        <v>1040</v>
      </c>
      <c r="Q758" s="565" t="s">
        <v>1005</v>
      </c>
      <c r="R758" s="565">
        <v>140</v>
      </c>
      <c r="S758" s="565">
        <v>26</v>
      </c>
      <c r="T758" s="566">
        <v>6800</v>
      </c>
      <c r="U758" s="565">
        <v>19</v>
      </c>
      <c r="V758" s="565" t="s">
        <v>122</v>
      </c>
      <c r="W758" s="565" t="s">
        <v>123</v>
      </c>
      <c r="X758" s="567">
        <v>39440</v>
      </c>
      <c r="Y758" s="567">
        <v>28336</v>
      </c>
      <c r="Z758" s="579">
        <v>0.05</v>
      </c>
    </row>
    <row r="759" spans="1:26" ht="30" x14ac:dyDescent="0.25">
      <c r="A759" s="564" t="s">
        <v>2596</v>
      </c>
      <c r="B759" s="574" t="s">
        <v>1044</v>
      </c>
      <c r="C759" s="574">
        <v>2</v>
      </c>
      <c r="D759" s="574" t="s">
        <v>566</v>
      </c>
      <c r="E759" s="574" t="s">
        <v>838</v>
      </c>
      <c r="F759" s="574" t="s">
        <v>768</v>
      </c>
      <c r="G759" s="574">
        <v>2017</v>
      </c>
      <c r="H759" s="574" t="s">
        <v>993</v>
      </c>
      <c r="I759" s="574" t="s">
        <v>994</v>
      </c>
      <c r="J759" s="574" t="s">
        <v>559</v>
      </c>
      <c r="K759" s="574">
        <v>3</v>
      </c>
      <c r="L759" s="574" t="s">
        <v>907</v>
      </c>
      <c r="M759" s="574">
        <v>10200</v>
      </c>
      <c r="N759" s="574" t="s">
        <v>1008</v>
      </c>
      <c r="O759" s="574">
        <v>6</v>
      </c>
      <c r="P759" s="574" t="s">
        <v>1045</v>
      </c>
      <c r="Q759" s="574" t="s">
        <v>1010</v>
      </c>
      <c r="R759" s="574">
        <v>140</v>
      </c>
      <c r="S759" s="574">
        <v>32</v>
      </c>
      <c r="T759" s="575">
        <v>6800</v>
      </c>
      <c r="U759" s="574">
        <v>22</v>
      </c>
      <c r="V759" s="574" t="s">
        <v>255</v>
      </c>
      <c r="W759" s="574" t="s">
        <v>255</v>
      </c>
      <c r="X759" s="576">
        <v>36860</v>
      </c>
      <c r="Y759" s="576">
        <v>31257</v>
      </c>
      <c r="Z759" s="577">
        <v>0.05</v>
      </c>
    </row>
    <row r="760" spans="1:26" ht="45" x14ac:dyDescent="0.25">
      <c r="A760" s="564" t="s">
        <v>2597</v>
      </c>
      <c r="B760" s="565" t="s">
        <v>1046</v>
      </c>
      <c r="C760" s="565">
        <v>2</v>
      </c>
      <c r="D760" s="565" t="s">
        <v>566</v>
      </c>
      <c r="E760" s="565" t="s">
        <v>838</v>
      </c>
      <c r="F760" s="565" t="s">
        <v>768</v>
      </c>
      <c r="G760" s="565">
        <v>2017</v>
      </c>
      <c r="H760" s="565" t="s">
        <v>993</v>
      </c>
      <c r="I760" s="565" t="s">
        <v>994</v>
      </c>
      <c r="J760" s="565" t="s">
        <v>559</v>
      </c>
      <c r="K760" s="565">
        <v>3</v>
      </c>
      <c r="L760" s="565" t="s">
        <v>907</v>
      </c>
      <c r="M760" s="565">
        <v>10200</v>
      </c>
      <c r="N760" s="565" t="s">
        <v>1019</v>
      </c>
      <c r="O760" s="565">
        <v>6</v>
      </c>
      <c r="P760" s="565" t="s">
        <v>1045</v>
      </c>
      <c r="Q760" s="565" t="s">
        <v>998</v>
      </c>
      <c r="R760" s="565">
        <v>140</v>
      </c>
      <c r="S760" s="565">
        <v>32</v>
      </c>
      <c r="T760" s="566">
        <v>6800</v>
      </c>
      <c r="U760" s="565">
        <v>19</v>
      </c>
      <c r="V760" s="565" t="s">
        <v>125</v>
      </c>
      <c r="W760" s="565" t="s">
        <v>122</v>
      </c>
      <c r="X760" s="567">
        <v>32090</v>
      </c>
      <c r="Y760" s="567">
        <v>22495</v>
      </c>
      <c r="Z760" s="579">
        <v>0.05</v>
      </c>
    </row>
    <row r="761" spans="1:26" ht="30" x14ac:dyDescent="0.25">
      <c r="A761" s="564" t="s">
        <v>2598</v>
      </c>
      <c r="B761" s="574" t="s">
        <v>1048</v>
      </c>
      <c r="C761" s="574">
        <v>2</v>
      </c>
      <c r="D761" s="574" t="s">
        <v>566</v>
      </c>
      <c r="E761" s="574" t="s">
        <v>838</v>
      </c>
      <c r="F761" s="574" t="s">
        <v>768</v>
      </c>
      <c r="G761" s="574">
        <v>2017</v>
      </c>
      <c r="H761" s="574" t="s">
        <v>993</v>
      </c>
      <c r="I761" s="574" t="s">
        <v>994</v>
      </c>
      <c r="J761" s="574" t="s">
        <v>559</v>
      </c>
      <c r="K761" s="574">
        <v>3</v>
      </c>
      <c r="L761" s="574" t="s">
        <v>907</v>
      </c>
      <c r="M761" s="574">
        <v>10200</v>
      </c>
      <c r="N761" s="574" t="s">
        <v>1004</v>
      </c>
      <c r="O761" s="574">
        <v>8</v>
      </c>
      <c r="P761" s="574" t="s">
        <v>1045</v>
      </c>
      <c r="Q761" s="574" t="s">
        <v>1005</v>
      </c>
      <c r="R761" s="574">
        <v>140</v>
      </c>
      <c r="S761" s="574">
        <v>32</v>
      </c>
      <c r="T761" s="575">
        <v>6800</v>
      </c>
      <c r="U761" s="574">
        <v>19</v>
      </c>
      <c r="V761" s="574" t="s">
        <v>122</v>
      </c>
      <c r="W761" s="574" t="s">
        <v>123</v>
      </c>
      <c r="X761" s="576">
        <v>33840</v>
      </c>
      <c r="Y761" s="576">
        <v>22845</v>
      </c>
      <c r="Z761" s="577">
        <v>0.05</v>
      </c>
    </row>
    <row r="762" spans="1:26" ht="30" x14ac:dyDescent="0.25">
      <c r="A762" s="564" t="s">
        <v>2599</v>
      </c>
      <c r="B762" s="565" t="s">
        <v>1049</v>
      </c>
      <c r="C762" s="565">
        <v>2</v>
      </c>
      <c r="D762" s="565" t="s">
        <v>566</v>
      </c>
      <c r="E762" s="565" t="s">
        <v>838</v>
      </c>
      <c r="F762" s="565" t="s">
        <v>768</v>
      </c>
      <c r="G762" s="565">
        <v>2017</v>
      </c>
      <c r="H762" s="565" t="s">
        <v>993</v>
      </c>
      <c r="I762" s="565" t="s">
        <v>1016</v>
      </c>
      <c r="J762" s="565" t="s">
        <v>559</v>
      </c>
      <c r="K762" s="565">
        <v>6</v>
      </c>
      <c r="L762" s="565" t="s">
        <v>995</v>
      </c>
      <c r="M762" s="565">
        <v>10150</v>
      </c>
      <c r="N762" s="565" t="s">
        <v>1008</v>
      </c>
      <c r="O762" s="565">
        <v>6</v>
      </c>
      <c r="P762" s="565" t="s">
        <v>1050</v>
      </c>
      <c r="Q762" s="565" t="s">
        <v>1010</v>
      </c>
      <c r="R762" s="565">
        <v>149</v>
      </c>
      <c r="S762" s="565">
        <v>26</v>
      </c>
      <c r="T762" s="566">
        <v>6800</v>
      </c>
      <c r="U762" s="565">
        <v>22</v>
      </c>
      <c r="V762" s="565" t="s">
        <v>255</v>
      </c>
      <c r="W762" s="565" t="s">
        <v>255</v>
      </c>
      <c r="X762" s="567">
        <v>41910</v>
      </c>
      <c r="Y762" s="567">
        <v>30477</v>
      </c>
      <c r="Z762" s="579">
        <v>0.05</v>
      </c>
    </row>
    <row r="763" spans="1:26" ht="30" x14ac:dyDescent="0.25">
      <c r="A763" s="564" t="s">
        <v>2600</v>
      </c>
      <c r="B763" s="574" t="s">
        <v>1051</v>
      </c>
      <c r="C763" s="574">
        <v>2</v>
      </c>
      <c r="D763" s="574" t="s">
        <v>566</v>
      </c>
      <c r="E763" s="574" t="s">
        <v>838</v>
      </c>
      <c r="F763" s="574" t="s">
        <v>768</v>
      </c>
      <c r="G763" s="574">
        <v>2017</v>
      </c>
      <c r="H763" s="574" t="s">
        <v>993</v>
      </c>
      <c r="I763" s="574" t="s">
        <v>1016</v>
      </c>
      <c r="J763" s="574" t="s">
        <v>559</v>
      </c>
      <c r="K763" s="574">
        <v>6</v>
      </c>
      <c r="L763" s="574" t="s">
        <v>995</v>
      </c>
      <c r="M763" s="574">
        <v>10150</v>
      </c>
      <c r="N763" s="574" t="s">
        <v>1052</v>
      </c>
      <c r="O763" s="574">
        <v>8</v>
      </c>
      <c r="P763" s="574" t="s">
        <v>1050</v>
      </c>
      <c r="Q763" s="574" t="s">
        <v>1005</v>
      </c>
      <c r="R763" s="574">
        <v>149</v>
      </c>
      <c r="S763" s="574">
        <v>26</v>
      </c>
      <c r="T763" s="575">
        <v>6800</v>
      </c>
      <c r="U763" s="574">
        <v>19</v>
      </c>
      <c r="V763" s="574" t="s">
        <v>122</v>
      </c>
      <c r="W763" s="574" t="s">
        <v>123</v>
      </c>
      <c r="X763" s="576">
        <v>38290</v>
      </c>
      <c r="Y763" s="576">
        <v>27384</v>
      </c>
      <c r="Z763" s="577">
        <v>0.05</v>
      </c>
    </row>
    <row r="764" spans="1:26" ht="30" x14ac:dyDescent="0.25">
      <c r="A764" s="564" t="s">
        <v>2601</v>
      </c>
      <c r="B764" s="565" t="s">
        <v>1053</v>
      </c>
      <c r="C764" s="565">
        <v>2</v>
      </c>
      <c r="D764" s="565" t="s">
        <v>566</v>
      </c>
      <c r="E764" s="565" t="s">
        <v>838</v>
      </c>
      <c r="F764" s="565" t="s">
        <v>768</v>
      </c>
      <c r="G764" s="565">
        <v>2017</v>
      </c>
      <c r="H764" s="565" t="s">
        <v>993</v>
      </c>
      <c r="I764" s="565" t="s">
        <v>1054</v>
      </c>
      <c r="J764" s="565" t="s">
        <v>777</v>
      </c>
      <c r="K764" s="565">
        <v>6</v>
      </c>
      <c r="L764" s="565" t="s">
        <v>995</v>
      </c>
      <c r="M764" s="565">
        <v>10400</v>
      </c>
      <c r="N764" s="565" t="s">
        <v>1008</v>
      </c>
      <c r="O764" s="565">
        <v>6</v>
      </c>
      <c r="P764" s="565" t="s">
        <v>1055</v>
      </c>
      <c r="Q764" s="565" t="s">
        <v>1637</v>
      </c>
      <c r="R764" s="565">
        <v>140.5</v>
      </c>
      <c r="S764" s="565">
        <v>26</v>
      </c>
      <c r="T764" s="566">
        <v>6700</v>
      </c>
      <c r="U764" s="565">
        <v>24</v>
      </c>
      <c r="V764" s="565" t="s">
        <v>255</v>
      </c>
      <c r="W764" s="565" t="s">
        <v>255</v>
      </c>
      <c r="X764" s="567">
        <v>38890</v>
      </c>
      <c r="Y764" s="567">
        <v>33136</v>
      </c>
      <c r="Z764" s="579">
        <v>0.05</v>
      </c>
    </row>
    <row r="765" spans="1:26" ht="45" x14ac:dyDescent="0.25">
      <c r="A765" s="564" t="s">
        <v>2602</v>
      </c>
      <c r="B765" s="574" t="s">
        <v>1057</v>
      </c>
      <c r="C765" s="574">
        <v>2</v>
      </c>
      <c r="D765" s="574" t="s">
        <v>566</v>
      </c>
      <c r="E765" s="574" t="s">
        <v>838</v>
      </c>
      <c r="F765" s="574" t="s">
        <v>768</v>
      </c>
      <c r="G765" s="574">
        <v>2017</v>
      </c>
      <c r="H765" s="574" t="s">
        <v>993</v>
      </c>
      <c r="I765" s="574" t="s">
        <v>1058</v>
      </c>
      <c r="J765" s="574" t="s">
        <v>777</v>
      </c>
      <c r="K765" s="574">
        <v>3</v>
      </c>
      <c r="L765" s="574" t="s">
        <v>995</v>
      </c>
      <c r="M765" s="574">
        <v>9250</v>
      </c>
      <c r="N765" s="574" t="s">
        <v>1019</v>
      </c>
      <c r="O765" s="574">
        <v>6</v>
      </c>
      <c r="P765" s="574" t="s">
        <v>1059</v>
      </c>
      <c r="Q765" s="574" t="s">
        <v>1060</v>
      </c>
      <c r="R765" s="574">
        <v>120</v>
      </c>
      <c r="S765" s="574">
        <v>26</v>
      </c>
      <c r="T765" s="575">
        <v>6025</v>
      </c>
      <c r="U765" s="574">
        <v>20</v>
      </c>
      <c r="V765" s="574" t="s">
        <v>125</v>
      </c>
      <c r="W765" s="574" t="s">
        <v>122</v>
      </c>
      <c r="X765" s="576">
        <v>32190</v>
      </c>
      <c r="Y765" s="576">
        <v>22471</v>
      </c>
      <c r="Z765" s="577">
        <v>0.05</v>
      </c>
    </row>
    <row r="766" spans="1:26" ht="30" x14ac:dyDescent="0.25">
      <c r="A766" s="564" t="s">
        <v>2603</v>
      </c>
      <c r="B766" s="565" t="s">
        <v>1061</v>
      </c>
      <c r="C766" s="565">
        <v>2</v>
      </c>
      <c r="D766" s="565" t="s">
        <v>566</v>
      </c>
      <c r="E766" s="565" t="s">
        <v>838</v>
      </c>
      <c r="F766" s="565" t="s">
        <v>768</v>
      </c>
      <c r="G766" s="565">
        <v>2017</v>
      </c>
      <c r="H766" s="565" t="s">
        <v>993</v>
      </c>
      <c r="I766" s="565" t="s">
        <v>1058</v>
      </c>
      <c r="J766" s="565" t="s">
        <v>777</v>
      </c>
      <c r="K766" s="565">
        <v>3</v>
      </c>
      <c r="L766" s="565" t="s">
        <v>995</v>
      </c>
      <c r="M766" s="565">
        <v>9250</v>
      </c>
      <c r="N766" s="565" t="s">
        <v>1004</v>
      </c>
      <c r="O766" s="565">
        <v>8</v>
      </c>
      <c r="P766" s="565" t="s">
        <v>1059</v>
      </c>
      <c r="Q766" s="565" t="s">
        <v>1062</v>
      </c>
      <c r="R766" s="565">
        <v>120</v>
      </c>
      <c r="S766" s="565">
        <v>26</v>
      </c>
      <c r="T766" s="566">
        <v>6350</v>
      </c>
      <c r="U766" s="565">
        <v>16</v>
      </c>
      <c r="V766" s="565" t="s">
        <v>122</v>
      </c>
      <c r="W766" s="565" t="s">
        <v>123</v>
      </c>
      <c r="X766" s="567">
        <v>33940</v>
      </c>
      <c r="Y766" s="567">
        <v>23967</v>
      </c>
      <c r="Z766" s="579">
        <v>0.05</v>
      </c>
    </row>
    <row r="767" spans="1:26" ht="30" x14ac:dyDescent="0.25">
      <c r="A767" s="564" t="s">
        <v>2604</v>
      </c>
      <c r="B767" s="574" t="s">
        <v>1063</v>
      </c>
      <c r="C767" s="574">
        <v>2</v>
      </c>
      <c r="D767" s="574" t="s">
        <v>566</v>
      </c>
      <c r="E767" s="574" t="s">
        <v>838</v>
      </c>
      <c r="F767" s="574" t="s">
        <v>768</v>
      </c>
      <c r="G767" s="574">
        <v>2017</v>
      </c>
      <c r="H767" s="574" t="s">
        <v>993</v>
      </c>
      <c r="I767" s="574" t="s">
        <v>1058</v>
      </c>
      <c r="J767" s="574" t="s">
        <v>777</v>
      </c>
      <c r="K767" s="574">
        <v>3</v>
      </c>
      <c r="L767" s="574" t="s">
        <v>907</v>
      </c>
      <c r="M767" s="574">
        <v>10450</v>
      </c>
      <c r="N767" s="574" t="s">
        <v>1008</v>
      </c>
      <c r="O767" s="574">
        <v>6</v>
      </c>
      <c r="P767" s="574" t="s">
        <v>1064</v>
      </c>
      <c r="Q767" s="574" t="s">
        <v>1056</v>
      </c>
      <c r="R767" s="574">
        <v>140</v>
      </c>
      <c r="S767" s="574">
        <v>26</v>
      </c>
      <c r="T767" s="575">
        <v>6600</v>
      </c>
      <c r="U767" s="574">
        <v>23</v>
      </c>
      <c r="V767" s="574" t="s">
        <v>255</v>
      </c>
      <c r="W767" s="574" t="s">
        <v>255</v>
      </c>
      <c r="X767" s="576">
        <v>37260</v>
      </c>
      <c r="Y767" s="576">
        <v>26815</v>
      </c>
      <c r="Z767" s="577">
        <v>0.05</v>
      </c>
    </row>
    <row r="768" spans="1:26" ht="45" x14ac:dyDescent="0.25">
      <c r="A768" s="564" t="s">
        <v>2605</v>
      </c>
      <c r="B768" s="565" t="s">
        <v>1065</v>
      </c>
      <c r="C768" s="565">
        <v>2</v>
      </c>
      <c r="D768" s="565" t="s">
        <v>566</v>
      </c>
      <c r="E768" s="565" t="s">
        <v>838</v>
      </c>
      <c r="F768" s="565" t="s">
        <v>768</v>
      </c>
      <c r="G768" s="565">
        <v>2017</v>
      </c>
      <c r="H768" s="565" t="s">
        <v>993</v>
      </c>
      <c r="I768" s="565" t="s">
        <v>1058</v>
      </c>
      <c r="J768" s="565" t="s">
        <v>777</v>
      </c>
      <c r="K768" s="565">
        <v>3</v>
      </c>
      <c r="L768" s="565" t="s">
        <v>907</v>
      </c>
      <c r="M768" s="565">
        <v>10450</v>
      </c>
      <c r="N768" s="565" t="s">
        <v>1019</v>
      </c>
      <c r="O768" s="565">
        <v>6</v>
      </c>
      <c r="P768" s="565" t="s">
        <v>1064</v>
      </c>
      <c r="Q768" s="565" t="s">
        <v>1060</v>
      </c>
      <c r="R768" s="565">
        <v>140</v>
      </c>
      <c r="S768" s="565">
        <v>26</v>
      </c>
      <c r="T768" s="566">
        <v>6600</v>
      </c>
      <c r="U768" s="565">
        <v>20</v>
      </c>
      <c r="V768" s="565" t="s">
        <v>125</v>
      </c>
      <c r="W768" s="565" t="s">
        <v>122</v>
      </c>
      <c r="X768" s="567">
        <v>32490</v>
      </c>
      <c r="Y768" s="567">
        <v>22740</v>
      </c>
      <c r="Z768" s="579">
        <v>0.05</v>
      </c>
    </row>
    <row r="769" spans="1:26" ht="30" x14ac:dyDescent="0.25">
      <c r="A769" s="564" t="s">
        <v>2606</v>
      </c>
      <c r="B769" s="574" t="s">
        <v>1066</v>
      </c>
      <c r="C769" s="574">
        <v>2</v>
      </c>
      <c r="D769" s="574" t="s">
        <v>566</v>
      </c>
      <c r="E769" s="574" t="s">
        <v>838</v>
      </c>
      <c r="F769" s="574" t="s">
        <v>768</v>
      </c>
      <c r="G769" s="574">
        <v>2017</v>
      </c>
      <c r="H769" s="574" t="s">
        <v>993</v>
      </c>
      <c r="I769" s="574" t="s">
        <v>1058</v>
      </c>
      <c r="J769" s="574" t="s">
        <v>777</v>
      </c>
      <c r="K769" s="574">
        <v>3</v>
      </c>
      <c r="L769" s="574" t="s">
        <v>907</v>
      </c>
      <c r="M769" s="574">
        <v>10450</v>
      </c>
      <c r="N769" s="574" t="s">
        <v>1004</v>
      </c>
      <c r="O769" s="574">
        <v>8</v>
      </c>
      <c r="P769" s="574" t="s">
        <v>1064</v>
      </c>
      <c r="Q769" s="574" t="s">
        <v>1062</v>
      </c>
      <c r="R769" s="574">
        <v>140</v>
      </c>
      <c r="S769" s="574">
        <v>26</v>
      </c>
      <c r="T769" s="575">
        <v>6600</v>
      </c>
      <c r="U769" s="574">
        <v>16</v>
      </c>
      <c r="V769" s="574" t="s">
        <v>122</v>
      </c>
      <c r="W769" s="574" t="s">
        <v>123</v>
      </c>
      <c r="X769" s="576">
        <v>34240</v>
      </c>
      <c r="Y769" s="576">
        <v>24235</v>
      </c>
      <c r="Z769" s="577">
        <v>0.05</v>
      </c>
    </row>
    <row r="770" spans="1:26" ht="30" x14ac:dyDescent="0.25">
      <c r="A770" s="564" t="s">
        <v>2607</v>
      </c>
      <c r="B770" s="565" t="s">
        <v>1067</v>
      </c>
      <c r="C770" s="565">
        <v>2</v>
      </c>
      <c r="D770" s="565" t="s">
        <v>566</v>
      </c>
      <c r="E770" s="565" t="s">
        <v>838</v>
      </c>
      <c r="F770" s="565" t="s">
        <v>768</v>
      </c>
      <c r="G770" s="565">
        <v>2017</v>
      </c>
      <c r="H770" s="565" t="s">
        <v>993</v>
      </c>
      <c r="I770" s="565" t="s">
        <v>1068</v>
      </c>
      <c r="J770" s="565" t="s">
        <v>777</v>
      </c>
      <c r="K770" s="565">
        <v>6</v>
      </c>
      <c r="L770" s="565" t="s">
        <v>995</v>
      </c>
      <c r="M770" s="565">
        <v>10350</v>
      </c>
      <c r="N770" s="565" t="s">
        <v>1008</v>
      </c>
      <c r="O770" s="565">
        <v>6</v>
      </c>
      <c r="P770" s="565" t="s">
        <v>1069</v>
      </c>
      <c r="Q770" s="565" t="s">
        <v>1056</v>
      </c>
      <c r="R770" s="565">
        <v>140</v>
      </c>
      <c r="S770" s="565">
        <v>26</v>
      </c>
      <c r="T770" s="566">
        <v>6700</v>
      </c>
      <c r="U770" s="565">
        <v>23</v>
      </c>
      <c r="V770" s="565" t="s">
        <v>255</v>
      </c>
      <c r="W770" s="565" t="s">
        <v>255</v>
      </c>
      <c r="X770" s="567">
        <v>40560</v>
      </c>
      <c r="Y770" s="567">
        <v>33927</v>
      </c>
      <c r="Z770" s="579">
        <v>0.05</v>
      </c>
    </row>
    <row r="771" spans="1:26" ht="45" x14ac:dyDescent="0.25">
      <c r="A771" s="564" t="s">
        <v>2608</v>
      </c>
      <c r="B771" s="574" t="s">
        <v>1070</v>
      </c>
      <c r="C771" s="574">
        <v>2</v>
      </c>
      <c r="D771" s="574" t="s">
        <v>566</v>
      </c>
      <c r="E771" s="574" t="s">
        <v>838</v>
      </c>
      <c r="F771" s="574" t="s">
        <v>768</v>
      </c>
      <c r="G771" s="574">
        <v>2017</v>
      </c>
      <c r="H771" s="574" t="s">
        <v>993</v>
      </c>
      <c r="I771" s="574" t="s">
        <v>1068</v>
      </c>
      <c r="J771" s="574" t="s">
        <v>777</v>
      </c>
      <c r="K771" s="574">
        <v>6</v>
      </c>
      <c r="L771" s="574" t="s">
        <v>995</v>
      </c>
      <c r="M771" s="574">
        <v>10350</v>
      </c>
      <c r="N771" s="574" t="s">
        <v>1019</v>
      </c>
      <c r="O771" s="574">
        <v>6</v>
      </c>
      <c r="P771" s="574" t="s">
        <v>1069</v>
      </c>
      <c r="Q771" s="574" t="s">
        <v>1060</v>
      </c>
      <c r="R771" s="574">
        <v>140</v>
      </c>
      <c r="S771" s="574">
        <v>26</v>
      </c>
      <c r="T771" s="575">
        <v>6700</v>
      </c>
      <c r="U771" s="574">
        <v>20</v>
      </c>
      <c r="V771" s="574" t="s">
        <v>125</v>
      </c>
      <c r="W771" s="574" t="s">
        <v>122</v>
      </c>
      <c r="X771" s="576">
        <v>35790</v>
      </c>
      <c r="Y771" s="576">
        <v>23821</v>
      </c>
      <c r="Z771" s="577">
        <v>0.05</v>
      </c>
    </row>
    <row r="772" spans="1:26" ht="30" x14ac:dyDescent="0.25">
      <c r="A772" s="564" t="s">
        <v>2609</v>
      </c>
      <c r="B772" s="565" t="s">
        <v>1071</v>
      </c>
      <c r="C772" s="565">
        <v>2</v>
      </c>
      <c r="D772" s="565" t="s">
        <v>566</v>
      </c>
      <c r="E772" s="565" t="s">
        <v>838</v>
      </c>
      <c r="F772" s="565" t="s">
        <v>768</v>
      </c>
      <c r="G772" s="565">
        <v>2017</v>
      </c>
      <c r="H772" s="565" t="s">
        <v>993</v>
      </c>
      <c r="I772" s="565" t="s">
        <v>1068</v>
      </c>
      <c r="J772" s="565" t="s">
        <v>777</v>
      </c>
      <c r="K772" s="565">
        <v>6</v>
      </c>
      <c r="L772" s="565" t="s">
        <v>995</v>
      </c>
      <c r="M772" s="565">
        <v>10350</v>
      </c>
      <c r="N772" s="565" t="s">
        <v>1004</v>
      </c>
      <c r="O772" s="565">
        <v>8</v>
      </c>
      <c r="P772" s="565" t="s">
        <v>1069</v>
      </c>
      <c r="Q772" s="565" t="s">
        <v>1072</v>
      </c>
      <c r="R772" s="565">
        <v>140</v>
      </c>
      <c r="S772" s="565">
        <v>26</v>
      </c>
      <c r="T772" s="566">
        <v>6700</v>
      </c>
      <c r="U772" s="565">
        <v>16</v>
      </c>
      <c r="V772" s="565" t="s">
        <v>122</v>
      </c>
      <c r="W772" s="565" t="s">
        <v>123</v>
      </c>
      <c r="X772" s="567">
        <v>37540</v>
      </c>
      <c r="Y772" s="567">
        <v>26046</v>
      </c>
      <c r="Z772" s="579">
        <v>0.05</v>
      </c>
    </row>
    <row r="773" spans="1:26" ht="30" x14ac:dyDescent="0.25">
      <c r="A773" s="564" t="s">
        <v>2610</v>
      </c>
      <c r="B773" s="574" t="s">
        <v>1073</v>
      </c>
      <c r="C773" s="574">
        <v>2</v>
      </c>
      <c r="D773" s="574" t="s">
        <v>566</v>
      </c>
      <c r="E773" s="574" t="s">
        <v>838</v>
      </c>
      <c r="F773" s="574" t="s">
        <v>768</v>
      </c>
      <c r="G773" s="574">
        <v>2017</v>
      </c>
      <c r="H773" s="574" t="s">
        <v>993</v>
      </c>
      <c r="I773" s="574" t="s">
        <v>1074</v>
      </c>
      <c r="J773" s="574" t="s">
        <v>777</v>
      </c>
      <c r="K773" s="574">
        <v>6</v>
      </c>
      <c r="L773" s="574" t="s">
        <v>985</v>
      </c>
      <c r="M773" s="574">
        <v>10300</v>
      </c>
      <c r="N773" s="574" t="s">
        <v>1008</v>
      </c>
      <c r="O773" s="574">
        <v>6</v>
      </c>
      <c r="P773" s="574" t="s">
        <v>1075</v>
      </c>
      <c r="Q773" s="574" t="s">
        <v>1056</v>
      </c>
      <c r="R773" s="574">
        <v>140</v>
      </c>
      <c r="S773" s="574">
        <v>26</v>
      </c>
      <c r="T773" s="575">
        <v>6800</v>
      </c>
      <c r="U773" s="574">
        <v>23</v>
      </c>
      <c r="V773" s="574" t="s">
        <v>255</v>
      </c>
      <c r="W773" s="574" t="s">
        <v>255</v>
      </c>
      <c r="X773" s="576">
        <v>43360</v>
      </c>
      <c r="Y773" s="576">
        <v>36147</v>
      </c>
      <c r="Z773" s="577">
        <v>0.05</v>
      </c>
    </row>
    <row r="774" spans="1:26" ht="45" x14ac:dyDescent="0.25">
      <c r="A774" s="564" t="s">
        <v>2611</v>
      </c>
      <c r="B774" s="565" t="s">
        <v>1076</v>
      </c>
      <c r="C774" s="565">
        <v>2</v>
      </c>
      <c r="D774" s="565" t="s">
        <v>566</v>
      </c>
      <c r="E774" s="565" t="s">
        <v>838</v>
      </c>
      <c r="F774" s="565" t="s">
        <v>768</v>
      </c>
      <c r="G774" s="565">
        <v>2017</v>
      </c>
      <c r="H774" s="565" t="s">
        <v>993</v>
      </c>
      <c r="I774" s="565" t="s">
        <v>1074</v>
      </c>
      <c r="J774" s="565" t="s">
        <v>777</v>
      </c>
      <c r="K774" s="565">
        <v>6</v>
      </c>
      <c r="L774" s="565" t="s">
        <v>985</v>
      </c>
      <c r="M774" s="565">
        <v>10300</v>
      </c>
      <c r="N774" s="565" t="s">
        <v>1019</v>
      </c>
      <c r="O774" s="565">
        <v>6</v>
      </c>
      <c r="P774" s="565" t="s">
        <v>1075</v>
      </c>
      <c r="Q774" s="565" t="s">
        <v>1060</v>
      </c>
      <c r="R774" s="565">
        <v>140</v>
      </c>
      <c r="S774" s="565">
        <v>26</v>
      </c>
      <c r="T774" s="566">
        <v>6800</v>
      </c>
      <c r="U774" s="565">
        <v>20</v>
      </c>
      <c r="V774" s="565" t="s">
        <v>125</v>
      </c>
      <c r="W774" s="565" t="s">
        <v>122</v>
      </c>
      <c r="X774" s="567">
        <v>38590</v>
      </c>
      <c r="Y774" s="567">
        <v>26017</v>
      </c>
      <c r="Z774" s="579">
        <v>0.05</v>
      </c>
    </row>
    <row r="775" spans="1:26" ht="30" x14ac:dyDescent="0.25">
      <c r="A775" s="564" t="s">
        <v>2612</v>
      </c>
      <c r="B775" s="574" t="s">
        <v>1077</v>
      </c>
      <c r="C775" s="574">
        <v>2</v>
      </c>
      <c r="D775" s="574" t="s">
        <v>566</v>
      </c>
      <c r="E775" s="574" t="s">
        <v>838</v>
      </c>
      <c r="F775" s="574" t="s">
        <v>768</v>
      </c>
      <c r="G775" s="574">
        <v>2017</v>
      </c>
      <c r="H775" s="574" t="s">
        <v>993</v>
      </c>
      <c r="I775" s="574" t="s">
        <v>1074</v>
      </c>
      <c r="J775" s="574" t="s">
        <v>777</v>
      </c>
      <c r="K775" s="574">
        <v>6</v>
      </c>
      <c r="L775" s="574" t="s">
        <v>985</v>
      </c>
      <c r="M775" s="574">
        <v>10300</v>
      </c>
      <c r="N775" s="574" t="s">
        <v>1004</v>
      </c>
      <c r="O775" s="574">
        <v>8</v>
      </c>
      <c r="P775" s="574" t="s">
        <v>1075</v>
      </c>
      <c r="Q775" s="574" t="s">
        <v>1062</v>
      </c>
      <c r="R775" s="574">
        <v>140</v>
      </c>
      <c r="S775" s="574">
        <v>26</v>
      </c>
      <c r="T775" s="575">
        <v>6800</v>
      </c>
      <c r="U775" s="574">
        <v>16</v>
      </c>
      <c r="V775" s="574" t="s">
        <v>122</v>
      </c>
      <c r="W775" s="574" t="s">
        <v>123</v>
      </c>
      <c r="X775" s="576">
        <v>40340</v>
      </c>
      <c r="Y775" s="576">
        <v>30013</v>
      </c>
      <c r="Z775" s="577">
        <v>0.05</v>
      </c>
    </row>
    <row r="776" spans="1:26" ht="30" x14ac:dyDescent="0.25">
      <c r="A776" s="564" t="s">
        <v>2613</v>
      </c>
      <c r="B776" s="565" t="s">
        <v>1078</v>
      </c>
      <c r="C776" s="565">
        <v>2</v>
      </c>
      <c r="D776" s="565" t="s">
        <v>566</v>
      </c>
      <c r="E776" s="565" t="s">
        <v>838</v>
      </c>
      <c r="F776" s="565" t="s">
        <v>768</v>
      </c>
      <c r="G776" s="565">
        <v>2017</v>
      </c>
      <c r="H776" s="565" t="s">
        <v>993</v>
      </c>
      <c r="I776" s="565" t="s">
        <v>1074</v>
      </c>
      <c r="J776" s="565" t="s">
        <v>777</v>
      </c>
      <c r="K776" s="565">
        <v>6</v>
      </c>
      <c r="L776" s="565" t="s">
        <v>995</v>
      </c>
      <c r="M776" s="565">
        <v>9250</v>
      </c>
      <c r="N776" s="565" t="s">
        <v>1004</v>
      </c>
      <c r="O776" s="565">
        <v>8</v>
      </c>
      <c r="P776" s="565" t="s">
        <v>1079</v>
      </c>
      <c r="Q776" s="565" t="s">
        <v>1062</v>
      </c>
      <c r="R776" s="565">
        <v>149</v>
      </c>
      <c r="S776" s="565">
        <v>26</v>
      </c>
      <c r="T776" s="566">
        <v>6350</v>
      </c>
      <c r="U776" s="565">
        <v>16</v>
      </c>
      <c r="V776" s="565" t="s">
        <v>122</v>
      </c>
      <c r="W776" s="565" t="s">
        <v>123</v>
      </c>
      <c r="X776" s="567">
        <v>40590</v>
      </c>
      <c r="Y776" s="567">
        <v>30308</v>
      </c>
      <c r="Z776" s="579">
        <v>0.05</v>
      </c>
    </row>
    <row r="777" spans="1:26" ht="45" x14ac:dyDescent="0.25">
      <c r="A777" s="564" t="s">
        <v>2614</v>
      </c>
      <c r="B777" s="574" t="s">
        <v>1080</v>
      </c>
      <c r="C777" s="574">
        <v>2</v>
      </c>
      <c r="D777" s="574" t="s">
        <v>566</v>
      </c>
      <c r="E777" s="574" t="s">
        <v>838</v>
      </c>
      <c r="F777" s="574" t="s">
        <v>768</v>
      </c>
      <c r="G777" s="574">
        <v>2017</v>
      </c>
      <c r="H777" s="574" t="s">
        <v>993</v>
      </c>
      <c r="I777" s="574" t="s">
        <v>1058</v>
      </c>
      <c r="J777" s="574" t="s">
        <v>559</v>
      </c>
      <c r="K777" s="574">
        <v>3</v>
      </c>
      <c r="L777" s="574" t="s">
        <v>995</v>
      </c>
      <c r="M777" s="574">
        <v>9050</v>
      </c>
      <c r="N777" s="574" t="s">
        <v>1019</v>
      </c>
      <c r="O777" s="574">
        <v>6</v>
      </c>
      <c r="P777" s="574" t="s">
        <v>1081</v>
      </c>
      <c r="Q777" s="574" t="s">
        <v>1060</v>
      </c>
      <c r="R777" s="574">
        <v>120</v>
      </c>
      <c r="S777" s="574">
        <v>26</v>
      </c>
      <c r="T777" s="575">
        <v>6300</v>
      </c>
      <c r="U777" s="574">
        <v>19</v>
      </c>
      <c r="V777" s="574" t="s">
        <v>125</v>
      </c>
      <c r="W777" s="574" t="s">
        <v>122</v>
      </c>
      <c r="X777" s="576">
        <v>36690</v>
      </c>
      <c r="Y777" s="576">
        <v>26294</v>
      </c>
      <c r="Z777" s="577">
        <v>0.05</v>
      </c>
    </row>
    <row r="778" spans="1:26" ht="30" x14ac:dyDescent="0.25">
      <c r="A778" s="564" t="s">
        <v>2615</v>
      </c>
      <c r="B778" s="565" t="s">
        <v>1082</v>
      </c>
      <c r="C778" s="565">
        <v>2</v>
      </c>
      <c r="D778" s="565" t="s">
        <v>566</v>
      </c>
      <c r="E778" s="565" t="s">
        <v>838</v>
      </c>
      <c r="F778" s="565" t="s">
        <v>768</v>
      </c>
      <c r="G778" s="565">
        <v>2017</v>
      </c>
      <c r="H778" s="565" t="s">
        <v>993</v>
      </c>
      <c r="I778" s="565" t="s">
        <v>1058</v>
      </c>
      <c r="J778" s="565" t="s">
        <v>559</v>
      </c>
      <c r="K778" s="565">
        <v>3</v>
      </c>
      <c r="L778" s="565" t="s">
        <v>995</v>
      </c>
      <c r="M778" s="565">
        <v>9050</v>
      </c>
      <c r="N778" s="565" t="s">
        <v>1004</v>
      </c>
      <c r="O778" s="565">
        <v>8</v>
      </c>
      <c r="P778" s="565" t="s">
        <v>1081</v>
      </c>
      <c r="Q778" s="565" t="s">
        <v>1062</v>
      </c>
      <c r="R778" s="565">
        <v>120</v>
      </c>
      <c r="S778" s="565">
        <v>26</v>
      </c>
      <c r="T778" s="566">
        <v>6350</v>
      </c>
      <c r="U778" s="565">
        <v>19</v>
      </c>
      <c r="V778" s="565" t="s">
        <v>122</v>
      </c>
      <c r="W778" s="565" t="s">
        <v>123</v>
      </c>
      <c r="X778" s="567">
        <v>38440</v>
      </c>
      <c r="Y778" s="567">
        <v>25498</v>
      </c>
      <c r="Z778" s="579">
        <v>0.05</v>
      </c>
    </row>
    <row r="779" spans="1:26" ht="30" x14ac:dyDescent="0.25">
      <c r="A779" s="564" t="s">
        <v>2616</v>
      </c>
      <c r="B779" s="574" t="s">
        <v>1083</v>
      </c>
      <c r="C779" s="574">
        <v>2</v>
      </c>
      <c r="D779" s="574" t="s">
        <v>566</v>
      </c>
      <c r="E779" s="574" t="s">
        <v>838</v>
      </c>
      <c r="F779" s="574" t="s">
        <v>768</v>
      </c>
      <c r="G779" s="574">
        <v>2017</v>
      </c>
      <c r="H779" s="574" t="s">
        <v>993</v>
      </c>
      <c r="I779" s="574" t="s">
        <v>1058</v>
      </c>
      <c r="J779" s="574" t="s">
        <v>559</v>
      </c>
      <c r="K779" s="574">
        <v>3</v>
      </c>
      <c r="L779" s="574" t="s">
        <v>907</v>
      </c>
      <c r="M779" s="574">
        <v>10350</v>
      </c>
      <c r="N779" s="574" t="s">
        <v>1008</v>
      </c>
      <c r="O779" s="574">
        <v>6</v>
      </c>
      <c r="P779" s="574" t="s">
        <v>1084</v>
      </c>
      <c r="Q779" s="574" t="s">
        <v>1056</v>
      </c>
      <c r="R779" s="574">
        <v>140</v>
      </c>
      <c r="S779" s="574">
        <v>32</v>
      </c>
      <c r="T779" s="575">
        <v>6600</v>
      </c>
      <c r="U779" s="574">
        <v>19</v>
      </c>
      <c r="V779" s="574" t="s">
        <v>255</v>
      </c>
      <c r="W779" s="574" t="s">
        <v>255</v>
      </c>
      <c r="X779" s="576">
        <v>41760</v>
      </c>
      <c r="Y779" s="576">
        <v>35707</v>
      </c>
      <c r="Z779" s="577">
        <v>0.05</v>
      </c>
    </row>
    <row r="780" spans="1:26" ht="45" x14ac:dyDescent="0.25">
      <c r="A780" s="564" t="s">
        <v>2617</v>
      </c>
      <c r="B780" s="565" t="s">
        <v>1085</v>
      </c>
      <c r="C780" s="565">
        <v>2</v>
      </c>
      <c r="D780" s="565" t="s">
        <v>566</v>
      </c>
      <c r="E780" s="565" t="s">
        <v>838</v>
      </c>
      <c r="F780" s="565" t="s">
        <v>768</v>
      </c>
      <c r="G780" s="565">
        <v>2017</v>
      </c>
      <c r="H780" s="565" t="s">
        <v>993</v>
      </c>
      <c r="I780" s="565" t="s">
        <v>1058</v>
      </c>
      <c r="J780" s="565" t="s">
        <v>559</v>
      </c>
      <c r="K780" s="565">
        <v>3</v>
      </c>
      <c r="L780" s="565" t="s">
        <v>907</v>
      </c>
      <c r="M780" s="565">
        <v>10350</v>
      </c>
      <c r="N780" s="565" t="s">
        <v>1019</v>
      </c>
      <c r="O780" s="565">
        <v>6</v>
      </c>
      <c r="P780" s="565" t="s">
        <v>1084</v>
      </c>
      <c r="Q780" s="565" t="s">
        <v>1060</v>
      </c>
      <c r="R780" s="565">
        <v>140</v>
      </c>
      <c r="S780" s="565">
        <v>32</v>
      </c>
      <c r="T780" s="566">
        <v>6600</v>
      </c>
      <c r="U780" s="565">
        <v>19</v>
      </c>
      <c r="V780" s="565" t="s">
        <v>125</v>
      </c>
      <c r="W780" s="565" t="s">
        <v>122</v>
      </c>
      <c r="X780" s="567">
        <v>36990</v>
      </c>
      <c r="Y780" s="567">
        <v>26563</v>
      </c>
      <c r="Z780" s="579">
        <v>0.05</v>
      </c>
    </row>
    <row r="781" spans="1:26" ht="30" x14ac:dyDescent="0.25">
      <c r="A781" s="564" t="s">
        <v>2618</v>
      </c>
      <c r="B781" s="574" t="s">
        <v>1086</v>
      </c>
      <c r="C781" s="574">
        <v>2</v>
      </c>
      <c r="D781" s="574" t="s">
        <v>566</v>
      </c>
      <c r="E781" s="574" t="s">
        <v>838</v>
      </c>
      <c r="F781" s="574" t="s">
        <v>768</v>
      </c>
      <c r="G781" s="574">
        <v>2017</v>
      </c>
      <c r="H781" s="574" t="s">
        <v>993</v>
      </c>
      <c r="I781" s="574" t="s">
        <v>1058</v>
      </c>
      <c r="J781" s="574" t="s">
        <v>559</v>
      </c>
      <c r="K781" s="574">
        <v>3</v>
      </c>
      <c r="L781" s="574" t="s">
        <v>907</v>
      </c>
      <c r="M781" s="574">
        <v>10350</v>
      </c>
      <c r="N781" s="574" t="s">
        <v>1004</v>
      </c>
      <c r="O781" s="574">
        <v>8</v>
      </c>
      <c r="P781" s="574" t="s">
        <v>1084</v>
      </c>
      <c r="Q781" s="574" t="s">
        <v>1062</v>
      </c>
      <c r="R781" s="574">
        <v>140</v>
      </c>
      <c r="S781" s="574">
        <v>32</v>
      </c>
      <c r="T781" s="575">
        <v>6600</v>
      </c>
      <c r="U781" s="574">
        <v>19</v>
      </c>
      <c r="V781" s="574" t="s">
        <v>122</v>
      </c>
      <c r="W781" s="574" t="s">
        <v>123</v>
      </c>
      <c r="X781" s="576">
        <v>38740</v>
      </c>
      <c r="Y781" s="576">
        <v>25767</v>
      </c>
      <c r="Z781" s="577">
        <v>0.05</v>
      </c>
    </row>
    <row r="782" spans="1:26" ht="30" x14ac:dyDescent="0.25">
      <c r="A782" s="564" t="s">
        <v>2619</v>
      </c>
      <c r="B782" s="565" t="s">
        <v>1087</v>
      </c>
      <c r="C782" s="565">
        <v>2</v>
      </c>
      <c r="D782" s="565" t="s">
        <v>566</v>
      </c>
      <c r="E782" s="565" t="s">
        <v>838</v>
      </c>
      <c r="F782" s="565" t="s">
        <v>768</v>
      </c>
      <c r="G782" s="565">
        <v>2017</v>
      </c>
      <c r="H782" s="565" t="s">
        <v>993</v>
      </c>
      <c r="I782" s="565" t="s">
        <v>1068</v>
      </c>
      <c r="J782" s="565" t="s">
        <v>559</v>
      </c>
      <c r="K782" s="565">
        <v>6</v>
      </c>
      <c r="L782" s="565" t="s">
        <v>995</v>
      </c>
      <c r="M782" s="565">
        <v>10150</v>
      </c>
      <c r="N782" s="565" t="s">
        <v>1008</v>
      </c>
      <c r="O782" s="565">
        <v>6</v>
      </c>
      <c r="P782" s="565" t="s">
        <v>1088</v>
      </c>
      <c r="Q782" s="565" t="s">
        <v>1056</v>
      </c>
      <c r="R782" s="565">
        <v>140</v>
      </c>
      <c r="S782" s="565">
        <v>26</v>
      </c>
      <c r="T782" s="566">
        <v>6800</v>
      </c>
      <c r="U782" s="565">
        <v>19</v>
      </c>
      <c r="V782" s="565" t="s">
        <v>255</v>
      </c>
      <c r="W782" s="565" t="s">
        <v>255</v>
      </c>
      <c r="X782" s="567">
        <v>44260</v>
      </c>
      <c r="Y782" s="567">
        <v>37107</v>
      </c>
      <c r="Z782" s="579">
        <v>0.05</v>
      </c>
    </row>
    <row r="783" spans="1:26" ht="45" x14ac:dyDescent="0.25">
      <c r="A783" s="564" t="s">
        <v>2620</v>
      </c>
      <c r="B783" s="574" t="s">
        <v>1089</v>
      </c>
      <c r="C783" s="574">
        <v>2</v>
      </c>
      <c r="D783" s="574" t="s">
        <v>566</v>
      </c>
      <c r="E783" s="574" t="s">
        <v>838</v>
      </c>
      <c r="F783" s="574" t="s">
        <v>768</v>
      </c>
      <c r="G783" s="574">
        <v>2017</v>
      </c>
      <c r="H783" s="574" t="s">
        <v>993</v>
      </c>
      <c r="I783" s="574" t="s">
        <v>1068</v>
      </c>
      <c r="J783" s="574" t="s">
        <v>559</v>
      </c>
      <c r="K783" s="574">
        <v>6</v>
      </c>
      <c r="L783" s="574" t="s">
        <v>995</v>
      </c>
      <c r="M783" s="574">
        <v>10150</v>
      </c>
      <c r="N783" s="574" t="s">
        <v>1019</v>
      </c>
      <c r="O783" s="574">
        <v>6</v>
      </c>
      <c r="P783" s="574" t="s">
        <v>1088</v>
      </c>
      <c r="Q783" s="574" t="s">
        <v>1060</v>
      </c>
      <c r="R783" s="574">
        <v>140</v>
      </c>
      <c r="S783" s="574">
        <v>26</v>
      </c>
      <c r="T783" s="575">
        <v>6800</v>
      </c>
      <c r="U783" s="574">
        <v>19</v>
      </c>
      <c r="V783" s="574" t="s">
        <v>125</v>
      </c>
      <c r="W783" s="574" t="s">
        <v>122</v>
      </c>
      <c r="X783" s="576">
        <v>39490</v>
      </c>
      <c r="Y783" s="576">
        <v>25469</v>
      </c>
      <c r="Z783" s="577">
        <v>0.05</v>
      </c>
    </row>
    <row r="784" spans="1:26" ht="30" x14ac:dyDescent="0.25">
      <c r="A784" s="564" t="s">
        <v>2621</v>
      </c>
      <c r="B784" s="565" t="s">
        <v>1090</v>
      </c>
      <c r="C784" s="565">
        <v>2</v>
      </c>
      <c r="D784" s="565" t="s">
        <v>566</v>
      </c>
      <c r="E784" s="565" t="s">
        <v>838</v>
      </c>
      <c r="F784" s="565" t="s">
        <v>768</v>
      </c>
      <c r="G784" s="565">
        <v>2017</v>
      </c>
      <c r="H784" s="565" t="s">
        <v>993</v>
      </c>
      <c r="I784" s="565" t="s">
        <v>1068</v>
      </c>
      <c r="J784" s="565" t="s">
        <v>559</v>
      </c>
      <c r="K784" s="565">
        <v>6</v>
      </c>
      <c r="L784" s="565" t="s">
        <v>995</v>
      </c>
      <c r="M784" s="565">
        <v>10150</v>
      </c>
      <c r="N784" s="565" t="s">
        <v>1004</v>
      </c>
      <c r="O784" s="565">
        <v>8</v>
      </c>
      <c r="P784" s="565" t="s">
        <v>1088</v>
      </c>
      <c r="Q784" s="565" t="s">
        <v>1072</v>
      </c>
      <c r="R784" s="565">
        <v>140</v>
      </c>
      <c r="S784" s="565">
        <v>26</v>
      </c>
      <c r="T784" s="566">
        <v>6800</v>
      </c>
      <c r="U784" s="565">
        <v>19</v>
      </c>
      <c r="V784" s="565" t="s">
        <v>122</v>
      </c>
      <c r="W784" s="565" t="s">
        <v>123</v>
      </c>
      <c r="X784" s="567">
        <v>41240</v>
      </c>
      <c r="Y784" s="567">
        <v>28110</v>
      </c>
      <c r="Z784" s="579">
        <v>0.05</v>
      </c>
    </row>
    <row r="785" spans="1:26" ht="30" x14ac:dyDescent="0.25">
      <c r="A785" s="564" t="s">
        <v>2622</v>
      </c>
      <c r="B785" s="574" t="s">
        <v>1091</v>
      </c>
      <c r="C785" s="574">
        <v>2</v>
      </c>
      <c r="D785" s="574" t="s">
        <v>566</v>
      </c>
      <c r="E785" s="574" t="s">
        <v>838</v>
      </c>
      <c r="F785" s="574" t="s">
        <v>768</v>
      </c>
      <c r="G785" s="574">
        <v>2017</v>
      </c>
      <c r="H785" s="574" t="s">
        <v>993</v>
      </c>
      <c r="I785" s="574" t="s">
        <v>1074</v>
      </c>
      <c r="J785" s="574" t="s">
        <v>559</v>
      </c>
      <c r="K785" s="574">
        <v>6</v>
      </c>
      <c r="L785" s="574" t="s">
        <v>985</v>
      </c>
      <c r="M785" s="574">
        <v>10150</v>
      </c>
      <c r="N785" s="574" t="s">
        <v>1008</v>
      </c>
      <c r="O785" s="574">
        <v>6</v>
      </c>
      <c r="P785" s="574" t="s">
        <v>1092</v>
      </c>
      <c r="Q785" s="574" t="s">
        <v>1056</v>
      </c>
      <c r="R785" s="574">
        <v>140</v>
      </c>
      <c r="S785" s="574">
        <v>26</v>
      </c>
      <c r="T785" s="575">
        <v>6800</v>
      </c>
      <c r="U785" s="574">
        <v>19</v>
      </c>
      <c r="V785" s="574" t="s">
        <v>255</v>
      </c>
      <c r="W785" s="574" t="s">
        <v>255</v>
      </c>
      <c r="X785" s="576">
        <v>46960</v>
      </c>
      <c r="Y785" s="576">
        <v>35697</v>
      </c>
      <c r="Z785" s="577">
        <v>0.05</v>
      </c>
    </row>
    <row r="786" spans="1:26" ht="45" x14ac:dyDescent="0.25">
      <c r="A786" s="564" t="s">
        <v>2623</v>
      </c>
      <c r="B786" s="565" t="s">
        <v>1093</v>
      </c>
      <c r="C786" s="565">
        <v>2</v>
      </c>
      <c r="D786" s="565" t="s">
        <v>566</v>
      </c>
      <c r="E786" s="565" t="s">
        <v>838</v>
      </c>
      <c r="F786" s="565" t="s">
        <v>768</v>
      </c>
      <c r="G786" s="565">
        <v>2017</v>
      </c>
      <c r="H786" s="565" t="s">
        <v>993</v>
      </c>
      <c r="I786" s="565" t="s">
        <v>1074</v>
      </c>
      <c r="J786" s="565" t="s">
        <v>559</v>
      </c>
      <c r="K786" s="565">
        <v>6</v>
      </c>
      <c r="L786" s="565" t="s">
        <v>985</v>
      </c>
      <c r="M786" s="565">
        <v>10150</v>
      </c>
      <c r="N786" s="565" t="s">
        <v>1019</v>
      </c>
      <c r="O786" s="565">
        <v>6</v>
      </c>
      <c r="P786" s="565" t="s">
        <v>1092</v>
      </c>
      <c r="Q786" s="565" t="s">
        <v>1060</v>
      </c>
      <c r="R786" s="565">
        <v>140</v>
      </c>
      <c r="S786" s="565">
        <v>26</v>
      </c>
      <c r="T786" s="566">
        <v>6800</v>
      </c>
      <c r="U786" s="565">
        <v>19</v>
      </c>
      <c r="V786" s="565" t="s">
        <v>125</v>
      </c>
      <c r="W786" s="565" t="s">
        <v>122</v>
      </c>
      <c r="X786" s="567">
        <v>42190</v>
      </c>
      <c r="Y786" s="567">
        <v>30179</v>
      </c>
      <c r="Z786" s="579">
        <v>0.05</v>
      </c>
    </row>
    <row r="787" spans="1:26" ht="30" x14ac:dyDescent="0.25">
      <c r="A787" s="564" t="s">
        <v>2624</v>
      </c>
      <c r="B787" s="574" t="s">
        <v>1094</v>
      </c>
      <c r="C787" s="574">
        <v>2</v>
      </c>
      <c r="D787" s="574" t="s">
        <v>566</v>
      </c>
      <c r="E787" s="574" t="s">
        <v>838</v>
      </c>
      <c r="F787" s="574" t="s">
        <v>768</v>
      </c>
      <c r="G787" s="574">
        <v>2017</v>
      </c>
      <c r="H787" s="574" t="s">
        <v>993</v>
      </c>
      <c r="I787" s="574" t="s">
        <v>1074</v>
      </c>
      <c r="J787" s="574" t="s">
        <v>559</v>
      </c>
      <c r="K787" s="574">
        <v>6</v>
      </c>
      <c r="L787" s="574" t="s">
        <v>985</v>
      </c>
      <c r="M787" s="574">
        <v>10150</v>
      </c>
      <c r="N787" s="574" t="s">
        <v>1004</v>
      </c>
      <c r="O787" s="574">
        <v>8</v>
      </c>
      <c r="P787" s="574" t="s">
        <v>1092</v>
      </c>
      <c r="Q787" s="574" t="s">
        <v>1062</v>
      </c>
      <c r="R787" s="574">
        <v>140</v>
      </c>
      <c r="S787" s="574">
        <v>26</v>
      </c>
      <c r="T787" s="575">
        <v>6800</v>
      </c>
      <c r="U787" s="574">
        <v>19</v>
      </c>
      <c r="V787" s="574" t="s">
        <v>122</v>
      </c>
      <c r="W787" s="574" t="s">
        <v>123</v>
      </c>
      <c r="X787" s="576">
        <v>43940</v>
      </c>
      <c r="Y787" s="576">
        <v>31675</v>
      </c>
      <c r="Z787" s="577">
        <v>0.05</v>
      </c>
    </row>
    <row r="788" spans="1:26" ht="30" x14ac:dyDescent="0.25">
      <c r="A788" s="564" t="s">
        <v>2625</v>
      </c>
      <c r="B788" s="565" t="s">
        <v>1095</v>
      </c>
      <c r="C788" s="565">
        <v>2</v>
      </c>
      <c r="D788" s="565" t="s">
        <v>566</v>
      </c>
      <c r="E788" s="565" t="s">
        <v>838</v>
      </c>
      <c r="F788" s="565" t="s">
        <v>768</v>
      </c>
      <c r="G788" s="565">
        <v>2017</v>
      </c>
      <c r="H788" s="565" t="s">
        <v>993</v>
      </c>
      <c r="I788" s="565" t="s">
        <v>1074</v>
      </c>
      <c r="J788" s="565" t="s">
        <v>559</v>
      </c>
      <c r="K788" s="565">
        <v>6</v>
      </c>
      <c r="L788" s="565" t="s">
        <v>995</v>
      </c>
      <c r="M788" s="565">
        <v>9250</v>
      </c>
      <c r="N788" s="565" t="s">
        <v>1008</v>
      </c>
      <c r="O788" s="565">
        <v>6</v>
      </c>
      <c r="P788" s="565" t="s">
        <v>1096</v>
      </c>
      <c r="Q788" s="565" t="s">
        <v>1056</v>
      </c>
      <c r="R788" s="565">
        <v>149</v>
      </c>
      <c r="S788" s="565">
        <v>26</v>
      </c>
      <c r="T788" s="566">
        <v>6950</v>
      </c>
      <c r="U788" s="565">
        <v>19</v>
      </c>
      <c r="V788" s="565" t="s">
        <v>255</v>
      </c>
      <c r="W788" s="565" t="s">
        <v>255</v>
      </c>
      <c r="X788" s="567">
        <v>47310</v>
      </c>
      <c r="Y788" s="567">
        <v>36027</v>
      </c>
      <c r="Z788" s="579">
        <v>0.05</v>
      </c>
    </row>
    <row r="789" spans="1:26" ht="30" x14ac:dyDescent="0.25">
      <c r="A789" s="564" t="s">
        <v>2626</v>
      </c>
      <c r="B789" s="574" t="s">
        <v>1097</v>
      </c>
      <c r="C789" s="574">
        <v>2</v>
      </c>
      <c r="D789" s="574" t="s">
        <v>566</v>
      </c>
      <c r="E789" s="574" t="s">
        <v>838</v>
      </c>
      <c r="F789" s="574" t="s">
        <v>768</v>
      </c>
      <c r="G789" s="574">
        <v>2017</v>
      </c>
      <c r="H789" s="574" t="s">
        <v>993</v>
      </c>
      <c r="I789" s="574" t="s">
        <v>1074</v>
      </c>
      <c r="J789" s="574" t="s">
        <v>559</v>
      </c>
      <c r="K789" s="574">
        <v>6</v>
      </c>
      <c r="L789" s="574" t="s">
        <v>995</v>
      </c>
      <c r="M789" s="574">
        <v>9250</v>
      </c>
      <c r="N789" s="574" t="s">
        <v>1004</v>
      </c>
      <c r="O789" s="574">
        <v>8</v>
      </c>
      <c r="P789" s="574" t="s">
        <v>1096</v>
      </c>
      <c r="Q789" s="574" t="s">
        <v>1062</v>
      </c>
      <c r="R789" s="574">
        <v>149</v>
      </c>
      <c r="S789" s="574">
        <v>26</v>
      </c>
      <c r="T789" s="575">
        <v>6900</v>
      </c>
      <c r="U789" s="574">
        <v>19</v>
      </c>
      <c r="V789" s="574" t="s">
        <v>122</v>
      </c>
      <c r="W789" s="574" t="s">
        <v>123</v>
      </c>
      <c r="X789" s="576">
        <v>44190</v>
      </c>
      <c r="Y789" s="576">
        <v>31971</v>
      </c>
      <c r="Z789" s="577">
        <v>0.05</v>
      </c>
    </row>
    <row r="790" spans="1:26" x14ac:dyDescent="0.25">
      <c r="A790" s="564" t="s">
        <v>2627</v>
      </c>
      <c r="B790" s="565" t="s">
        <v>1638</v>
      </c>
      <c r="C790" s="565">
        <v>1</v>
      </c>
      <c r="D790" s="565" t="s">
        <v>1819</v>
      </c>
      <c r="E790" s="565" t="s">
        <v>1099</v>
      </c>
      <c r="F790" s="565" t="s">
        <v>12</v>
      </c>
      <c r="G790" s="565">
        <v>2017</v>
      </c>
      <c r="H790" s="565" t="s">
        <v>1639</v>
      </c>
      <c r="I790" s="565" t="s">
        <v>1640</v>
      </c>
      <c r="J790" s="565" t="s">
        <v>590</v>
      </c>
      <c r="K790" s="565">
        <v>3</v>
      </c>
      <c r="L790" s="565" t="s">
        <v>840</v>
      </c>
      <c r="M790" s="565">
        <v>10500</v>
      </c>
      <c r="N790" s="565" t="s">
        <v>1641</v>
      </c>
      <c r="O790" s="565">
        <v>8</v>
      </c>
      <c r="P790" s="565">
        <v>8228</v>
      </c>
      <c r="Q790" s="565" t="s">
        <v>551</v>
      </c>
      <c r="R790" s="565">
        <v>145.69999999999999</v>
      </c>
      <c r="S790" s="565">
        <v>26.4</v>
      </c>
      <c r="T790" s="566">
        <v>7000</v>
      </c>
      <c r="U790" s="565">
        <v>15</v>
      </c>
      <c r="V790" s="565" t="s">
        <v>122</v>
      </c>
      <c r="W790" s="565" t="s">
        <v>122</v>
      </c>
      <c r="X790" s="567">
        <v>31595</v>
      </c>
      <c r="Y790" s="567">
        <v>29282</v>
      </c>
      <c r="Z790" s="579">
        <v>0.05</v>
      </c>
    </row>
    <row r="791" spans="1:26" x14ac:dyDescent="0.25">
      <c r="A791" s="564" t="s">
        <v>2628</v>
      </c>
      <c r="B791" s="574" t="s">
        <v>1642</v>
      </c>
      <c r="C791" s="574">
        <v>1</v>
      </c>
      <c r="D791" s="574" t="s">
        <v>1819</v>
      </c>
      <c r="E791" s="574" t="s">
        <v>1099</v>
      </c>
      <c r="F791" s="574" t="s">
        <v>12</v>
      </c>
      <c r="G791" s="574">
        <v>2017</v>
      </c>
      <c r="H791" s="574" t="s">
        <v>1639</v>
      </c>
      <c r="I791" s="574" t="s">
        <v>1631</v>
      </c>
      <c r="J791" s="574" t="s">
        <v>590</v>
      </c>
      <c r="K791" s="574">
        <v>6</v>
      </c>
      <c r="L791" s="574" t="s">
        <v>899</v>
      </c>
      <c r="M791" s="574">
        <v>6800</v>
      </c>
      <c r="N791" s="574" t="s">
        <v>1643</v>
      </c>
      <c r="O791" s="574">
        <v>8</v>
      </c>
      <c r="P791" s="574">
        <v>8239</v>
      </c>
      <c r="Q791" s="574" t="s">
        <v>551</v>
      </c>
      <c r="R791" s="574">
        <v>145.69999999999999</v>
      </c>
      <c r="S791" s="574">
        <v>26.4</v>
      </c>
      <c r="T791" s="575">
        <v>6700</v>
      </c>
      <c r="U791" s="574">
        <v>16</v>
      </c>
      <c r="V791" s="574" t="s">
        <v>122</v>
      </c>
      <c r="W791" s="574" t="s">
        <v>122</v>
      </c>
      <c r="X791" s="576">
        <v>31215</v>
      </c>
      <c r="Y791" s="576">
        <v>28793</v>
      </c>
      <c r="Z791" s="577">
        <v>0.05</v>
      </c>
    </row>
    <row r="792" spans="1:26" x14ac:dyDescent="0.25">
      <c r="A792" s="564" t="s">
        <v>2629</v>
      </c>
      <c r="B792" s="565" t="s">
        <v>1644</v>
      </c>
      <c r="C792" s="565">
        <v>1</v>
      </c>
      <c r="D792" s="565" t="s">
        <v>1819</v>
      </c>
      <c r="E792" s="565" t="s">
        <v>1099</v>
      </c>
      <c r="F792" s="565" t="s">
        <v>12</v>
      </c>
      <c r="G792" s="565">
        <v>2017</v>
      </c>
      <c r="H792" s="565" t="s">
        <v>1639</v>
      </c>
      <c r="I792" s="565" t="s">
        <v>1631</v>
      </c>
      <c r="J792" s="565" t="s">
        <v>590</v>
      </c>
      <c r="K792" s="565">
        <v>6</v>
      </c>
      <c r="L792" s="565" t="s">
        <v>899</v>
      </c>
      <c r="M792" s="565">
        <v>10300</v>
      </c>
      <c r="N792" s="565" t="s">
        <v>1641</v>
      </c>
      <c r="O792" s="565">
        <v>8</v>
      </c>
      <c r="P792" s="565">
        <v>8242</v>
      </c>
      <c r="Q792" s="565" t="s">
        <v>551</v>
      </c>
      <c r="R792" s="565">
        <v>145.69999999999999</v>
      </c>
      <c r="S792" s="565">
        <v>26.4</v>
      </c>
      <c r="T792" s="566">
        <v>6900</v>
      </c>
      <c r="U792" s="565">
        <v>15</v>
      </c>
      <c r="V792" s="565" t="s">
        <v>122</v>
      </c>
      <c r="W792" s="565" t="s">
        <v>122</v>
      </c>
      <c r="X792" s="567">
        <v>32485</v>
      </c>
      <c r="Y792" s="567">
        <v>29915</v>
      </c>
      <c r="Z792" s="579">
        <v>0.05</v>
      </c>
    </row>
    <row r="793" spans="1:26" x14ac:dyDescent="0.25">
      <c r="A793" s="564" t="s">
        <v>2630</v>
      </c>
      <c r="B793" s="574" t="s">
        <v>1645</v>
      </c>
      <c r="C793" s="574">
        <v>1</v>
      </c>
      <c r="D793" s="574" t="s">
        <v>1819</v>
      </c>
      <c r="E793" s="574" t="s">
        <v>1099</v>
      </c>
      <c r="F793" s="574" t="s">
        <v>12</v>
      </c>
      <c r="G793" s="574">
        <v>2017</v>
      </c>
      <c r="H793" s="574" t="s">
        <v>1639</v>
      </c>
      <c r="I793" s="574" t="s">
        <v>1631</v>
      </c>
      <c r="J793" s="574" t="s">
        <v>590</v>
      </c>
      <c r="K793" s="574">
        <v>6</v>
      </c>
      <c r="L793" s="574" t="s">
        <v>840</v>
      </c>
      <c r="M793" s="574">
        <v>10100</v>
      </c>
      <c r="N793" s="574" t="s">
        <v>1641</v>
      </c>
      <c r="O793" s="574">
        <v>8</v>
      </c>
      <c r="P793" s="574">
        <v>8245</v>
      </c>
      <c r="Q793" s="574" t="s">
        <v>551</v>
      </c>
      <c r="R793" s="574">
        <v>164.6</v>
      </c>
      <c r="S793" s="574">
        <v>26.4</v>
      </c>
      <c r="T793" s="575">
        <v>7000</v>
      </c>
      <c r="U793" s="574">
        <v>15</v>
      </c>
      <c r="V793" s="574" t="s">
        <v>122</v>
      </c>
      <c r="W793" s="574" t="s">
        <v>122</v>
      </c>
      <c r="X793" s="576">
        <v>32815</v>
      </c>
      <c r="Y793" s="576">
        <v>30207</v>
      </c>
      <c r="Z793" s="577">
        <v>0.05</v>
      </c>
    </row>
    <row r="794" spans="1:26" x14ac:dyDescent="0.25">
      <c r="A794" s="564" t="s">
        <v>2631</v>
      </c>
      <c r="B794" s="565" t="s">
        <v>1646</v>
      </c>
      <c r="C794" s="565">
        <v>1</v>
      </c>
      <c r="D794" s="565" t="s">
        <v>1819</v>
      </c>
      <c r="E794" s="565" t="s">
        <v>1099</v>
      </c>
      <c r="F794" s="565" t="s">
        <v>12</v>
      </c>
      <c r="G794" s="565">
        <v>2017</v>
      </c>
      <c r="H794" s="565" t="s">
        <v>1639</v>
      </c>
      <c r="I794" s="565" t="s">
        <v>1640</v>
      </c>
      <c r="J794" s="565" t="s">
        <v>559</v>
      </c>
      <c r="K794" s="565">
        <v>3</v>
      </c>
      <c r="L794" s="565" t="s">
        <v>1227</v>
      </c>
      <c r="M794" s="565">
        <v>10300</v>
      </c>
      <c r="N794" s="565" t="s">
        <v>1641</v>
      </c>
      <c r="O794" s="565">
        <v>8</v>
      </c>
      <c r="P794" s="565">
        <v>8328</v>
      </c>
      <c r="Q794" s="565" t="s">
        <v>551</v>
      </c>
      <c r="R794" s="565">
        <v>145.69999999999999</v>
      </c>
      <c r="S794" s="565">
        <v>26.4</v>
      </c>
      <c r="T794" s="566">
        <v>7200</v>
      </c>
      <c r="U794" s="565">
        <v>15</v>
      </c>
      <c r="V794" s="565" t="s">
        <v>122</v>
      </c>
      <c r="W794" s="565" t="s">
        <v>122</v>
      </c>
      <c r="X794" s="567">
        <v>34645</v>
      </c>
      <c r="Y794" s="567">
        <v>31993</v>
      </c>
      <c r="Z794" s="579">
        <v>0.05</v>
      </c>
    </row>
    <row r="795" spans="1:26" x14ac:dyDescent="0.25">
      <c r="A795" s="564" t="s">
        <v>2632</v>
      </c>
      <c r="B795" s="574" t="s">
        <v>1647</v>
      </c>
      <c r="C795" s="574">
        <v>1</v>
      </c>
      <c r="D795" s="574" t="s">
        <v>1819</v>
      </c>
      <c r="E795" s="574" t="s">
        <v>1099</v>
      </c>
      <c r="F795" s="574" t="s">
        <v>12</v>
      </c>
      <c r="G795" s="574">
        <v>2017</v>
      </c>
      <c r="H795" s="574" t="s">
        <v>1639</v>
      </c>
      <c r="I795" s="574" t="s">
        <v>1631</v>
      </c>
      <c r="J795" s="574" t="s">
        <v>559</v>
      </c>
      <c r="K795" s="574">
        <v>6</v>
      </c>
      <c r="L795" s="574" t="s">
        <v>980</v>
      </c>
      <c r="M795" s="574">
        <v>6500</v>
      </c>
      <c r="N795" s="574" t="s">
        <v>1643</v>
      </c>
      <c r="O795" s="574">
        <v>8</v>
      </c>
      <c r="P795" s="574">
        <v>8339</v>
      </c>
      <c r="Q795" s="574" t="s">
        <v>551</v>
      </c>
      <c r="R795" s="574">
        <v>164.6</v>
      </c>
      <c r="S795" s="574">
        <v>26.4</v>
      </c>
      <c r="T795" s="575">
        <v>6900</v>
      </c>
      <c r="U795" s="574">
        <v>16</v>
      </c>
      <c r="V795" s="574" t="s">
        <v>122</v>
      </c>
      <c r="W795" s="574" t="s">
        <v>122</v>
      </c>
      <c r="X795" s="576">
        <v>34265</v>
      </c>
      <c r="Y795" s="576">
        <v>31498</v>
      </c>
      <c r="Z795" s="577">
        <v>0.05</v>
      </c>
    </row>
    <row r="796" spans="1:26" x14ac:dyDescent="0.25">
      <c r="A796" s="564" t="s">
        <v>2633</v>
      </c>
      <c r="B796" s="565" t="s">
        <v>1648</v>
      </c>
      <c r="C796" s="565">
        <v>1</v>
      </c>
      <c r="D796" s="565" t="s">
        <v>1819</v>
      </c>
      <c r="E796" s="565" t="s">
        <v>1099</v>
      </c>
      <c r="F796" s="565" t="s">
        <v>12</v>
      </c>
      <c r="G796" s="565">
        <v>2017</v>
      </c>
      <c r="H796" s="565" t="s">
        <v>1639</v>
      </c>
      <c r="I796" s="565" t="s">
        <v>1631</v>
      </c>
      <c r="J796" s="565" t="s">
        <v>559</v>
      </c>
      <c r="K796" s="565">
        <v>6</v>
      </c>
      <c r="L796" s="565" t="s">
        <v>980</v>
      </c>
      <c r="M796" s="565">
        <v>10000</v>
      </c>
      <c r="N796" s="565" t="s">
        <v>1641</v>
      </c>
      <c r="O796" s="565">
        <v>8</v>
      </c>
      <c r="P796" s="565">
        <v>8342</v>
      </c>
      <c r="Q796" s="565" t="s">
        <v>551</v>
      </c>
      <c r="R796" s="565">
        <v>145.69999999999999</v>
      </c>
      <c r="S796" s="565">
        <v>26.4</v>
      </c>
      <c r="T796" s="566">
        <v>7100</v>
      </c>
      <c r="U796" s="565">
        <v>15</v>
      </c>
      <c r="V796" s="565" t="s">
        <v>122</v>
      </c>
      <c r="W796" s="565" t="s">
        <v>122</v>
      </c>
      <c r="X796" s="567">
        <v>35535</v>
      </c>
      <c r="Y796" s="567">
        <v>32611</v>
      </c>
      <c r="Z796" s="579">
        <v>0.05</v>
      </c>
    </row>
    <row r="797" spans="1:26" x14ac:dyDescent="0.25">
      <c r="A797" s="564" t="s">
        <v>2634</v>
      </c>
      <c r="B797" s="574" t="s">
        <v>1649</v>
      </c>
      <c r="C797" s="574">
        <v>1</v>
      </c>
      <c r="D797" s="574" t="s">
        <v>1819</v>
      </c>
      <c r="E797" s="574" t="s">
        <v>1099</v>
      </c>
      <c r="F797" s="574" t="s">
        <v>12</v>
      </c>
      <c r="G797" s="574">
        <v>2017</v>
      </c>
      <c r="H797" s="574" t="s">
        <v>1639</v>
      </c>
      <c r="I797" s="574" t="s">
        <v>1631</v>
      </c>
      <c r="J797" s="574" t="s">
        <v>559</v>
      </c>
      <c r="K797" s="574">
        <v>6</v>
      </c>
      <c r="L797" s="574" t="s">
        <v>1227</v>
      </c>
      <c r="M797" s="574">
        <v>9900</v>
      </c>
      <c r="N797" s="574" t="s">
        <v>1641</v>
      </c>
      <c r="O797" s="574">
        <v>8</v>
      </c>
      <c r="P797" s="574">
        <v>8352</v>
      </c>
      <c r="Q797" s="574" t="s">
        <v>551</v>
      </c>
      <c r="R797" s="574">
        <v>164.7</v>
      </c>
      <c r="S797" s="574">
        <v>26.4</v>
      </c>
      <c r="T797" s="575">
        <v>7200</v>
      </c>
      <c r="U797" s="574">
        <v>15</v>
      </c>
      <c r="V797" s="574" t="s">
        <v>122</v>
      </c>
      <c r="W797" s="574" t="s">
        <v>122</v>
      </c>
      <c r="X797" s="576">
        <v>43525</v>
      </c>
      <c r="Y797" s="576">
        <v>39672</v>
      </c>
      <c r="Z797" s="577">
        <v>0.05</v>
      </c>
    </row>
    <row r="798" spans="1:26" x14ac:dyDescent="0.25">
      <c r="A798" s="564" t="s">
        <v>2635</v>
      </c>
      <c r="B798" s="565" t="s">
        <v>1650</v>
      </c>
      <c r="C798" s="565">
        <v>1</v>
      </c>
      <c r="D798" s="565" t="s">
        <v>1819</v>
      </c>
      <c r="E798" s="565" t="s">
        <v>1099</v>
      </c>
      <c r="F798" s="565" t="s">
        <v>12</v>
      </c>
      <c r="G798" s="565">
        <v>2017</v>
      </c>
      <c r="H798" s="565" t="s">
        <v>1639</v>
      </c>
      <c r="I798" s="565" t="s">
        <v>1634</v>
      </c>
      <c r="J798" s="565" t="s">
        <v>590</v>
      </c>
      <c r="K798" s="565">
        <v>6</v>
      </c>
      <c r="L798" s="565" t="s">
        <v>899</v>
      </c>
      <c r="M798" s="565">
        <v>6800</v>
      </c>
      <c r="N798" s="565" t="s">
        <v>1643</v>
      </c>
      <c r="O798" s="565">
        <v>8</v>
      </c>
      <c r="P798" s="565">
        <v>8240</v>
      </c>
      <c r="Q798" s="565" t="s">
        <v>551</v>
      </c>
      <c r="R798" s="565">
        <v>145.69999999999999</v>
      </c>
      <c r="S798" s="565">
        <v>26.4</v>
      </c>
      <c r="T798" s="566">
        <v>6700</v>
      </c>
      <c r="U798" s="565">
        <v>16</v>
      </c>
      <c r="V798" s="565" t="s">
        <v>122</v>
      </c>
      <c r="W798" s="565" t="s">
        <v>122</v>
      </c>
      <c r="X798" s="567">
        <v>33025</v>
      </c>
      <c r="Y798" s="567">
        <v>30392</v>
      </c>
      <c r="Z798" s="579">
        <v>0.05</v>
      </c>
    </row>
    <row r="799" spans="1:26" x14ac:dyDescent="0.25">
      <c r="A799" s="564" t="s">
        <v>2636</v>
      </c>
      <c r="B799" s="574" t="s">
        <v>1651</v>
      </c>
      <c r="C799" s="574">
        <v>1</v>
      </c>
      <c r="D799" s="574" t="s">
        <v>1819</v>
      </c>
      <c r="E799" s="574" t="s">
        <v>1099</v>
      </c>
      <c r="F799" s="574" t="s">
        <v>12</v>
      </c>
      <c r="G799" s="574">
        <v>2017</v>
      </c>
      <c r="H799" s="574" t="s">
        <v>1639</v>
      </c>
      <c r="I799" s="574" t="s">
        <v>1634</v>
      </c>
      <c r="J799" s="574" t="s">
        <v>590</v>
      </c>
      <c r="K799" s="574">
        <v>6</v>
      </c>
      <c r="L799" s="574" t="s">
        <v>899</v>
      </c>
      <c r="M799" s="574">
        <v>10300</v>
      </c>
      <c r="N799" s="574" t="s">
        <v>1641</v>
      </c>
      <c r="O799" s="574">
        <v>8</v>
      </c>
      <c r="P799" s="574">
        <v>8241</v>
      </c>
      <c r="Q799" s="574" t="s">
        <v>551</v>
      </c>
      <c r="R799" s="574">
        <v>145.69999999999999</v>
      </c>
      <c r="S799" s="574">
        <v>26.4</v>
      </c>
      <c r="T799" s="575">
        <v>6900</v>
      </c>
      <c r="U799" s="574">
        <v>15</v>
      </c>
      <c r="V799" s="574" t="s">
        <v>122</v>
      </c>
      <c r="W799" s="574" t="s">
        <v>122</v>
      </c>
      <c r="X799" s="576">
        <v>34295</v>
      </c>
      <c r="Y799" s="576">
        <v>31514</v>
      </c>
      <c r="Z799" s="577">
        <v>0.05</v>
      </c>
    </row>
    <row r="800" spans="1:26" x14ac:dyDescent="0.25">
      <c r="A800" s="564" t="s">
        <v>2637</v>
      </c>
      <c r="B800" s="565" t="s">
        <v>1652</v>
      </c>
      <c r="C800" s="565">
        <v>1</v>
      </c>
      <c r="D800" s="565" t="s">
        <v>1819</v>
      </c>
      <c r="E800" s="565" t="s">
        <v>1099</v>
      </c>
      <c r="F800" s="565" t="s">
        <v>12</v>
      </c>
      <c r="G800" s="565">
        <v>2017</v>
      </c>
      <c r="H800" s="565" t="s">
        <v>1639</v>
      </c>
      <c r="I800" s="565" t="s">
        <v>1634</v>
      </c>
      <c r="J800" s="565" t="s">
        <v>590</v>
      </c>
      <c r="K800" s="565">
        <v>6</v>
      </c>
      <c r="L800" s="565" t="s">
        <v>840</v>
      </c>
      <c r="M800" s="565">
        <v>10100</v>
      </c>
      <c r="N800" s="565" t="s">
        <v>1641</v>
      </c>
      <c r="O800" s="565">
        <v>8</v>
      </c>
      <c r="P800" s="565">
        <v>8246</v>
      </c>
      <c r="Q800" s="565" t="s">
        <v>551</v>
      </c>
      <c r="R800" s="565">
        <v>164.6</v>
      </c>
      <c r="S800" s="565">
        <v>26.4</v>
      </c>
      <c r="T800" s="566">
        <v>7000</v>
      </c>
      <c r="U800" s="565">
        <v>15</v>
      </c>
      <c r="V800" s="565" t="s">
        <v>122</v>
      </c>
      <c r="W800" s="565" t="s">
        <v>122</v>
      </c>
      <c r="X800" s="567">
        <v>34625</v>
      </c>
      <c r="Y800" s="567">
        <v>31806</v>
      </c>
      <c r="Z800" s="579">
        <v>0.05</v>
      </c>
    </row>
    <row r="801" spans="1:26" x14ac:dyDescent="0.25">
      <c r="A801" s="564" t="s">
        <v>2638</v>
      </c>
      <c r="B801" s="574" t="s">
        <v>1653</v>
      </c>
      <c r="C801" s="574">
        <v>1</v>
      </c>
      <c r="D801" s="574" t="s">
        <v>1819</v>
      </c>
      <c r="E801" s="574" t="s">
        <v>1099</v>
      </c>
      <c r="F801" s="574" t="s">
        <v>12</v>
      </c>
      <c r="G801" s="574">
        <v>2017</v>
      </c>
      <c r="H801" s="574" t="s">
        <v>1639</v>
      </c>
      <c r="I801" s="574" t="s">
        <v>1654</v>
      </c>
      <c r="J801" s="574" t="s">
        <v>590</v>
      </c>
      <c r="K801" s="574">
        <v>6</v>
      </c>
      <c r="L801" s="574" t="s">
        <v>939</v>
      </c>
      <c r="M801" s="574">
        <v>6700</v>
      </c>
      <c r="N801" s="574" t="s">
        <v>1643</v>
      </c>
      <c r="O801" s="574">
        <v>8</v>
      </c>
      <c r="P801" s="574">
        <v>8259</v>
      </c>
      <c r="Q801" s="574" t="s">
        <v>551</v>
      </c>
      <c r="R801" s="574">
        <v>145.69999999999999</v>
      </c>
      <c r="S801" s="574">
        <v>26.4</v>
      </c>
      <c r="T801" s="575">
        <v>6800</v>
      </c>
      <c r="U801" s="574">
        <v>16</v>
      </c>
      <c r="V801" s="574" t="s">
        <v>122</v>
      </c>
      <c r="W801" s="574" t="s">
        <v>122</v>
      </c>
      <c r="X801" s="576">
        <v>35345</v>
      </c>
      <c r="Y801" s="576">
        <v>32442</v>
      </c>
      <c r="Z801" s="577">
        <v>0.05</v>
      </c>
    </row>
    <row r="802" spans="1:26" x14ac:dyDescent="0.25">
      <c r="A802" s="564" t="s">
        <v>2639</v>
      </c>
      <c r="B802" s="565" t="s">
        <v>1655</v>
      </c>
      <c r="C802" s="565">
        <v>1</v>
      </c>
      <c r="D802" s="565" t="s">
        <v>1819</v>
      </c>
      <c r="E802" s="565" t="s">
        <v>1099</v>
      </c>
      <c r="F802" s="565" t="s">
        <v>12</v>
      </c>
      <c r="G802" s="565">
        <v>2017</v>
      </c>
      <c r="H802" s="565" t="s">
        <v>1639</v>
      </c>
      <c r="I802" s="565" t="s">
        <v>1654</v>
      </c>
      <c r="J802" s="565" t="s">
        <v>590</v>
      </c>
      <c r="K802" s="565">
        <v>6</v>
      </c>
      <c r="L802" s="565" t="s">
        <v>939</v>
      </c>
      <c r="M802" s="565">
        <v>10100</v>
      </c>
      <c r="N802" s="565" t="s">
        <v>1641</v>
      </c>
      <c r="O802" s="565">
        <v>8</v>
      </c>
      <c r="P802" s="565">
        <v>8261</v>
      </c>
      <c r="Q802" s="565" t="s">
        <v>551</v>
      </c>
      <c r="R802" s="565">
        <v>145.69999999999999</v>
      </c>
      <c r="S802" s="565">
        <v>26.4</v>
      </c>
      <c r="T802" s="566">
        <v>7000</v>
      </c>
      <c r="U802" s="565">
        <v>15</v>
      </c>
      <c r="V802" s="565" t="s">
        <v>122</v>
      </c>
      <c r="W802" s="565" t="s">
        <v>122</v>
      </c>
      <c r="X802" s="567">
        <v>36615</v>
      </c>
      <c r="Y802" s="567">
        <v>33565</v>
      </c>
      <c r="Z802" s="579">
        <v>0.05</v>
      </c>
    </row>
    <row r="803" spans="1:26" x14ac:dyDescent="0.25">
      <c r="A803" s="564" t="s">
        <v>2640</v>
      </c>
      <c r="B803" s="574" t="s">
        <v>1656</v>
      </c>
      <c r="C803" s="574">
        <v>1</v>
      </c>
      <c r="D803" s="574" t="s">
        <v>1819</v>
      </c>
      <c r="E803" s="574" t="s">
        <v>1099</v>
      </c>
      <c r="F803" s="574" t="s">
        <v>12</v>
      </c>
      <c r="G803" s="574">
        <v>2017</v>
      </c>
      <c r="H803" s="574" t="s">
        <v>1639</v>
      </c>
      <c r="I803" s="574" t="s">
        <v>1634</v>
      </c>
      <c r="J803" s="574" t="s">
        <v>559</v>
      </c>
      <c r="K803" s="574">
        <v>6</v>
      </c>
      <c r="L803" s="574" t="s">
        <v>980</v>
      </c>
      <c r="M803" s="574">
        <v>6500</v>
      </c>
      <c r="N803" s="574" t="s">
        <v>1643</v>
      </c>
      <c r="O803" s="574">
        <v>8</v>
      </c>
      <c r="P803" s="574">
        <v>8340</v>
      </c>
      <c r="Q803" s="574" t="s">
        <v>551</v>
      </c>
      <c r="R803" s="574">
        <v>146.69999999999999</v>
      </c>
      <c r="S803" s="574">
        <v>26.4</v>
      </c>
      <c r="T803" s="575">
        <v>6900</v>
      </c>
      <c r="U803" s="574">
        <v>16</v>
      </c>
      <c r="V803" s="574" t="s">
        <v>122</v>
      </c>
      <c r="W803" s="574" t="s">
        <v>122</v>
      </c>
      <c r="X803" s="576">
        <v>36075</v>
      </c>
      <c r="Y803" s="576">
        <v>33087</v>
      </c>
      <c r="Z803" s="577">
        <v>0.05</v>
      </c>
    </row>
    <row r="804" spans="1:26" x14ac:dyDescent="0.25">
      <c r="A804" s="564" t="s">
        <v>2641</v>
      </c>
      <c r="B804" s="565" t="s">
        <v>1657</v>
      </c>
      <c r="C804" s="565">
        <v>1</v>
      </c>
      <c r="D804" s="565" t="s">
        <v>1819</v>
      </c>
      <c r="E804" s="565" t="s">
        <v>1099</v>
      </c>
      <c r="F804" s="565" t="s">
        <v>12</v>
      </c>
      <c r="G804" s="565">
        <v>2017</v>
      </c>
      <c r="H804" s="565" t="s">
        <v>1639</v>
      </c>
      <c r="I804" s="565" t="s">
        <v>1634</v>
      </c>
      <c r="J804" s="565" t="s">
        <v>559</v>
      </c>
      <c r="K804" s="565">
        <v>6</v>
      </c>
      <c r="L804" s="565" t="s">
        <v>980</v>
      </c>
      <c r="M804" s="565">
        <v>10000</v>
      </c>
      <c r="N804" s="565" t="s">
        <v>1641</v>
      </c>
      <c r="O804" s="565">
        <v>8</v>
      </c>
      <c r="P804" s="565">
        <v>8341</v>
      </c>
      <c r="Q804" s="565" t="s">
        <v>551</v>
      </c>
      <c r="R804" s="565">
        <v>146.69999999999999</v>
      </c>
      <c r="S804" s="565">
        <v>26.4</v>
      </c>
      <c r="T804" s="566">
        <v>7100</v>
      </c>
      <c r="U804" s="565">
        <v>15</v>
      </c>
      <c r="V804" s="565" t="s">
        <v>122</v>
      </c>
      <c r="W804" s="565" t="s">
        <v>122</v>
      </c>
      <c r="X804" s="567">
        <v>37345</v>
      </c>
      <c r="Y804" s="567">
        <v>34210</v>
      </c>
      <c r="Z804" s="579">
        <v>0.05</v>
      </c>
    </row>
    <row r="805" spans="1:26" x14ac:dyDescent="0.25">
      <c r="A805" s="564" t="s">
        <v>2642</v>
      </c>
      <c r="B805" s="574" t="s">
        <v>1658</v>
      </c>
      <c r="C805" s="574">
        <v>1</v>
      </c>
      <c r="D805" s="574" t="s">
        <v>1819</v>
      </c>
      <c r="E805" s="574" t="s">
        <v>1099</v>
      </c>
      <c r="F805" s="574" t="s">
        <v>12</v>
      </c>
      <c r="G805" s="574">
        <v>2017</v>
      </c>
      <c r="H805" s="574" t="s">
        <v>1639</v>
      </c>
      <c r="I805" s="574" t="s">
        <v>1634</v>
      </c>
      <c r="J805" s="574" t="s">
        <v>559</v>
      </c>
      <c r="K805" s="574">
        <v>6</v>
      </c>
      <c r="L805" s="574" t="s">
        <v>1227</v>
      </c>
      <c r="M805" s="574">
        <v>9900</v>
      </c>
      <c r="N805" s="574" t="s">
        <v>1641</v>
      </c>
      <c r="O805" s="574">
        <v>8</v>
      </c>
      <c r="P805" s="574">
        <v>8346</v>
      </c>
      <c r="Q805" s="574" t="s">
        <v>551</v>
      </c>
      <c r="R805" s="574">
        <v>164.6</v>
      </c>
      <c r="S805" s="574">
        <v>26.4</v>
      </c>
      <c r="T805" s="575">
        <v>7200</v>
      </c>
      <c r="U805" s="574">
        <v>15</v>
      </c>
      <c r="V805" s="574" t="s">
        <v>122</v>
      </c>
      <c r="W805" s="574" t="s">
        <v>122</v>
      </c>
      <c r="X805" s="576">
        <v>37675</v>
      </c>
      <c r="Y805" s="576">
        <v>34501</v>
      </c>
      <c r="Z805" s="577">
        <v>0.05</v>
      </c>
    </row>
    <row r="806" spans="1:26" x14ac:dyDescent="0.25">
      <c r="A806" s="564" t="s">
        <v>2643</v>
      </c>
      <c r="B806" s="565" t="s">
        <v>1659</v>
      </c>
      <c r="C806" s="565">
        <v>1</v>
      </c>
      <c r="D806" s="565" t="s">
        <v>1819</v>
      </c>
      <c r="E806" s="565" t="s">
        <v>1099</v>
      </c>
      <c r="F806" s="565" t="s">
        <v>12</v>
      </c>
      <c r="G806" s="565">
        <v>2017</v>
      </c>
      <c r="H806" s="565" t="s">
        <v>1639</v>
      </c>
      <c r="I806" s="565" t="s">
        <v>1654</v>
      </c>
      <c r="J806" s="565" t="s">
        <v>559</v>
      </c>
      <c r="K806" s="565">
        <v>6</v>
      </c>
      <c r="L806" s="565" t="s">
        <v>985</v>
      </c>
      <c r="M806" s="565">
        <v>6400</v>
      </c>
      <c r="N806" s="565" t="s">
        <v>1643</v>
      </c>
      <c r="O806" s="565">
        <v>8</v>
      </c>
      <c r="P806" s="565">
        <v>8359</v>
      </c>
      <c r="Q806" s="565" t="s">
        <v>551</v>
      </c>
      <c r="R806" s="565">
        <v>145.69999999999999</v>
      </c>
      <c r="S806" s="565">
        <v>26.4</v>
      </c>
      <c r="T806" s="566">
        <v>7000</v>
      </c>
      <c r="U806" s="565">
        <v>16</v>
      </c>
      <c r="V806" s="565" t="s">
        <v>122</v>
      </c>
      <c r="W806" s="565" t="s">
        <v>122</v>
      </c>
      <c r="X806" s="567">
        <v>38395</v>
      </c>
      <c r="Y806" s="567">
        <v>35138</v>
      </c>
      <c r="Z806" s="579">
        <v>0.05</v>
      </c>
    </row>
    <row r="807" spans="1:26" x14ac:dyDescent="0.25">
      <c r="A807" s="564" t="s">
        <v>2644</v>
      </c>
      <c r="B807" s="574" t="s">
        <v>1660</v>
      </c>
      <c r="C807" s="574">
        <v>1</v>
      </c>
      <c r="D807" s="574" t="s">
        <v>1819</v>
      </c>
      <c r="E807" s="574" t="s">
        <v>1099</v>
      </c>
      <c r="F807" s="574" t="s">
        <v>12</v>
      </c>
      <c r="G807" s="574">
        <v>2017</v>
      </c>
      <c r="H807" s="574" t="s">
        <v>1639</v>
      </c>
      <c r="I807" s="574" t="s">
        <v>1654</v>
      </c>
      <c r="J807" s="574" t="s">
        <v>559</v>
      </c>
      <c r="K807" s="574">
        <v>6</v>
      </c>
      <c r="L807" s="574" t="s">
        <v>985</v>
      </c>
      <c r="M807" s="574">
        <v>9800</v>
      </c>
      <c r="N807" s="574" t="s">
        <v>1641</v>
      </c>
      <c r="O807" s="574">
        <v>8</v>
      </c>
      <c r="P807" s="574">
        <v>8361</v>
      </c>
      <c r="Q807" s="574" t="s">
        <v>551</v>
      </c>
      <c r="R807" s="574">
        <v>145.69999999999999</v>
      </c>
      <c r="S807" s="574">
        <v>26.4</v>
      </c>
      <c r="T807" s="575">
        <v>7200</v>
      </c>
      <c r="U807" s="574">
        <v>15</v>
      </c>
      <c r="V807" s="574" t="s">
        <v>122</v>
      </c>
      <c r="W807" s="574" t="s">
        <v>122</v>
      </c>
      <c r="X807" s="576">
        <v>39665</v>
      </c>
      <c r="Y807" s="576">
        <v>36260</v>
      </c>
      <c r="Z807" s="577">
        <v>0.05</v>
      </c>
    </row>
    <row r="808" spans="1:26" x14ac:dyDescent="0.25">
      <c r="A808" s="564" t="s">
        <v>2645</v>
      </c>
      <c r="B808" s="565" t="s">
        <v>1661</v>
      </c>
      <c r="C808" s="565">
        <v>1</v>
      </c>
      <c r="D808" s="565" t="s">
        <v>1819</v>
      </c>
      <c r="E808" s="565" t="s">
        <v>1099</v>
      </c>
      <c r="F808" s="565" t="s">
        <v>12</v>
      </c>
      <c r="G808" s="565">
        <v>2017</v>
      </c>
      <c r="H808" s="565" t="s">
        <v>1639</v>
      </c>
      <c r="I808" s="565" t="s">
        <v>1662</v>
      </c>
      <c r="J808" s="565" t="s">
        <v>590</v>
      </c>
      <c r="K808" s="565">
        <v>5</v>
      </c>
      <c r="L808" s="565" t="s">
        <v>899</v>
      </c>
      <c r="M808" s="565">
        <v>10200</v>
      </c>
      <c r="N808" s="565" t="s">
        <v>1641</v>
      </c>
      <c r="O808" s="565">
        <v>8</v>
      </c>
      <c r="P808" s="565">
        <v>8252</v>
      </c>
      <c r="Q808" s="565" t="s">
        <v>551</v>
      </c>
      <c r="R808" s="565">
        <v>145.69999999999999</v>
      </c>
      <c r="S808" s="565">
        <v>38</v>
      </c>
      <c r="T808" s="566">
        <v>6900</v>
      </c>
      <c r="U808" s="565">
        <v>15</v>
      </c>
      <c r="V808" s="565" t="s">
        <v>122</v>
      </c>
      <c r="W808" s="565" t="s">
        <v>122</v>
      </c>
      <c r="X808" s="567">
        <v>40475</v>
      </c>
      <c r="Y808" s="567">
        <v>36976</v>
      </c>
      <c r="Z808" s="579">
        <v>0.05</v>
      </c>
    </row>
    <row r="809" spans="1:26" x14ac:dyDescent="0.25">
      <c r="A809" s="564" t="s">
        <v>2646</v>
      </c>
      <c r="B809" s="574" t="s">
        <v>1663</v>
      </c>
      <c r="C809" s="574">
        <v>1</v>
      </c>
      <c r="D809" s="574" t="s">
        <v>1819</v>
      </c>
      <c r="E809" s="574" t="s">
        <v>1099</v>
      </c>
      <c r="F809" s="574" t="s">
        <v>12</v>
      </c>
      <c r="G809" s="574">
        <v>2017</v>
      </c>
      <c r="H809" s="574" t="s">
        <v>1639</v>
      </c>
      <c r="I809" s="574" t="s">
        <v>1664</v>
      </c>
      <c r="J809" s="574" t="s">
        <v>590</v>
      </c>
      <c r="K809" s="574">
        <v>5</v>
      </c>
      <c r="L809" s="574" t="s">
        <v>939</v>
      </c>
      <c r="M809" s="574">
        <v>10000</v>
      </c>
      <c r="N809" s="574" t="s">
        <v>1641</v>
      </c>
      <c r="O809" s="574">
        <v>8</v>
      </c>
      <c r="P809" s="574">
        <v>8272</v>
      </c>
      <c r="Q809" s="574" t="s">
        <v>551</v>
      </c>
      <c r="R809" s="574">
        <v>145.69999999999999</v>
      </c>
      <c r="S809" s="574">
        <v>38</v>
      </c>
      <c r="T809" s="575">
        <v>7000</v>
      </c>
      <c r="U809" s="574">
        <v>15</v>
      </c>
      <c r="V809" s="574" t="s">
        <v>122</v>
      </c>
      <c r="W809" s="574" t="s">
        <v>122</v>
      </c>
      <c r="X809" s="576">
        <v>42340</v>
      </c>
      <c r="Y809" s="576">
        <v>38624</v>
      </c>
      <c r="Z809" s="577">
        <v>0.05</v>
      </c>
    </row>
    <row r="810" spans="1:26" x14ac:dyDescent="0.25">
      <c r="A810" s="564" t="s">
        <v>2647</v>
      </c>
      <c r="B810" s="565" t="s">
        <v>1665</v>
      </c>
      <c r="C810" s="565">
        <v>1</v>
      </c>
      <c r="D810" s="565" t="s">
        <v>1819</v>
      </c>
      <c r="E810" s="565" t="s">
        <v>1099</v>
      </c>
      <c r="F810" s="565" t="s">
        <v>12</v>
      </c>
      <c r="G810" s="565">
        <v>2017</v>
      </c>
      <c r="H810" s="565" t="s">
        <v>1639</v>
      </c>
      <c r="I810" s="565" t="s">
        <v>1662</v>
      </c>
      <c r="J810" s="565" t="s">
        <v>559</v>
      </c>
      <c r="K810" s="565">
        <v>5</v>
      </c>
      <c r="L810" s="565" t="s">
        <v>980</v>
      </c>
      <c r="M810" s="565">
        <v>9900</v>
      </c>
      <c r="N810" s="565" t="s">
        <v>1641</v>
      </c>
      <c r="O810" s="565">
        <v>8</v>
      </c>
      <c r="P810" s="565">
        <v>8352</v>
      </c>
      <c r="Q810" s="565" t="s">
        <v>551</v>
      </c>
      <c r="R810" s="565">
        <v>145.69999999999999</v>
      </c>
      <c r="S810" s="565">
        <v>38</v>
      </c>
      <c r="T810" s="566">
        <v>7100</v>
      </c>
      <c r="U810" s="565">
        <v>15</v>
      </c>
      <c r="V810" s="565" t="s">
        <v>122</v>
      </c>
      <c r="W810" s="565" t="s">
        <v>122</v>
      </c>
      <c r="X810" s="567">
        <v>43525</v>
      </c>
      <c r="Y810" s="567">
        <v>39672</v>
      </c>
      <c r="Z810" s="579">
        <v>0.05</v>
      </c>
    </row>
    <row r="811" spans="1:26" x14ac:dyDescent="0.25">
      <c r="A811" s="564" t="s">
        <v>2648</v>
      </c>
      <c r="B811" s="574" t="s">
        <v>1666</v>
      </c>
      <c r="C811" s="574">
        <v>1</v>
      </c>
      <c r="D811" s="574" t="s">
        <v>1819</v>
      </c>
      <c r="E811" s="574" t="s">
        <v>1099</v>
      </c>
      <c r="F811" s="574" t="s">
        <v>12</v>
      </c>
      <c r="G811" s="574">
        <v>2017</v>
      </c>
      <c r="H811" s="574" t="s">
        <v>1639</v>
      </c>
      <c r="I811" s="574" t="s">
        <v>1664</v>
      </c>
      <c r="J811" s="574" t="s">
        <v>559</v>
      </c>
      <c r="K811" s="574">
        <v>5</v>
      </c>
      <c r="L811" s="574" t="s">
        <v>985</v>
      </c>
      <c r="M811" s="574">
        <v>9800</v>
      </c>
      <c r="N811" s="574" t="s">
        <v>1641</v>
      </c>
      <c r="O811" s="574">
        <v>8</v>
      </c>
      <c r="P811" s="574">
        <v>8372</v>
      </c>
      <c r="Q811" s="574" t="s">
        <v>551</v>
      </c>
      <c r="R811" s="574">
        <v>145.69999999999999</v>
      </c>
      <c r="S811" s="574">
        <v>38</v>
      </c>
      <c r="T811" s="575">
        <v>7200</v>
      </c>
      <c r="U811" s="574">
        <v>15</v>
      </c>
      <c r="V811" s="574" t="s">
        <v>122</v>
      </c>
      <c r="W811" s="574" t="s">
        <v>122</v>
      </c>
      <c r="X811" s="576">
        <v>45390</v>
      </c>
      <c r="Y811" s="576">
        <v>41320</v>
      </c>
      <c r="Z811" s="577">
        <v>0.05</v>
      </c>
    </row>
    <row r="812" spans="1:26" ht="30" x14ac:dyDescent="0.25">
      <c r="A812" s="564" t="s">
        <v>2649</v>
      </c>
      <c r="B812" s="565" t="s">
        <v>1098</v>
      </c>
      <c r="C812" s="565">
        <v>1</v>
      </c>
      <c r="D812" s="565" t="s">
        <v>458</v>
      </c>
      <c r="E812" s="565" t="s">
        <v>1099</v>
      </c>
      <c r="F812" s="565" t="s">
        <v>8</v>
      </c>
      <c r="G812" s="565">
        <v>2017</v>
      </c>
      <c r="H812" s="565" t="s">
        <v>188</v>
      </c>
      <c r="I812" s="565" t="s">
        <v>1100</v>
      </c>
      <c r="J812" s="565" t="s">
        <v>777</v>
      </c>
      <c r="K812" s="565">
        <v>3</v>
      </c>
      <c r="L812" s="565" t="s">
        <v>1101</v>
      </c>
      <c r="M812" s="565">
        <v>12500</v>
      </c>
      <c r="N812" s="565" t="s">
        <v>1102</v>
      </c>
      <c r="O812" s="565">
        <v>8</v>
      </c>
      <c r="P812" s="565" t="s">
        <v>1103</v>
      </c>
      <c r="Q812" s="565" t="s">
        <v>1104</v>
      </c>
      <c r="R812" s="565">
        <v>142</v>
      </c>
      <c r="S812" s="565">
        <v>34</v>
      </c>
      <c r="T812" s="566">
        <v>9950</v>
      </c>
      <c r="U812" s="565">
        <v>15</v>
      </c>
      <c r="V812" s="565" t="s">
        <v>125</v>
      </c>
      <c r="W812" s="565" t="s">
        <v>122</v>
      </c>
      <c r="X812" s="567">
        <v>33730</v>
      </c>
      <c r="Y812" s="567">
        <v>23089</v>
      </c>
      <c r="Z812" s="579">
        <v>0.05</v>
      </c>
    </row>
    <row r="813" spans="1:26" ht="30" x14ac:dyDescent="0.25">
      <c r="A813" s="564" t="s">
        <v>2650</v>
      </c>
      <c r="B813" s="574" t="s">
        <v>1098</v>
      </c>
      <c r="C813" s="574">
        <v>2</v>
      </c>
      <c r="D813" s="574" t="s">
        <v>1370</v>
      </c>
      <c r="E813" s="574" t="s">
        <v>1099</v>
      </c>
      <c r="F813" s="574" t="s">
        <v>68</v>
      </c>
      <c r="G813" s="574">
        <v>2017</v>
      </c>
      <c r="H813" s="574" t="s">
        <v>188</v>
      </c>
      <c r="I813" s="574" t="s">
        <v>1100</v>
      </c>
      <c r="J813" s="574" t="s">
        <v>777</v>
      </c>
      <c r="K813" s="574">
        <v>4</v>
      </c>
      <c r="L813" s="574" t="s">
        <v>907</v>
      </c>
      <c r="M813" s="574">
        <v>12500</v>
      </c>
      <c r="N813" s="574" t="s">
        <v>1102</v>
      </c>
      <c r="O813" s="574">
        <v>8</v>
      </c>
      <c r="P813" s="574" t="s">
        <v>1103</v>
      </c>
      <c r="Q813" s="574" t="s">
        <v>1104</v>
      </c>
      <c r="R813" s="574">
        <v>142</v>
      </c>
      <c r="S813" s="574">
        <v>34</v>
      </c>
      <c r="T813" s="575">
        <v>9950</v>
      </c>
      <c r="U813" s="574">
        <v>15</v>
      </c>
      <c r="V813" s="574" t="s">
        <v>125</v>
      </c>
      <c r="W813" s="574" t="s">
        <v>122</v>
      </c>
      <c r="X813" s="576">
        <v>33730</v>
      </c>
      <c r="Y813" s="576">
        <v>22726</v>
      </c>
      <c r="Z813" s="577">
        <v>0.01</v>
      </c>
    </row>
    <row r="814" spans="1:26" ht="60" x14ac:dyDescent="0.25">
      <c r="A814" s="564" t="s">
        <v>2651</v>
      </c>
      <c r="B814" s="565" t="s">
        <v>1105</v>
      </c>
      <c r="C814" s="565">
        <v>1</v>
      </c>
      <c r="D814" s="565" t="s">
        <v>458</v>
      </c>
      <c r="E814" s="565" t="s">
        <v>1099</v>
      </c>
      <c r="F814" s="565" t="s">
        <v>8</v>
      </c>
      <c r="G814" s="565">
        <v>2017</v>
      </c>
      <c r="H814" s="565" t="s">
        <v>188</v>
      </c>
      <c r="I814" s="565" t="s">
        <v>1100</v>
      </c>
      <c r="J814" s="565" t="s">
        <v>777</v>
      </c>
      <c r="K814" s="565">
        <v>3</v>
      </c>
      <c r="L814" s="565" t="s">
        <v>1101</v>
      </c>
      <c r="M814" s="565">
        <v>16600</v>
      </c>
      <c r="N814" s="565" t="s">
        <v>1106</v>
      </c>
      <c r="O814" s="565">
        <v>8</v>
      </c>
      <c r="P814" s="565" t="s">
        <v>1103</v>
      </c>
      <c r="Q814" s="565" t="s">
        <v>1104</v>
      </c>
      <c r="R814" s="565">
        <v>142</v>
      </c>
      <c r="S814" s="565">
        <v>29</v>
      </c>
      <c r="T814" s="566">
        <v>10000</v>
      </c>
      <c r="U814" s="565">
        <v>15</v>
      </c>
      <c r="V814" s="565" t="s">
        <v>1107</v>
      </c>
      <c r="W814" s="565" t="s">
        <v>1107</v>
      </c>
      <c r="X814" s="567">
        <v>42325</v>
      </c>
      <c r="Y814" s="567">
        <v>30732</v>
      </c>
      <c r="Z814" s="579">
        <v>0.05</v>
      </c>
    </row>
    <row r="815" spans="1:26" ht="60" x14ac:dyDescent="0.25">
      <c r="A815" s="564" t="s">
        <v>2652</v>
      </c>
      <c r="B815" s="574" t="s">
        <v>1105</v>
      </c>
      <c r="C815" s="574">
        <v>2</v>
      </c>
      <c r="D815" s="574" t="s">
        <v>1370</v>
      </c>
      <c r="E815" s="574" t="s">
        <v>1099</v>
      </c>
      <c r="F815" s="574" t="s">
        <v>8</v>
      </c>
      <c r="G815" s="574">
        <v>2017</v>
      </c>
      <c r="H815" s="574" t="s">
        <v>188</v>
      </c>
      <c r="I815" s="574" t="s">
        <v>1100</v>
      </c>
      <c r="J815" s="574" t="s">
        <v>777</v>
      </c>
      <c r="K815" s="574">
        <v>3</v>
      </c>
      <c r="L815" s="574" t="s">
        <v>907</v>
      </c>
      <c r="M815" s="574">
        <v>12500</v>
      </c>
      <c r="N815" s="574" t="s">
        <v>1106</v>
      </c>
      <c r="O815" s="574">
        <v>8</v>
      </c>
      <c r="P815" s="574" t="s">
        <v>1103</v>
      </c>
      <c r="Q815" s="574" t="s">
        <v>1104</v>
      </c>
      <c r="R815" s="574">
        <v>142</v>
      </c>
      <c r="S815" s="574">
        <v>29</v>
      </c>
      <c r="T815" s="575">
        <v>10000</v>
      </c>
      <c r="U815" s="574">
        <v>15</v>
      </c>
      <c r="V815" s="574" t="s">
        <v>1833</v>
      </c>
      <c r="W815" s="574" t="s">
        <v>1107</v>
      </c>
      <c r="X815" s="576">
        <v>42325</v>
      </c>
      <c r="Y815" s="576">
        <v>30139</v>
      </c>
      <c r="Z815" s="577">
        <v>0.01</v>
      </c>
    </row>
    <row r="816" spans="1:26" ht="30" x14ac:dyDescent="0.25">
      <c r="A816" s="564" t="s">
        <v>1838</v>
      </c>
      <c r="B816" s="565" t="s">
        <v>1108</v>
      </c>
      <c r="C816" s="565">
        <v>1</v>
      </c>
      <c r="D816" s="565" t="s">
        <v>458</v>
      </c>
      <c r="E816" s="565" t="s">
        <v>1099</v>
      </c>
      <c r="F816" s="565" t="s">
        <v>8</v>
      </c>
      <c r="G816" s="565">
        <v>2017</v>
      </c>
      <c r="H816" s="565" t="s">
        <v>188</v>
      </c>
      <c r="I816" s="565" t="s">
        <v>1100</v>
      </c>
      <c r="J816" s="565" t="s">
        <v>559</v>
      </c>
      <c r="K816" s="565">
        <v>3</v>
      </c>
      <c r="L816" s="565" t="s">
        <v>1101</v>
      </c>
      <c r="M816" s="565">
        <v>12900</v>
      </c>
      <c r="N816" s="565" t="s">
        <v>1102</v>
      </c>
      <c r="O816" s="565">
        <v>8</v>
      </c>
      <c r="P816" s="565" t="s">
        <v>1109</v>
      </c>
      <c r="Q816" s="565" t="s">
        <v>1104</v>
      </c>
      <c r="R816" s="565">
        <v>142</v>
      </c>
      <c r="S816" s="565">
        <v>34</v>
      </c>
      <c r="T816" s="566">
        <v>10000</v>
      </c>
      <c r="U816" s="565">
        <v>14</v>
      </c>
      <c r="V816" s="565" t="s">
        <v>125</v>
      </c>
      <c r="W816" s="565" t="s">
        <v>122</v>
      </c>
      <c r="X816" s="567">
        <v>36525</v>
      </c>
      <c r="Y816" s="567">
        <v>25227</v>
      </c>
      <c r="Z816" s="579">
        <v>0.05</v>
      </c>
    </row>
    <row r="817" spans="1:26" ht="30" x14ac:dyDescent="0.25">
      <c r="A817" s="564" t="s">
        <v>2653</v>
      </c>
      <c r="B817" s="574" t="s">
        <v>1108</v>
      </c>
      <c r="C817" s="574">
        <v>2</v>
      </c>
      <c r="D817" s="574" t="s">
        <v>1370</v>
      </c>
      <c r="E817" s="574" t="s">
        <v>1099</v>
      </c>
      <c r="F817" s="574" t="s">
        <v>8</v>
      </c>
      <c r="G817" s="574">
        <v>2017</v>
      </c>
      <c r="H817" s="574" t="s">
        <v>188</v>
      </c>
      <c r="I817" s="574" t="s">
        <v>1100</v>
      </c>
      <c r="J817" s="574" t="s">
        <v>559</v>
      </c>
      <c r="K817" s="574">
        <v>3</v>
      </c>
      <c r="L817" s="574" t="s">
        <v>907</v>
      </c>
      <c r="M817" s="574">
        <v>12500</v>
      </c>
      <c r="N817" s="574" t="s">
        <v>1102</v>
      </c>
      <c r="O817" s="574">
        <v>8</v>
      </c>
      <c r="P817" s="574" t="s">
        <v>1109</v>
      </c>
      <c r="Q817" s="574" t="s">
        <v>1104</v>
      </c>
      <c r="R817" s="574">
        <v>142</v>
      </c>
      <c r="S817" s="574">
        <v>34</v>
      </c>
      <c r="T817" s="575">
        <v>10000</v>
      </c>
      <c r="U817" s="574">
        <v>14</v>
      </c>
      <c r="V817" s="574" t="s">
        <v>125</v>
      </c>
      <c r="W817" s="574" t="s">
        <v>122</v>
      </c>
      <c r="X817" s="576">
        <v>36525</v>
      </c>
      <c r="Y817" s="576">
        <v>24801</v>
      </c>
      <c r="Z817" s="577">
        <v>0.01</v>
      </c>
    </row>
    <row r="818" spans="1:26" ht="60" x14ac:dyDescent="0.25">
      <c r="A818" s="564" t="s">
        <v>2654</v>
      </c>
      <c r="B818" s="565" t="s">
        <v>1110</v>
      </c>
      <c r="C818" s="565">
        <v>1</v>
      </c>
      <c r="D818" s="565" t="s">
        <v>458</v>
      </c>
      <c r="E818" s="565" t="s">
        <v>1099</v>
      </c>
      <c r="F818" s="565" t="s">
        <v>8</v>
      </c>
      <c r="G818" s="565">
        <v>2017</v>
      </c>
      <c r="H818" s="565" t="s">
        <v>188</v>
      </c>
      <c r="I818" s="565" t="s">
        <v>1100</v>
      </c>
      <c r="J818" s="565" t="s">
        <v>559</v>
      </c>
      <c r="K818" s="565">
        <v>3</v>
      </c>
      <c r="L818" s="565" t="s">
        <v>1101</v>
      </c>
      <c r="M818" s="565">
        <v>16600</v>
      </c>
      <c r="N818" s="565" t="s">
        <v>1106</v>
      </c>
      <c r="O818" s="565">
        <v>8</v>
      </c>
      <c r="P818" s="565" t="s">
        <v>1109</v>
      </c>
      <c r="Q818" s="565" t="s">
        <v>1104</v>
      </c>
      <c r="R818" s="565">
        <v>142</v>
      </c>
      <c r="S818" s="565">
        <v>29</v>
      </c>
      <c r="T818" s="566">
        <v>10000</v>
      </c>
      <c r="U818" s="565">
        <v>14</v>
      </c>
      <c r="V818" s="565" t="s">
        <v>1107</v>
      </c>
      <c r="W818" s="565" t="s">
        <v>1107</v>
      </c>
      <c r="X818" s="567">
        <v>45120</v>
      </c>
      <c r="Y818" s="567">
        <v>32870</v>
      </c>
      <c r="Z818" s="579">
        <v>0.05</v>
      </c>
    </row>
    <row r="819" spans="1:26" ht="60" x14ac:dyDescent="0.25">
      <c r="A819" s="564" t="s">
        <v>2655</v>
      </c>
      <c r="B819" s="574" t="s">
        <v>1110</v>
      </c>
      <c r="C819" s="574">
        <v>2</v>
      </c>
      <c r="D819" s="574" t="s">
        <v>1370</v>
      </c>
      <c r="E819" s="574" t="s">
        <v>1099</v>
      </c>
      <c r="F819" s="574" t="s">
        <v>8</v>
      </c>
      <c r="G819" s="574">
        <v>2017</v>
      </c>
      <c r="H819" s="574" t="s">
        <v>188</v>
      </c>
      <c r="I819" s="574" t="s">
        <v>1100</v>
      </c>
      <c r="J819" s="574" t="s">
        <v>559</v>
      </c>
      <c r="K819" s="574">
        <v>3</v>
      </c>
      <c r="L819" s="574" t="s">
        <v>907</v>
      </c>
      <c r="M819" s="574">
        <v>12500</v>
      </c>
      <c r="N819" s="574" t="s">
        <v>1106</v>
      </c>
      <c r="O819" s="574">
        <v>8</v>
      </c>
      <c r="P819" s="574" t="s">
        <v>1109</v>
      </c>
      <c r="Q819" s="574" t="s">
        <v>1104</v>
      </c>
      <c r="R819" s="574">
        <v>142</v>
      </c>
      <c r="S819" s="574">
        <v>29</v>
      </c>
      <c r="T819" s="575">
        <v>10000</v>
      </c>
      <c r="U819" s="574">
        <v>14</v>
      </c>
      <c r="V819" s="574" t="s">
        <v>1833</v>
      </c>
      <c r="W819" s="574" t="s">
        <v>1107</v>
      </c>
      <c r="X819" s="576">
        <v>45120</v>
      </c>
      <c r="Y819" s="576">
        <v>32213</v>
      </c>
      <c r="Z819" s="577">
        <v>0.01</v>
      </c>
    </row>
    <row r="820" spans="1:26" ht="30" x14ac:dyDescent="0.25">
      <c r="A820" s="564" t="s">
        <v>2656</v>
      </c>
      <c r="B820" s="565" t="s">
        <v>1111</v>
      </c>
      <c r="C820" s="565">
        <v>1</v>
      </c>
      <c r="D820" s="565" t="s">
        <v>458</v>
      </c>
      <c r="E820" s="565" t="s">
        <v>1099</v>
      </c>
      <c r="F820" s="565" t="s">
        <v>8</v>
      </c>
      <c r="G820" s="565">
        <v>2017</v>
      </c>
      <c r="H820" s="565" t="s">
        <v>188</v>
      </c>
      <c r="I820" s="565" t="s">
        <v>1112</v>
      </c>
      <c r="J820" s="565" t="s">
        <v>777</v>
      </c>
      <c r="K820" s="565">
        <v>3</v>
      </c>
      <c r="L820" s="565" t="s">
        <v>1101</v>
      </c>
      <c r="M820" s="565">
        <v>12900</v>
      </c>
      <c r="N820" s="565" t="s">
        <v>1102</v>
      </c>
      <c r="O820" s="565">
        <v>8</v>
      </c>
      <c r="P820" s="565" t="s">
        <v>1103</v>
      </c>
      <c r="Q820" s="565" t="s">
        <v>1113</v>
      </c>
      <c r="R820" s="565">
        <v>142</v>
      </c>
      <c r="S820" s="565">
        <v>34</v>
      </c>
      <c r="T820" s="566">
        <v>9950</v>
      </c>
      <c r="U820" s="565">
        <v>15</v>
      </c>
      <c r="V820" s="565" t="s">
        <v>125</v>
      </c>
      <c r="W820" s="565" t="s">
        <v>122</v>
      </c>
      <c r="X820" s="567">
        <v>37935</v>
      </c>
      <c r="Y820" s="567">
        <v>26934</v>
      </c>
      <c r="Z820" s="579">
        <v>0.05</v>
      </c>
    </row>
    <row r="821" spans="1:26" ht="30" x14ac:dyDescent="0.25">
      <c r="A821" s="564" t="s">
        <v>2657</v>
      </c>
      <c r="B821" s="574" t="s">
        <v>1111</v>
      </c>
      <c r="C821" s="574">
        <v>2</v>
      </c>
      <c r="D821" s="574" t="s">
        <v>1370</v>
      </c>
      <c r="E821" s="574" t="s">
        <v>1099</v>
      </c>
      <c r="F821" s="574" t="s">
        <v>8</v>
      </c>
      <c r="G821" s="574">
        <v>2017</v>
      </c>
      <c r="H821" s="574" t="s">
        <v>188</v>
      </c>
      <c r="I821" s="574" t="s">
        <v>1112</v>
      </c>
      <c r="J821" s="574" t="s">
        <v>777</v>
      </c>
      <c r="K821" s="574">
        <v>3</v>
      </c>
      <c r="L821" s="574" t="s">
        <v>907</v>
      </c>
      <c r="M821" s="574">
        <v>12500</v>
      </c>
      <c r="N821" s="574" t="s">
        <v>1102</v>
      </c>
      <c r="O821" s="574">
        <v>8</v>
      </c>
      <c r="P821" s="574" t="s">
        <v>1103</v>
      </c>
      <c r="Q821" s="574" t="s">
        <v>1113</v>
      </c>
      <c r="R821" s="574">
        <v>142</v>
      </c>
      <c r="S821" s="574">
        <v>34</v>
      </c>
      <c r="T821" s="575">
        <v>9950</v>
      </c>
      <c r="U821" s="574">
        <v>15</v>
      </c>
      <c r="V821" s="574" t="s">
        <v>125</v>
      </c>
      <c r="W821" s="574" t="s">
        <v>122</v>
      </c>
      <c r="X821" s="576">
        <v>37935</v>
      </c>
      <c r="Y821" s="576">
        <v>26456</v>
      </c>
      <c r="Z821" s="577">
        <v>0.01</v>
      </c>
    </row>
    <row r="822" spans="1:26" ht="60" x14ac:dyDescent="0.25">
      <c r="A822" s="564" t="s">
        <v>2658</v>
      </c>
      <c r="B822" s="565" t="s">
        <v>1114</v>
      </c>
      <c r="C822" s="565">
        <v>1</v>
      </c>
      <c r="D822" s="565" t="s">
        <v>458</v>
      </c>
      <c r="E822" s="565" t="s">
        <v>1099</v>
      </c>
      <c r="F822" s="565" t="s">
        <v>8</v>
      </c>
      <c r="G822" s="565">
        <v>2017</v>
      </c>
      <c r="H822" s="565" t="s">
        <v>188</v>
      </c>
      <c r="I822" s="565" t="s">
        <v>1112</v>
      </c>
      <c r="J822" s="565" t="s">
        <v>777</v>
      </c>
      <c r="K822" s="565">
        <v>3</v>
      </c>
      <c r="L822" s="565" t="s">
        <v>1101</v>
      </c>
      <c r="M822" s="565">
        <v>16600</v>
      </c>
      <c r="N822" s="565" t="s">
        <v>1106</v>
      </c>
      <c r="O822" s="565">
        <v>8</v>
      </c>
      <c r="P822" s="565" t="s">
        <v>1103</v>
      </c>
      <c r="Q822" s="565" t="s">
        <v>1113</v>
      </c>
      <c r="R822" s="565">
        <v>142</v>
      </c>
      <c r="S822" s="565">
        <v>29</v>
      </c>
      <c r="T822" s="566">
        <v>10000</v>
      </c>
      <c r="U822" s="565">
        <v>15</v>
      </c>
      <c r="V822" s="565" t="s">
        <v>1107</v>
      </c>
      <c r="W822" s="565" t="s">
        <v>1107</v>
      </c>
      <c r="X822" s="567">
        <v>46530</v>
      </c>
      <c r="Y822" s="567">
        <v>34477</v>
      </c>
      <c r="Z822" s="579">
        <v>0.05</v>
      </c>
    </row>
    <row r="823" spans="1:26" ht="60" x14ac:dyDescent="0.25">
      <c r="A823" s="564" t="s">
        <v>2659</v>
      </c>
      <c r="B823" s="574" t="s">
        <v>1114</v>
      </c>
      <c r="C823" s="574">
        <v>2</v>
      </c>
      <c r="D823" s="574" t="s">
        <v>1370</v>
      </c>
      <c r="E823" s="574" t="s">
        <v>1099</v>
      </c>
      <c r="F823" s="574" t="s">
        <v>8</v>
      </c>
      <c r="G823" s="574">
        <v>2017</v>
      </c>
      <c r="H823" s="574" t="s">
        <v>188</v>
      </c>
      <c r="I823" s="574" t="s">
        <v>1112</v>
      </c>
      <c r="J823" s="574" t="s">
        <v>777</v>
      </c>
      <c r="K823" s="574">
        <v>3</v>
      </c>
      <c r="L823" s="574" t="s">
        <v>907</v>
      </c>
      <c r="M823" s="574">
        <v>12500</v>
      </c>
      <c r="N823" s="574" t="s">
        <v>1106</v>
      </c>
      <c r="O823" s="574">
        <v>8</v>
      </c>
      <c r="P823" s="574" t="s">
        <v>1103</v>
      </c>
      <c r="Q823" s="574" t="s">
        <v>1113</v>
      </c>
      <c r="R823" s="574">
        <v>142</v>
      </c>
      <c r="S823" s="574">
        <v>29</v>
      </c>
      <c r="T823" s="575">
        <v>10000</v>
      </c>
      <c r="U823" s="574">
        <v>15</v>
      </c>
      <c r="V823" s="574" t="s">
        <v>1833</v>
      </c>
      <c r="W823" s="574" t="s">
        <v>1107</v>
      </c>
      <c r="X823" s="576">
        <v>46530</v>
      </c>
      <c r="Y823" s="576">
        <v>33867</v>
      </c>
      <c r="Z823" s="577">
        <v>0.01</v>
      </c>
    </row>
    <row r="824" spans="1:26" ht="30" x14ac:dyDescent="0.25">
      <c r="A824" s="564" t="s">
        <v>2660</v>
      </c>
      <c r="B824" s="565" t="s">
        <v>1115</v>
      </c>
      <c r="C824" s="565">
        <v>1</v>
      </c>
      <c r="D824" s="565" t="s">
        <v>458</v>
      </c>
      <c r="E824" s="565" t="s">
        <v>1099</v>
      </c>
      <c r="F824" s="565" t="s">
        <v>8</v>
      </c>
      <c r="G824" s="565">
        <v>2017</v>
      </c>
      <c r="H824" s="565" t="s">
        <v>188</v>
      </c>
      <c r="I824" s="565" t="s">
        <v>1112</v>
      </c>
      <c r="J824" s="565" t="s">
        <v>559</v>
      </c>
      <c r="K824" s="565">
        <v>3</v>
      </c>
      <c r="L824" s="565" t="s">
        <v>1101</v>
      </c>
      <c r="M824" s="565">
        <v>12500</v>
      </c>
      <c r="N824" s="565" t="s">
        <v>1102</v>
      </c>
      <c r="O824" s="565">
        <v>8</v>
      </c>
      <c r="P824" s="565" t="s">
        <v>1109</v>
      </c>
      <c r="Q824" s="565" t="s">
        <v>1113</v>
      </c>
      <c r="R824" s="565">
        <v>142</v>
      </c>
      <c r="S824" s="565">
        <v>34</v>
      </c>
      <c r="T824" s="566">
        <v>10000</v>
      </c>
      <c r="U824" s="565">
        <v>14</v>
      </c>
      <c r="V824" s="565" t="s">
        <v>125</v>
      </c>
      <c r="W824" s="565" t="s">
        <v>122</v>
      </c>
      <c r="X824" s="567">
        <v>40735</v>
      </c>
      <c r="Y824" s="567">
        <v>29076</v>
      </c>
      <c r="Z824" s="579">
        <v>0.05</v>
      </c>
    </row>
    <row r="825" spans="1:26" ht="30" x14ac:dyDescent="0.25">
      <c r="A825" s="564" t="s">
        <v>2661</v>
      </c>
      <c r="B825" s="574" t="s">
        <v>1115</v>
      </c>
      <c r="C825" s="574">
        <v>2</v>
      </c>
      <c r="D825" s="574" t="s">
        <v>1370</v>
      </c>
      <c r="E825" s="574" t="s">
        <v>1099</v>
      </c>
      <c r="F825" s="574" t="s">
        <v>8</v>
      </c>
      <c r="G825" s="574">
        <v>2017</v>
      </c>
      <c r="H825" s="574" t="s">
        <v>188</v>
      </c>
      <c r="I825" s="574" t="s">
        <v>1112</v>
      </c>
      <c r="J825" s="574" t="s">
        <v>559</v>
      </c>
      <c r="K825" s="574">
        <v>3</v>
      </c>
      <c r="L825" s="574" t="s">
        <v>907</v>
      </c>
      <c r="M825" s="574">
        <v>12500</v>
      </c>
      <c r="N825" s="574" t="s">
        <v>1102</v>
      </c>
      <c r="O825" s="574">
        <v>8</v>
      </c>
      <c r="P825" s="574" t="s">
        <v>1109</v>
      </c>
      <c r="Q825" s="574" t="s">
        <v>1113</v>
      </c>
      <c r="R825" s="574">
        <v>142</v>
      </c>
      <c r="S825" s="574">
        <v>34</v>
      </c>
      <c r="T825" s="575">
        <v>10000</v>
      </c>
      <c r="U825" s="574">
        <v>14</v>
      </c>
      <c r="V825" s="574" t="s">
        <v>125</v>
      </c>
      <c r="W825" s="574" t="s">
        <v>122</v>
      </c>
      <c r="X825" s="576">
        <v>40735</v>
      </c>
      <c r="Y825" s="576">
        <v>28533</v>
      </c>
      <c r="Z825" s="577">
        <v>0.01</v>
      </c>
    </row>
    <row r="826" spans="1:26" ht="60" x14ac:dyDescent="0.25">
      <c r="A826" s="564" t="s">
        <v>2662</v>
      </c>
      <c r="B826" s="565" t="s">
        <v>1116</v>
      </c>
      <c r="C826" s="565">
        <v>1</v>
      </c>
      <c r="D826" s="565" t="s">
        <v>458</v>
      </c>
      <c r="E826" s="565" t="s">
        <v>1099</v>
      </c>
      <c r="F826" s="565" t="s">
        <v>8</v>
      </c>
      <c r="G826" s="565">
        <v>2017</v>
      </c>
      <c r="H826" s="565" t="s">
        <v>188</v>
      </c>
      <c r="I826" s="565" t="s">
        <v>1112</v>
      </c>
      <c r="J826" s="565" t="s">
        <v>559</v>
      </c>
      <c r="K826" s="565">
        <v>3</v>
      </c>
      <c r="L826" s="565" t="s">
        <v>1101</v>
      </c>
      <c r="M826" s="565">
        <v>16200</v>
      </c>
      <c r="N826" s="565" t="s">
        <v>1106</v>
      </c>
      <c r="O826" s="565">
        <v>8</v>
      </c>
      <c r="P826" s="565" t="s">
        <v>1109</v>
      </c>
      <c r="Q826" s="565" t="s">
        <v>1113</v>
      </c>
      <c r="R826" s="565">
        <v>142</v>
      </c>
      <c r="S826" s="565">
        <v>29</v>
      </c>
      <c r="T826" s="566">
        <v>10000</v>
      </c>
      <c r="U826" s="565">
        <v>14</v>
      </c>
      <c r="V826" s="565" t="s">
        <v>1107</v>
      </c>
      <c r="W826" s="565" t="s">
        <v>1107</v>
      </c>
      <c r="X826" s="567">
        <v>49330</v>
      </c>
      <c r="Y826" s="567">
        <v>36527</v>
      </c>
      <c r="Z826" s="579">
        <v>0.05</v>
      </c>
    </row>
    <row r="827" spans="1:26" ht="60" x14ac:dyDescent="0.25">
      <c r="A827" s="564" t="s">
        <v>2663</v>
      </c>
      <c r="B827" s="574" t="s">
        <v>1116</v>
      </c>
      <c r="C827" s="574">
        <v>2</v>
      </c>
      <c r="D827" s="574" t="s">
        <v>1370</v>
      </c>
      <c r="E827" s="574" t="s">
        <v>1099</v>
      </c>
      <c r="F827" s="574" t="s">
        <v>8</v>
      </c>
      <c r="G827" s="574">
        <v>2017</v>
      </c>
      <c r="H827" s="574" t="s">
        <v>188</v>
      </c>
      <c r="I827" s="574" t="s">
        <v>1112</v>
      </c>
      <c r="J827" s="574" t="s">
        <v>559</v>
      </c>
      <c r="K827" s="574">
        <v>3</v>
      </c>
      <c r="L827" s="574" t="s">
        <v>907</v>
      </c>
      <c r="M827" s="574">
        <v>12500</v>
      </c>
      <c r="N827" s="574" t="s">
        <v>1106</v>
      </c>
      <c r="O827" s="574">
        <v>8</v>
      </c>
      <c r="P827" s="574" t="s">
        <v>1109</v>
      </c>
      <c r="Q827" s="574" t="s">
        <v>1113</v>
      </c>
      <c r="R827" s="574">
        <v>142</v>
      </c>
      <c r="S827" s="574">
        <v>29</v>
      </c>
      <c r="T827" s="575">
        <v>10000</v>
      </c>
      <c r="U827" s="574">
        <v>14</v>
      </c>
      <c r="V827" s="574" t="s">
        <v>1833</v>
      </c>
      <c r="W827" s="574" t="s">
        <v>1107</v>
      </c>
      <c r="X827" s="576">
        <v>49330</v>
      </c>
      <c r="Y827" s="576">
        <v>35945</v>
      </c>
      <c r="Z827" s="577">
        <v>0.01</v>
      </c>
    </row>
    <row r="828" spans="1:26" x14ac:dyDescent="0.25">
      <c r="A828" s="564" t="s">
        <v>2664</v>
      </c>
      <c r="B828" s="565" t="s">
        <v>1117</v>
      </c>
      <c r="C828" s="565">
        <v>1</v>
      </c>
      <c r="D828" s="565" t="s">
        <v>431</v>
      </c>
      <c r="E828" s="565" t="s">
        <v>1099</v>
      </c>
      <c r="F828" s="565" t="s">
        <v>98</v>
      </c>
      <c r="G828" s="565">
        <v>2017</v>
      </c>
      <c r="H828" s="565" t="s">
        <v>186</v>
      </c>
      <c r="I828" s="565" t="s">
        <v>839</v>
      </c>
      <c r="J828" s="565" t="s">
        <v>777</v>
      </c>
      <c r="K828" s="565">
        <v>3</v>
      </c>
      <c r="L828" s="565" t="s">
        <v>840</v>
      </c>
      <c r="M828" s="565">
        <v>13000</v>
      </c>
      <c r="N828" s="565" t="s">
        <v>1118</v>
      </c>
      <c r="O828" s="565">
        <v>8</v>
      </c>
      <c r="P828" s="565" t="s">
        <v>1119</v>
      </c>
      <c r="Q828" s="565" t="s">
        <v>843</v>
      </c>
      <c r="R828" s="565">
        <v>133.6</v>
      </c>
      <c r="S828" s="565">
        <v>36</v>
      </c>
      <c r="T828" s="566">
        <v>9300</v>
      </c>
      <c r="U828" s="565">
        <v>15</v>
      </c>
      <c r="V828" s="565" t="s">
        <v>125</v>
      </c>
      <c r="W828" s="565" t="s">
        <v>122</v>
      </c>
      <c r="X828" s="567">
        <v>34505</v>
      </c>
      <c r="Y828" s="567">
        <v>25781.98</v>
      </c>
      <c r="Z828" s="579">
        <v>7.1999999999999995E-2</v>
      </c>
    </row>
    <row r="829" spans="1:26" ht="30" x14ac:dyDescent="0.25">
      <c r="A829" s="564" t="s">
        <v>2665</v>
      </c>
      <c r="B829" s="574" t="s">
        <v>1117</v>
      </c>
      <c r="C829" s="574">
        <v>2</v>
      </c>
      <c r="D829" s="574" t="s">
        <v>436</v>
      </c>
      <c r="E829" s="574" t="s">
        <v>1099</v>
      </c>
      <c r="F829" s="574" t="s">
        <v>98</v>
      </c>
      <c r="G829" s="574">
        <v>2017</v>
      </c>
      <c r="H829" s="574" t="s">
        <v>186</v>
      </c>
      <c r="I829" s="574" t="s">
        <v>839</v>
      </c>
      <c r="J829" s="574" t="s">
        <v>777</v>
      </c>
      <c r="K829" s="574">
        <v>3</v>
      </c>
      <c r="L829" s="574" t="s">
        <v>840</v>
      </c>
      <c r="M829" s="574">
        <v>13000</v>
      </c>
      <c r="N829" s="574" t="s">
        <v>1118</v>
      </c>
      <c r="O829" s="574">
        <v>8</v>
      </c>
      <c r="P829" s="574" t="s">
        <v>1119</v>
      </c>
      <c r="Q829" s="574" t="s">
        <v>843</v>
      </c>
      <c r="R829" s="574">
        <v>133.6</v>
      </c>
      <c r="S829" s="574">
        <v>36</v>
      </c>
      <c r="T829" s="575">
        <v>9300</v>
      </c>
      <c r="U829" s="574">
        <v>15</v>
      </c>
      <c r="V829" s="574" t="s">
        <v>125</v>
      </c>
      <c r="W829" s="574" t="s">
        <v>122</v>
      </c>
      <c r="X829" s="576">
        <v>34505</v>
      </c>
      <c r="Y829" s="576">
        <v>24504</v>
      </c>
      <c r="Z829" s="577">
        <v>0.05</v>
      </c>
    </row>
    <row r="830" spans="1:26" x14ac:dyDescent="0.25">
      <c r="A830" s="564" t="s">
        <v>2666</v>
      </c>
      <c r="B830" s="565" t="s">
        <v>1117</v>
      </c>
      <c r="C830" s="565">
        <v>3</v>
      </c>
      <c r="D830" s="565" t="s">
        <v>454</v>
      </c>
      <c r="E830" s="565" t="s">
        <v>1099</v>
      </c>
      <c r="F830" s="565" t="s">
        <v>98</v>
      </c>
      <c r="G830" s="565">
        <v>2017</v>
      </c>
      <c r="H830" s="565" t="s">
        <v>186</v>
      </c>
      <c r="I830" s="565" t="s">
        <v>839</v>
      </c>
      <c r="J830" s="565" t="s">
        <v>777</v>
      </c>
      <c r="K830" s="565">
        <v>3</v>
      </c>
      <c r="L830" s="565" t="s">
        <v>840</v>
      </c>
      <c r="M830" s="565">
        <v>13000</v>
      </c>
      <c r="N830" s="565" t="s">
        <v>1118</v>
      </c>
      <c r="O830" s="565">
        <v>8</v>
      </c>
      <c r="P830" s="565" t="s">
        <v>1119</v>
      </c>
      <c r="Q830" s="565" t="s">
        <v>843</v>
      </c>
      <c r="R830" s="565">
        <v>133.6</v>
      </c>
      <c r="S830" s="565">
        <v>34</v>
      </c>
      <c r="T830" s="566">
        <v>9300</v>
      </c>
      <c r="U830" s="565">
        <v>15</v>
      </c>
      <c r="V830" s="565" t="s">
        <v>125</v>
      </c>
      <c r="W830" s="565" t="s">
        <v>122</v>
      </c>
      <c r="X830" s="567">
        <v>34150</v>
      </c>
      <c r="Y830" s="567">
        <v>24414.47</v>
      </c>
      <c r="Z830" s="579">
        <v>0.03</v>
      </c>
    </row>
    <row r="831" spans="1:26" x14ac:dyDescent="0.25">
      <c r="A831" s="564" t="s">
        <v>2667</v>
      </c>
      <c r="B831" s="574" t="s">
        <v>1120</v>
      </c>
      <c r="C831" s="574">
        <v>1</v>
      </c>
      <c r="D831" s="574" t="s">
        <v>431</v>
      </c>
      <c r="E831" s="574" t="s">
        <v>1099</v>
      </c>
      <c r="F831" s="574" t="s">
        <v>98</v>
      </c>
      <c r="G831" s="574">
        <v>2017</v>
      </c>
      <c r="H831" s="574" t="s">
        <v>186</v>
      </c>
      <c r="I831" s="574" t="s">
        <v>845</v>
      </c>
      <c r="J831" s="574" t="s">
        <v>777</v>
      </c>
      <c r="K831" s="574">
        <v>6</v>
      </c>
      <c r="L831" s="574" t="s">
        <v>846</v>
      </c>
      <c r="M831" s="574">
        <v>13000</v>
      </c>
      <c r="N831" s="574" t="s">
        <v>1118</v>
      </c>
      <c r="O831" s="574">
        <v>8</v>
      </c>
      <c r="P831" s="574" t="s">
        <v>1121</v>
      </c>
      <c r="Q831" s="574" t="s">
        <v>843</v>
      </c>
      <c r="R831" s="574">
        <v>144.19999999999999</v>
      </c>
      <c r="S831" s="574">
        <v>36</v>
      </c>
      <c r="T831" s="575">
        <v>9500</v>
      </c>
      <c r="U831" s="574">
        <v>15</v>
      </c>
      <c r="V831" s="574" t="s">
        <v>125</v>
      </c>
      <c r="W831" s="574" t="s">
        <v>122</v>
      </c>
      <c r="X831" s="576">
        <v>36685</v>
      </c>
      <c r="Y831" s="576">
        <v>28037.47</v>
      </c>
      <c r="Z831" s="577">
        <v>7.1999999999999995E-2</v>
      </c>
    </row>
    <row r="832" spans="1:26" ht="30" x14ac:dyDescent="0.25">
      <c r="A832" s="564" t="s">
        <v>2668</v>
      </c>
      <c r="B832" s="565" t="s">
        <v>1120</v>
      </c>
      <c r="C832" s="565">
        <v>2</v>
      </c>
      <c r="D832" s="565" t="s">
        <v>436</v>
      </c>
      <c r="E832" s="565" t="s">
        <v>1099</v>
      </c>
      <c r="F832" s="565" t="s">
        <v>98</v>
      </c>
      <c r="G832" s="565">
        <v>2017</v>
      </c>
      <c r="H832" s="565" t="s">
        <v>186</v>
      </c>
      <c r="I832" s="565" t="s">
        <v>845</v>
      </c>
      <c r="J832" s="565" t="s">
        <v>777</v>
      </c>
      <c r="K832" s="565">
        <v>6</v>
      </c>
      <c r="L832" s="565" t="s">
        <v>846</v>
      </c>
      <c r="M832" s="565">
        <v>13000</v>
      </c>
      <c r="N832" s="565" t="s">
        <v>1118</v>
      </c>
      <c r="O832" s="565">
        <v>8</v>
      </c>
      <c r="P832" s="565" t="s">
        <v>1121</v>
      </c>
      <c r="Q832" s="565" t="s">
        <v>843</v>
      </c>
      <c r="R832" s="565">
        <v>144.19999999999999</v>
      </c>
      <c r="S832" s="565">
        <v>36</v>
      </c>
      <c r="T832" s="566">
        <v>9500</v>
      </c>
      <c r="U832" s="565">
        <v>15</v>
      </c>
      <c r="V832" s="565" t="s">
        <v>125</v>
      </c>
      <c r="W832" s="565" t="s">
        <v>122</v>
      </c>
      <c r="X832" s="567">
        <v>36685</v>
      </c>
      <c r="Y832" s="567">
        <v>26258</v>
      </c>
      <c r="Z832" s="579">
        <v>0.05</v>
      </c>
    </row>
    <row r="833" spans="1:26" x14ac:dyDescent="0.25">
      <c r="A833" s="564" t="s">
        <v>2669</v>
      </c>
      <c r="B833" s="574" t="s">
        <v>1120</v>
      </c>
      <c r="C833" s="574">
        <v>3</v>
      </c>
      <c r="D833" s="574" t="s">
        <v>454</v>
      </c>
      <c r="E833" s="574" t="s">
        <v>1099</v>
      </c>
      <c r="F833" s="574" t="s">
        <v>98</v>
      </c>
      <c r="G833" s="574">
        <v>2017</v>
      </c>
      <c r="H833" s="574" t="s">
        <v>186</v>
      </c>
      <c r="I833" s="574" t="s">
        <v>845</v>
      </c>
      <c r="J833" s="574" t="s">
        <v>777</v>
      </c>
      <c r="K833" s="574">
        <v>6</v>
      </c>
      <c r="L833" s="574" t="s">
        <v>846</v>
      </c>
      <c r="M833" s="574">
        <v>13000</v>
      </c>
      <c r="N833" s="574" t="s">
        <v>1118</v>
      </c>
      <c r="O833" s="574">
        <v>8</v>
      </c>
      <c r="P833" s="574" t="s">
        <v>1121</v>
      </c>
      <c r="Q833" s="574" t="s">
        <v>843</v>
      </c>
      <c r="R833" s="574">
        <v>144.19999999999999</v>
      </c>
      <c r="S833" s="574">
        <v>26</v>
      </c>
      <c r="T833" s="575">
        <v>9500</v>
      </c>
      <c r="U833" s="574">
        <v>15</v>
      </c>
      <c r="V833" s="574" t="s">
        <v>125</v>
      </c>
      <c r="W833" s="574" t="s">
        <v>122</v>
      </c>
      <c r="X833" s="576">
        <v>36330</v>
      </c>
      <c r="Y833" s="576">
        <v>26120.07</v>
      </c>
      <c r="Z833" s="577">
        <v>0.03</v>
      </c>
    </row>
    <row r="834" spans="1:26" x14ac:dyDescent="0.25">
      <c r="A834" s="564" t="s">
        <v>2670</v>
      </c>
      <c r="B834" s="565" t="s">
        <v>1122</v>
      </c>
      <c r="C834" s="565">
        <v>1</v>
      </c>
      <c r="D834" s="565" t="s">
        <v>431</v>
      </c>
      <c r="E834" s="565" t="s">
        <v>1099</v>
      </c>
      <c r="F834" s="565" t="s">
        <v>98</v>
      </c>
      <c r="G834" s="565">
        <v>2017</v>
      </c>
      <c r="H834" s="565" t="s">
        <v>186</v>
      </c>
      <c r="I834" s="565" t="s">
        <v>1123</v>
      </c>
      <c r="J834" s="565" t="s">
        <v>777</v>
      </c>
      <c r="K834" s="565">
        <v>6</v>
      </c>
      <c r="L834" s="565" t="s">
        <v>840</v>
      </c>
      <c r="M834" s="565">
        <v>13000</v>
      </c>
      <c r="N834" s="565" t="s">
        <v>1118</v>
      </c>
      <c r="O834" s="565">
        <v>8</v>
      </c>
      <c r="P834" s="565" t="s">
        <v>1124</v>
      </c>
      <c r="Q834" s="565" t="s">
        <v>843</v>
      </c>
      <c r="R834" s="565">
        <v>158.1</v>
      </c>
      <c r="S834" s="565">
        <v>36</v>
      </c>
      <c r="T834" s="566">
        <v>9500</v>
      </c>
      <c r="U834" s="565">
        <v>15</v>
      </c>
      <c r="V834" s="565" t="s">
        <v>125</v>
      </c>
      <c r="W834" s="565" t="s">
        <v>122</v>
      </c>
      <c r="X834" s="567">
        <v>36880</v>
      </c>
      <c r="Y834" s="567">
        <v>29349.88</v>
      </c>
      <c r="Z834" s="579">
        <v>7.1999999999999995E-2</v>
      </c>
    </row>
    <row r="835" spans="1:26" ht="30" x14ac:dyDescent="0.25">
      <c r="A835" s="564" t="s">
        <v>2671</v>
      </c>
      <c r="B835" s="574" t="s">
        <v>1122</v>
      </c>
      <c r="C835" s="574">
        <v>2</v>
      </c>
      <c r="D835" s="574" t="s">
        <v>436</v>
      </c>
      <c r="E835" s="574" t="s">
        <v>1099</v>
      </c>
      <c r="F835" s="574" t="s">
        <v>98</v>
      </c>
      <c r="G835" s="574">
        <v>2017</v>
      </c>
      <c r="H835" s="574" t="s">
        <v>186</v>
      </c>
      <c r="I835" s="574" t="s">
        <v>1123</v>
      </c>
      <c r="J835" s="574" t="s">
        <v>777</v>
      </c>
      <c r="K835" s="574">
        <v>6</v>
      </c>
      <c r="L835" s="574" t="s">
        <v>840</v>
      </c>
      <c r="M835" s="574">
        <v>13000</v>
      </c>
      <c r="N835" s="574" t="s">
        <v>1118</v>
      </c>
      <c r="O835" s="574">
        <v>8</v>
      </c>
      <c r="P835" s="574" t="s">
        <v>1124</v>
      </c>
      <c r="Q835" s="574" t="s">
        <v>843</v>
      </c>
      <c r="R835" s="574">
        <v>158.1</v>
      </c>
      <c r="S835" s="574">
        <v>36</v>
      </c>
      <c r="T835" s="575">
        <v>9500</v>
      </c>
      <c r="U835" s="574">
        <v>15</v>
      </c>
      <c r="V835" s="574" t="s">
        <v>125</v>
      </c>
      <c r="W835" s="574" t="s">
        <v>122</v>
      </c>
      <c r="X835" s="576">
        <v>36880</v>
      </c>
      <c r="Y835" s="576">
        <v>26443</v>
      </c>
      <c r="Z835" s="577">
        <v>0.05</v>
      </c>
    </row>
    <row r="836" spans="1:26" x14ac:dyDescent="0.25">
      <c r="A836" s="564" t="s">
        <v>2672</v>
      </c>
      <c r="B836" s="565" t="s">
        <v>1122</v>
      </c>
      <c r="C836" s="565">
        <v>3</v>
      </c>
      <c r="D836" s="565" t="s">
        <v>454</v>
      </c>
      <c r="E836" s="565" t="s">
        <v>1099</v>
      </c>
      <c r="F836" s="565" t="s">
        <v>98</v>
      </c>
      <c r="G836" s="565">
        <v>2017</v>
      </c>
      <c r="H836" s="565" t="s">
        <v>186</v>
      </c>
      <c r="I836" s="565" t="s">
        <v>1123</v>
      </c>
      <c r="J836" s="565" t="s">
        <v>777</v>
      </c>
      <c r="K836" s="565">
        <v>6</v>
      </c>
      <c r="L836" s="565" t="s">
        <v>840</v>
      </c>
      <c r="M836" s="565">
        <v>13000</v>
      </c>
      <c r="N836" s="565" t="s">
        <v>1118</v>
      </c>
      <c r="O836" s="565">
        <v>8</v>
      </c>
      <c r="P836" s="565" t="s">
        <v>1124</v>
      </c>
      <c r="Q836" s="565" t="s">
        <v>843</v>
      </c>
      <c r="R836" s="565">
        <v>158.1</v>
      </c>
      <c r="S836" s="565">
        <v>34</v>
      </c>
      <c r="T836" s="566">
        <v>9500</v>
      </c>
      <c r="U836" s="565">
        <v>15</v>
      </c>
      <c r="V836" s="565" t="s">
        <v>125</v>
      </c>
      <c r="W836" s="565" t="s">
        <v>122</v>
      </c>
      <c r="X836" s="567">
        <v>36525</v>
      </c>
      <c r="Y836" s="567">
        <v>28372</v>
      </c>
      <c r="Z836" s="579">
        <v>0.03</v>
      </c>
    </row>
    <row r="837" spans="1:26" x14ac:dyDescent="0.25">
      <c r="A837" s="564" t="s">
        <v>2673</v>
      </c>
      <c r="B837" s="574" t="s">
        <v>1125</v>
      </c>
      <c r="C837" s="574">
        <v>1</v>
      </c>
      <c r="D837" s="574" t="s">
        <v>431</v>
      </c>
      <c r="E837" s="574" t="s">
        <v>1099</v>
      </c>
      <c r="F837" s="574" t="s">
        <v>98</v>
      </c>
      <c r="G837" s="574">
        <v>2017</v>
      </c>
      <c r="H837" s="574" t="s">
        <v>186</v>
      </c>
      <c r="I837" s="574" t="s">
        <v>853</v>
      </c>
      <c r="J837" s="574" t="s">
        <v>777</v>
      </c>
      <c r="K837" s="574">
        <v>6</v>
      </c>
      <c r="L837" s="574" t="s">
        <v>846</v>
      </c>
      <c r="M837" s="574">
        <v>13000</v>
      </c>
      <c r="N837" s="574" t="s">
        <v>1118</v>
      </c>
      <c r="O837" s="574">
        <v>8</v>
      </c>
      <c r="P837" s="574" t="s">
        <v>1126</v>
      </c>
      <c r="Q837" s="574" t="s">
        <v>843</v>
      </c>
      <c r="R837" s="574">
        <v>153.69999999999999</v>
      </c>
      <c r="S837" s="574">
        <v>36</v>
      </c>
      <c r="T837" s="575">
        <v>9500</v>
      </c>
      <c r="U837" s="574">
        <v>15</v>
      </c>
      <c r="V837" s="574" t="s">
        <v>125</v>
      </c>
      <c r="W837" s="574" t="s">
        <v>122</v>
      </c>
      <c r="X837" s="576">
        <v>38290</v>
      </c>
      <c r="Y837" s="576">
        <v>21360.48</v>
      </c>
      <c r="Z837" s="577">
        <v>7.1999999999999995E-2</v>
      </c>
    </row>
    <row r="838" spans="1:26" ht="30" x14ac:dyDescent="0.25">
      <c r="A838" s="564" t="s">
        <v>2674</v>
      </c>
      <c r="B838" s="565" t="s">
        <v>1125</v>
      </c>
      <c r="C838" s="565">
        <v>2</v>
      </c>
      <c r="D838" s="565" t="s">
        <v>436</v>
      </c>
      <c r="E838" s="565" t="s">
        <v>1099</v>
      </c>
      <c r="F838" s="565" t="s">
        <v>98</v>
      </c>
      <c r="G838" s="565">
        <v>2017</v>
      </c>
      <c r="H838" s="565" t="s">
        <v>186</v>
      </c>
      <c r="I838" s="565" t="s">
        <v>853</v>
      </c>
      <c r="J838" s="565" t="s">
        <v>777</v>
      </c>
      <c r="K838" s="565">
        <v>6</v>
      </c>
      <c r="L838" s="565" t="s">
        <v>846</v>
      </c>
      <c r="M838" s="565">
        <v>13000</v>
      </c>
      <c r="N838" s="565" t="s">
        <v>1118</v>
      </c>
      <c r="O838" s="565">
        <v>8</v>
      </c>
      <c r="P838" s="565" t="s">
        <v>1126</v>
      </c>
      <c r="Q838" s="565" t="s">
        <v>843</v>
      </c>
      <c r="R838" s="565">
        <v>153.69999999999999</v>
      </c>
      <c r="S838" s="565">
        <v>36</v>
      </c>
      <c r="T838" s="566">
        <v>9500</v>
      </c>
      <c r="U838" s="565">
        <v>15</v>
      </c>
      <c r="V838" s="565" t="s">
        <v>125</v>
      </c>
      <c r="W838" s="565" t="s">
        <v>122</v>
      </c>
      <c r="X838" s="567">
        <v>38290</v>
      </c>
      <c r="Y838" s="567">
        <v>27571</v>
      </c>
      <c r="Z838" s="579">
        <v>0.05</v>
      </c>
    </row>
    <row r="839" spans="1:26" x14ac:dyDescent="0.25">
      <c r="A839" s="564" t="s">
        <v>2675</v>
      </c>
      <c r="B839" s="574" t="s">
        <v>1125</v>
      </c>
      <c r="C839" s="574">
        <v>3</v>
      </c>
      <c r="D839" s="574" t="s">
        <v>454</v>
      </c>
      <c r="E839" s="574" t="s">
        <v>1099</v>
      </c>
      <c r="F839" s="574" t="s">
        <v>98</v>
      </c>
      <c r="G839" s="574">
        <v>2017</v>
      </c>
      <c r="H839" s="574" t="s">
        <v>186</v>
      </c>
      <c r="I839" s="574" t="s">
        <v>853</v>
      </c>
      <c r="J839" s="574" t="s">
        <v>777</v>
      </c>
      <c r="K839" s="574">
        <v>6</v>
      </c>
      <c r="L839" s="574" t="s">
        <v>846</v>
      </c>
      <c r="M839" s="574">
        <v>13000</v>
      </c>
      <c r="N839" s="574" t="s">
        <v>1118</v>
      </c>
      <c r="O839" s="574">
        <v>8</v>
      </c>
      <c r="P839" s="574" t="s">
        <v>1126</v>
      </c>
      <c r="Q839" s="574" t="s">
        <v>843</v>
      </c>
      <c r="R839" s="574">
        <v>153.69999999999999</v>
      </c>
      <c r="S839" s="574">
        <v>26</v>
      </c>
      <c r="T839" s="575">
        <v>9500</v>
      </c>
      <c r="U839" s="574">
        <v>15</v>
      </c>
      <c r="V839" s="574" t="s">
        <v>125</v>
      </c>
      <c r="W839" s="574" t="s">
        <v>122</v>
      </c>
      <c r="X839" s="576">
        <v>37935</v>
      </c>
      <c r="Y839" s="576">
        <v>27277.86</v>
      </c>
      <c r="Z839" s="577">
        <v>0.03</v>
      </c>
    </row>
    <row r="840" spans="1:26" x14ac:dyDescent="0.25">
      <c r="A840" s="564" t="s">
        <v>2676</v>
      </c>
      <c r="B840" s="565" t="s">
        <v>1127</v>
      </c>
      <c r="C840" s="565">
        <v>1</v>
      </c>
      <c r="D840" s="565" t="s">
        <v>431</v>
      </c>
      <c r="E840" s="565" t="s">
        <v>1099</v>
      </c>
      <c r="F840" s="565" t="s">
        <v>98</v>
      </c>
      <c r="G840" s="565">
        <v>2017</v>
      </c>
      <c r="H840" s="565" t="s">
        <v>186</v>
      </c>
      <c r="I840" s="565" t="s">
        <v>1128</v>
      </c>
      <c r="J840" s="565" t="s">
        <v>777</v>
      </c>
      <c r="K840" s="565">
        <v>6</v>
      </c>
      <c r="L840" s="565" t="s">
        <v>840</v>
      </c>
      <c r="M840" s="565">
        <v>13000</v>
      </c>
      <c r="N840" s="565" t="s">
        <v>1118</v>
      </c>
      <c r="O840" s="565">
        <v>8</v>
      </c>
      <c r="P840" s="565" t="s">
        <v>1129</v>
      </c>
      <c r="Q840" s="565" t="s">
        <v>843</v>
      </c>
      <c r="R840" s="565">
        <v>167.7</v>
      </c>
      <c r="S840" s="565">
        <v>36</v>
      </c>
      <c r="T840" s="566">
        <v>9500</v>
      </c>
      <c r="U840" s="565">
        <v>15</v>
      </c>
      <c r="V840" s="565" t="s">
        <v>125</v>
      </c>
      <c r="W840" s="565" t="s">
        <v>122</v>
      </c>
      <c r="X840" s="567">
        <v>38485</v>
      </c>
      <c r="Y840" s="567">
        <v>21719.7</v>
      </c>
      <c r="Z840" s="579">
        <v>7.1999999999999995E-2</v>
      </c>
    </row>
    <row r="841" spans="1:26" ht="30" x14ac:dyDescent="0.25">
      <c r="A841" s="564" t="s">
        <v>2677</v>
      </c>
      <c r="B841" s="574" t="s">
        <v>1127</v>
      </c>
      <c r="C841" s="574">
        <v>2</v>
      </c>
      <c r="D841" s="574" t="s">
        <v>436</v>
      </c>
      <c r="E841" s="574" t="s">
        <v>1099</v>
      </c>
      <c r="F841" s="574" t="s">
        <v>98</v>
      </c>
      <c r="G841" s="574">
        <v>2017</v>
      </c>
      <c r="H841" s="574" t="s">
        <v>186</v>
      </c>
      <c r="I841" s="574" t="s">
        <v>1128</v>
      </c>
      <c r="J841" s="574" t="s">
        <v>777</v>
      </c>
      <c r="K841" s="574">
        <v>6</v>
      </c>
      <c r="L841" s="574" t="s">
        <v>840</v>
      </c>
      <c r="M841" s="574">
        <v>13000</v>
      </c>
      <c r="N841" s="574" t="s">
        <v>1118</v>
      </c>
      <c r="O841" s="574">
        <v>8</v>
      </c>
      <c r="P841" s="574" t="s">
        <v>1129</v>
      </c>
      <c r="Q841" s="574" t="s">
        <v>843</v>
      </c>
      <c r="R841" s="574">
        <v>167.7</v>
      </c>
      <c r="S841" s="574">
        <v>36</v>
      </c>
      <c r="T841" s="575">
        <v>9500</v>
      </c>
      <c r="U841" s="574">
        <v>15</v>
      </c>
      <c r="V841" s="574" t="s">
        <v>125</v>
      </c>
      <c r="W841" s="574" t="s">
        <v>122</v>
      </c>
      <c r="X841" s="576">
        <v>38485</v>
      </c>
      <c r="Y841" s="576">
        <v>27756</v>
      </c>
      <c r="Z841" s="577">
        <v>0.05</v>
      </c>
    </row>
    <row r="842" spans="1:26" x14ac:dyDescent="0.25">
      <c r="A842" s="564" t="s">
        <v>2678</v>
      </c>
      <c r="B842" s="565" t="s">
        <v>1127</v>
      </c>
      <c r="C842" s="565">
        <v>3</v>
      </c>
      <c r="D842" s="565" t="s">
        <v>454</v>
      </c>
      <c r="E842" s="565" t="s">
        <v>1099</v>
      </c>
      <c r="F842" s="565" t="s">
        <v>98</v>
      </c>
      <c r="G842" s="565">
        <v>2017</v>
      </c>
      <c r="H842" s="565" t="s">
        <v>186</v>
      </c>
      <c r="I842" s="565" t="s">
        <v>1128</v>
      </c>
      <c r="J842" s="565" t="s">
        <v>777</v>
      </c>
      <c r="K842" s="565">
        <v>6</v>
      </c>
      <c r="L842" s="565" t="s">
        <v>840</v>
      </c>
      <c r="M842" s="565">
        <v>13000</v>
      </c>
      <c r="N842" s="565" t="s">
        <v>1118</v>
      </c>
      <c r="O842" s="565">
        <v>8</v>
      </c>
      <c r="P842" s="565" t="s">
        <v>1129</v>
      </c>
      <c r="Q842" s="565" t="s">
        <v>843</v>
      </c>
      <c r="R842" s="565">
        <v>167.7</v>
      </c>
      <c r="S842" s="565">
        <v>34</v>
      </c>
      <c r="T842" s="566">
        <v>9500</v>
      </c>
      <c r="U842" s="565">
        <v>15</v>
      </c>
      <c r="V842" s="565" t="s">
        <v>125</v>
      </c>
      <c r="W842" s="565" t="s">
        <v>122</v>
      </c>
      <c r="X842" s="567">
        <v>38130</v>
      </c>
      <c r="Y842" s="567">
        <v>27479.82</v>
      </c>
      <c r="Z842" s="579">
        <v>0.03</v>
      </c>
    </row>
    <row r="843" spans="1:26" x14ac:dyDescent="0.25">
      <c r="A843" s="564" t="s">
        <v>2679</v>
      </c>
      <c r="B843" s="574" t="s">
        <v>1130</v>
      </c>
      <c r="C843" s="574">
        <v>1</v>
      </c>
      <c r="D843" s="574" t="s">
        <v>431</v>
      </c>
      <c r="E843" s="574" t="s">
        <v>1099</v>
      </c>
      <c r="F843" s="574" t="s">
        <v>98</v>
      </c>
      <c r="G843" s="574">
        <v>2017</v>
      </c>
      <c r="H843" s="574" t="s">
        <v>186</v>
      </c>
      <c r="I843" s="574" t="s">
        <v>839</v>
      </c>
      <c r="J843" s="574" t="s">
        <v>559</v>
      </c>
      <c r="K843" s="574">
        <v>3</v>
      </c>
      <c r="L843" s="574" t="s">
        <v>840</v>
      </c>
      <c r="M843" s="574">
        <v>13000</v>
      </c>
      <c r="N843" s="574" t="s">
        <v>1118</v>
      </c>
      <c r="O843" s="574">
        <v>8</v>
      </c>
      <c r="P843" s="574" t="s">
        <v>1131</v>
      </c>
      <c r="Q843" s="574" t="s">
        <v>843</v>
      </c>
      <c r="R843" s="574">
        <v>133.6</v>
      </c>
      <c r="S843" s="574">
        <v>36</v>
      </c>
      <c r="T843" s="575">
        <v>9500</v>
      </c>
      <c r="U843" s="574">
        <v>14</v>
      </c>
      <c r="V843" s="574" t="s">
        <v>125</v>
      </c>
      <c r="W843" s="574" t="s">
        <v>122</v>
      </c>
      <c r="X843" s="576">
        <v>37460</v>
      </c>
      <c r="Y843" s="576">
        <v>24553.97</v>
      </c>
      <c r="Z843" s="577">
        <v>7.1999999999999995E-2</v>
      </c>
    </row>
    <row r="844" spans="1:26" ht="30" x14ac:dyDescent="0.25">
      <c r="A844" s="564" t="s">
        <v>2680</v>
      </c>
      <c r="B844" s="565" t="s">
        <v>1130</v>
      </c>
      <c r="C844" s="565">
        <v>2</v>
      </c>
      <c r="D844" s="565" t="s">
        <v>436</v>
      </c>
      <c r="E844" s="565" t="s">
        <v>1099</v>
      </c>
      <c r="F844" s="565" t="s">
        <v>98</v>
      </c>
      <c r="G844" s="565">
        <v>2017</v>
      </c>
      <c r="H844" s="565" t="s">
        <v>186</v>
      </c>
      <c r="I844" s="565" t="s">
        <v>839</v>
      </c>
      <c r="J844" s="565" t="s">
        <v>559</v>
      </c>
      <c r="K844" s="565">
        <v>3</v>
      </c>
      <c r="L844" s="565" t="s">
        <v>840</v>
      </c>
      <c r="M844" s="565">
        <v>13000</v>
      </c>
      <c r="N844" s="565" t="s">
        <v>1118</v>
      </c>
      <c r="O844" s="565">
        <v>8</v>
      </c>
      <c r="P844" s="565" t="s">
        <v>1131</v>
      </c>
      <c r="Q844" s="565" t="s">
        <v>843</v>
      </c>
      <c r="R844" s="565">
        <v>133.6</v>
      </c>
      <c r="S844" s="565">
        <v>36</v>
      </c>
      <c r="T844" s="566">
        <v>9500</v>
      </c>
      <c r="U844" s="565">
        <v>14</v>
      </c>
      <c r="V844" s="565" t="s">
        <v>125</v>
      </c>
      <c r="W844" s="565" t="s">
        <v>122</v>
      </c>
      <c r="X844" s="567">
        <v>37460</v>
      </c>
      <c r="Y844" s="567">
        <v>26680</v>
      </c>
      <c r="Z844" s="579">
        <v>0.05</v>
      </c>
    </row>
    <row r="845" spans="1:26" x14ac:dyDescent="0.25">
      <c r="A845" s="564" t="s">
        <v>2681</v>
      </c>
      <c r="B845" s="574" t="s">
        <v>1130</v>
      </c>
      <c r="C845" s="574">
        <v>3</v>
      </c>
      <c r="D845" s="574" t="s">
        <v>454</v>
      </c>
      <c r="E845" s="574" t="s">
        <v>1099</v>
      </c>
      <c r="F845" s="574" t="s">
        <v>98</v>
      </c>
      <c r="G845" s="574">
        <v>2017</v>
      </c>
      <c r="H845" s="574" t="s">
        <v>186</v>
      </c>
      <c r="I845" s="574" t="s">
        <v>839</v>
      </c>
      <c r="J845" s="574" t="s">
        <v>559</v>
      </c>
      <c r="K845" s="574">
        <v>3</v>
      </c>
      <c r="L845" s="574" t="s">
        <v>840</v>
      </c>
      <c r="M845" s="574">
        <v>13000</v>
      </c>
      <c r="N845" s="574" t="s">
        <v>1118</v>
      </c>
      <c r="O845" s="574">
        <v>8</v>
      </c>
      <c r="P845" s="574" t="s">
        <v>1131</v>
      </c>
      <c r="Q845" s="574" t="s">
        <v>843</v>
      </c>
      <c r="R845" s="574">
        <v>133</v>
      </c>
      <c r="S845" s="574">
        <v>34</v>
      </c>
      <c r="T845" s="575">
        <v>9500</v>
      </c>
      <c r="U845" s="574">
        <v>14</v>
      </c>
      <c r="V845" s="574" t="s">
        <v>125</v>
      </c>
      <c r="W845" s="574" t="s">
        <v>122</v>
      </c>
      <c r="X845" s="576">
        <v>37105</v>
      </c>
      <c r="Y845" s="576">
        <v>27446.16</v>
      </c>
      <c r="Z845" s="577">
        <v>0.03</v>
      </c>
    </row>
    <row r="846" spans="1:26" x14ac:dyDescent="0.25">
      <c r="A846" s="564" t="s">
        <v>2682</v>
      </c>
      <c r="B846" s="565" t="s">
        <v>1132</v>
      </c>
      <c r="C846" s="565">
        <v>1</v>
      </c>
      <c r="D846" s="565" t="s">
        <v>431</v>
      </c>
      <c r="E846" s="565" t="s">
        <v>1099</v>
      </c>
      <c r="F846" s="565" t="s">
        <v>98</v>
      </c>
      <c r="G846" s="565">
        <v>2017</v>
      </c>
      <c r="H846" s="565" t="s">
        <v>186</v>
      </c>
      <c r="I846" s="565" t="s">
        <v>845</v>
      </c>
      <c r="J846" s="565" t="s">
        <v>559</v>
      </c>
      <c r="K846" s="565">
        <v>6</v>
      </c>
      <c r="L846" s="565" t="s">
        <v>846</v>
      </c>
      <c r="M846" s="565">
        <v>13000</v>
      </c>
      <c r="N846" s="565" t="s">
        <v>1118</v>
      </c>
      <c r="O846" s="565">
        <v>8</v>
      </c>
      <c r="P846" s="565" t="s">
        <v>1133</v>
      </c>
      <c r="Q846" s="565" t="s">
        <v>843</v>
      </c>
      <c r="R846" s="565">
        <v>144.19999999999999</v>
      </c>
      <c r="S846" s="565">
        <v>36</v>
      </c>
      <c r="T846" s="566">
        <v>9500</v>
      </c>
      <c r="U846" s="565">
        <v>14</v>
      </c>
      <c r="V846" s="565" t="s">
        <v>125</v>
      </c>
      <c r="W846" s="565" t="s">
        <v>122</v>
      </c>
      <c r="X846" s="567">
        <v>39640</v>
      </c>
      <c r="Y846" s="567">
        <v>27687.16</v>
      </c>
      <c r="Z846" s="579">
        <v>7.1999999999999995E-2</v>
      </c>
    </row>
    <row r="847" spans="1:26" ht="30" x14ac:dyDescent="0.25">
      <c r="A847" s="564" t="s">
        <v>2683</v>
      </c>
      <c r="B847" s="574" t="s">
        <v>1132</v>
      </c>
      <c r="C847" s="574">
        <v>2</v>
      </c>
      <c r="D847" s="574" t="s">
        <v>436</v>
      </c>
      <c r="E847" s="574" t="s">
        <v>1099</v>
      </c>
      <c r="F847" s="574" t="s">
        <v>98</v>
      </c>
      <c r="G847" s="574">
        <v>2017</v>
      </c>
      <c r="H847" s="574" t="s">
        <v>186</v>
      </c>
      <c r="I847" s="574" t="s">
        <v>845</v>
      </c>
      <c r="J847" s="574" t="s">
        <v>559</v>
      </c>
      <c r="K847" s="574">
        <v>6</v>
      </c>
      <c r="L847" s="574" t="s">
        <v>846</v>
      </c>
      <c r="M847" s="574">
        <v>13000</v>
      </c>
      <c r="N847" s="574" t="s">
        <v>1118</v>
      </c>
      <c r="O847" s="574">
        <v>8</v>
      </c>
      <c r="P847" s="574" t="s">
        <v>1133</v>
      </c>
      <c r="Q847" s="574" t="s">
        <v>843</v>
      </c>
      <c r="R847" s="574">
        <v>144.19999999999999</v>
      </c>
      <c r="S847" s="574">
        <v>36</v>
      </c>
      <c r="T847" s="575">
        <v>9500</v>
      </c>
      <c r="U847" s="574">
        <v>14</v>
      </c>
      <c r="V847" s="574" t="s">
        <v>125</v>
      </c>
      <c r="W847" s="574" t="s">
        <v>122</v>
      </c>
      <c r="X847" s="576">
        <v>39640</v>
      </c>
      <c r="Y847" s="576">
        <v>28434</v>
      </c>
      <c r="Z847" s="577">
        <v>0.05</v>
      </c>
    </row>
    <row r="848" spans="1:26" x14ac:dyDescent="0.25">
      <c r="A848" s="564" t="s">
        <v>2684</v>
      </c>
      <c r="B848" s="565" t="s">
        <v>1132</v>
      </c>
      <c r="C848" s="565">
        <v>3</v>
      </c>
      <c r="D848" s="565" t="s">
        <v>454</v>
      </c>
      <c r="E848" s="565" t="s">
        <v>1099</v>
      </c>
      <c r="F848" s="565" t="s">
        <v>98</v>
      </c>
      <c r="G848" s="565">
        <v>2017</v>
      </c>
      <c r="H848" s="565" t="s">
        <v>186</v>
      </c>
      <c r="I848" s="565" t="s">
        <v>845</v>
      </c>
      <c r="J848" s="565" t="s">
        <v>559</v>
      </c>
      <c r="K848" s="565">
        <v>6</v>
      </c>
      <c r="L848" s="565" t="s">
        <v>846</v>
      </c>
      <c r="M848" s="565">
        <v>13000</v>
      </c>
      <c r="N848" s="565" t="s">
        <v>1118</v>
      </c>
      <c r="O848" s="565">
        <v>8</v>
      </c>
      <c r="P848" s="565" t="s">
        <v>1133</v>
      </c>
      <c r="Q848" s="565" t="s">
        <v>843</v>
      </c>
      <c r="R848" s="565">
        <v>144.19999999999999</v>
      </c>
      <c r="S848" s="565">
        <v>26</v>
      </c>
      <c r="T848" s="566">
        <v>9500</v>
      </c>
      <c r="U848" s="565">
        <v>14</v>
      </c>
      <c r="V848" s="565" t="s">
        <v>125</v>
      </c>
      <c r="W848" s="565" t="s">
        <v>122</v>
      </c>
      <c r="X848" s="567">
        <v>39285</v>
      </c>
      <c r="Y848" s="567">
        <v>30364.38</v>
      </c>
      <c r="Z848" s="579">
        <v>0.03</v>
      </c>
    </row>
    <row r="849" spans="1:26" x14ac:dyDescent="0.25">
      <c r="A849" s="564" t="s">
        <v>2685</v>
      </c>
      <c r="B849" s="574" t="s">
        <v>1134</v>
      </c>
      <c r="C849" s="574">
        <v>1</v>
      </c>
      <c r="D849" s="574" t="s">
        <v>431</v>
      </c>
      <c r="E849" s="574" t="s">
        <v>1099</v>
      </c>
      <c r="F849" s="574" t="s">
        <v>98</v>
      </c>
      <c r="G849" s="574">
        <v>2017</v>
      </c>
      <c r="H849" s="574" t="s">
        <v>186</v>
      </c>
      <c r="I849" s="574" t="s">
        <v>1123</v>
      </c>
      <c r="J849" s="574" t="s">
        <v>559</v>
      </c>
      <c r="K849" s="574">
        <v>6</v>
      </c>
      <c r="L849" s="574" t="s">
        <v>840</v>
      </c>
      <c r="M849" s="574">
        <v>13000</v>
      </c>
      <c r="N849" s="574" t="s">
        <v>1118</v>
      </c>
      <c r="O849" s="574">
        <v>8</v>
      </c>
      <c r="P849" s="574" t="s">
        <v>1135</v>
      </c>
      <c r="Q849" s="574" t="s">
        <v>843</v>
      </c>
      <c r="R849" s="574">
        <v>158.1</v>
      </c>
      <c r="S849" s="574">
        <v>36</v>
      </c>
      <c r="T849" s="575">
        <v>9500</v>
      </c>
      <c r="U849" s="574">
        <v>14</v>
      </c>
      <c r="V849" s="574" t="s">
        <v>125</v>
      </c>
      <c r="W849" s="574" t="s">
        <v>122</v>
      </c>
      <c r="X849" s="576">
        <v>39835</v>
      </c>
      <c r="Y849" s="576">
        <v>28999.57</v>
      </c>
      <c r="Z849" s="577">
        <v>7.1999999999999995E-2</v>
      </c>
    </row>
    <row r="850" spans="1:26" ht="30" x14ac:dyDescent="0.25">
      <c r="A850" s="564" t="s">
        <v>2686</v>
      </c>
      <c r="B850" s="565" t="s">
        <v>1134</v>
      </c>
      <c r="C850" s="565">
        <v>2</v>
      </c>
      <c r="D850" s="565" t="s">
        <v>436</v>
      </c>
      <c r="E850" s="565" t="s">
        <v>1099</v>
      </c>
      <c r="F850" s="565" t="s">
        <v>98</v>
      </c>
      <c r="G850" s="565">
        <v>2017</v>
      </c>
      <c r="H850" s="565" t="s">
        <v>186</v>
      </c>
      <c r="I850" s="565" t="s">
        <v>1123</v>
      </c>
      <c r="J850" s="565" t="s">
        <v>559</v>
      </c>
      <c r="K850" s="565">
        <v>6</v>
      </c>
      <c r="L850" s="565" t="s">
        <v>840</v>
      </c>
      <c r="M850" s="565">
        <v>13000</v>
      </c>
      <c r="N850" s="565" t="s">
        <v>1118</v>
      </c>
      <c r="O850" s="565">
        <v>8</v>
      </c>
      <c r="P850" s="565" t="s">
        <v>1135</v>
      </c>
      <c r="Q850" s="565" t="s">
        <v>843</v>
      </c>
      <c r="R850" s="565">
        <v>158.1</v>
      </c>
      <c r="S850" s="565">
        <v>36</v>
      </c>
      <c r="T850" s="566">
        <v>9500</v>
      </c>
      <c r="U850" s="565">
        <v>14</v>
      </c>
      <c r="V850" s="565" t="s">
        <v>125</v>
      </c>
      <c r="W850" s="565" t="s">
        <v>122</v>
      </c>
      <c r="X850" s="567">
        <v>39835</v>
      </c>
      <c r="Y850" s="567">
        <v>28619</v>
      </c>
      <c r="Z850" s="579">
        <v>0.05</v>
      </c>
    </row>
    <row r="851" spans="1:26" x14ac:dyDescent="0.25">
      <c r="A851" s="564" t="s">
        <v>2687</v>
      </c>
      <c r="B851" s="574" t="s">
        <v>1134</v>
      </c>
      <c r="C851" s="574">
        <v>3</v>
      </c>
      <c r="D851" s="574" t="s">
        <v>454</v>
      </c>
      <c r="E851" s="574" t="s">
        <v>1099</v>
      </c>
      <c r="F851" s="574" t="s">
        <v>98</v>
      </c>
      <c r="G851" s="574">
        <v>2017</v>
      </c>
      <c r="H851" s="574" t="s">
        <v>186</v>
      </c>
      <c r="I851" s="574" t="s">
        <v>1123</v>
      </c>
      <c r="J851" s="574" t="s">
        <v>559</v>
      </c>
      <c r="K851" s="574">
        <v>6</v>
      </c>
      <c r="L851" s="574" t="s">
        <v>840</v>
      </c>
      <c r="M851" s="574">
        <v>13000</v>
      </c>
      <c r="N851" s="574" t="s">
        <v>1118</v>
      </c>
      <c r="O851" s="574">
        <v>8</v>
      </c>
      <c r="P851" s="574" t="s">
        <v>1135</v>
      </c>
      <c r="Q851" s="574" t="s">
        <v>843</v>
      </c>
      <c r="R851" s="574">
        <v>158.1</v>
      </c>
      <c r="S851" s="574">
        <v>34</v>
      </c>
      <c r="T851" s="575">
        <v>9500</v>
      </c>
      <c r="U851" s="574">
        <v>14</v>
      </c>
      <c r="V851" s="574" t="s">
        <v>125</v>
      </c>
      <c r="W851" s="574" t="s">
        <v>122</v>
      </c>
      <c r="X851" s="576">
        <v>39480</v>
      </c>
      <c r="Y851" s="576">
        <v>30364.38</v>
      </c>
      <c r="Z851" s="577">
        <v>0.03</v>
      </c>
    </row>
    <row r="852" spans="1:26" x14ac:dyDescent="0.25">
      <c r="A852" s="564" t="s">
        <v>2688</v>
      </c>
      <c r="B852" s="565" t="s">
        <v>1136</v>
      </c>
      <c r="C852" s="565">
        <v>1</v>
      </c>
      <c r="D852" s="565" t="s">
        <v>431</v>
      </c>
      <c r="E852" s="565" t="s">
        <v>1099</v>
      </c>
      <c r="F852" s="565" t="s">
        <v>98</v>
      </c>
      <c r="G852" s="565">
        <v>2017</v>
      </c>
      <c r="H852" s="565" t="s">
        <v>186</v>
      </c>
      <c r="I852" s="565" t="s">
        <v>853</v>
      </c>
      <c r="J852" s="565" t="s">
        <v>559</v>
      </c>
      <c r="K852" s="565">
        <v>6</v>
      </c>
      <c r="L852" s="565" t="s">
        <v>846</v>
      </c>
      <c r="M852" s="565">
        <v>13000</v>
      </c>
      <c r="N852" s="565" t="s">
        <v>1118</v>
      </c>
      <c r="O852" s="565">
        <v>8</v>
      </c>
      <c r="P852" s="565" t="s">
        <v>1137</v>
      </c>
      <c r="Q852" s="565" t="s">
        <v>843</v>
      </c>
      <c r="R852" s="565">
        <v>153.69999999999999</v>
      </c>
      <c r="S852" s="565">
        <v>36</v>
      </c>
      <c r="T852" s="566">
        <v>9900</v>
      </c>
      <c r="U852" s="565">
        <v>14</v>
      </c>
      <c r="V852" s="565" t="s">
        <v>125</v>
      </c>
      <c r="W852" s="565" t="s">
        <v>122</v>
      </c>
      <c r="X852" s="567">
        <v>41245</v>
      </c>
      <c r="Y852" s="567">
        <v>24142.44</v>
      </c>
      <c r="Z852" s="579">
        <v>7.1999999999999995E-2</v>
      </c>
    </row>
    <row r="853" spans="1:26" ht="30" x14ac:dyDescent="0.25">
      <c r="A853" s="564" t="s">
        <v>2689</v>
      </c>
      <c r="B853" s="574" t="s">
        <v>1136</v>
      </c>
      <c r="C853" s="574">
        <v>2</v>
      </c>
      <c r="D853" s="574" t="s">
        <v>436</v>
      </c>
      <c r="E853" s="574" t="s">
        <v>1099</v>
      </c>
      <c r="F853" s="574" t="s">
        <v>98</v>
      </c>
      <c r="G853" s="574">
        <v>2017</v>
      </c>
      <c r="H853" s="574" t="s">
        <v>186</v>
      </c>
      <c r="I853" s="574" t="s">
        <v>853</v>
      </c>
      <c r="J853" s="574" t="s">
        <v>559</v>
      </c>
      <c r="K853" s="574">
        <v>6</v>
      </c>
      <c r="L853" s="574" t="s">
        <v>846</v>
      </c>
      <c r="M853" s="574">
        <v>13000</v>
      </c>
      <c r="N853" s="574" t="s">
        <v>1118</v>
      </c>
      <c r="O853" s="574">
        <v>8</v>
      </c>
      <c r="P853" s="574" t="s">
        <v>1137</v>
      </c>
      <c r="Q853" s="574" t="s">
        <v>843</v>
      </c>
      <c r="R853" s="574">
        <v>153.69999999999999</v>
      </c>
      <c r="S853" s="574">
        <v>36</v>
      </c>
      <c r="T853" s="575">
        <v>9500</v>
      </c>
      <c r="U853" s="574">
        <v>14</v>
      </c>
      <c r="V853" s="574" t="s">
        <v>125</v>
      </c>
      <c r="W853" s="574" t="s">
        <v>122</v>
      </c>
      <c r="X853" s="576">
        <v>41245</v>
      </c>
      <c r="Y853" s="576">
        <v>29747</v>
      </c>
      <c r="Z853" s="577">
        <v>0.05</v>
      </c>
    </row>
    <row r="854" spans="1:26" x14ac:dyDescent="0.25">
      <c r="A854" s="564" t="s">
        <v>2690</v>
      </c>
      <c r="B854" s="565" t="s">
        <v>1136</v>
      </c>
      <c r="C854" s="565">
        <v>3</v>
      </c>
      <c r="D854" s="565" t="s">
        <v>454</v>
      </c>
      <c r="E854" s="565" t="s">
        <v>1099</v>
      </c>
      <c r="F854" s="565" t="s">
        <v>98</v>
      </c>
      <c r="G854" s="565">
        <v>2017</v>
      </c>
      <c r="H854" s="565" t="s">
        <v>186</v>
      </c>
      <c r="I854" s="565" t="s">
        <v>853</v>
      </c>
      <c r="J854" s="565" t="s">
        <v>559</v>
      </c>
      <c r="K854" s="565">
        <v>6</v>
      </c>
      <c r="L854" s="565" t="s">
        <v>846</v>
      </c>
      <c r="M854" s="565">
        <v>13000</v>
      </c>
      <c r="N854" s="565" t="s">
        <v>1118</v>
      </c>
      <c r="O854" s="565">
        <v>8</v>
      </c>
      <c r="P854" s="565" t="s">
        <v>1137</v>
      </c>
      <c r="Q854" s="565" t="s">
        <v>843</v>
      </c>
      <c r="R854" s="565">
        <v>153.69999999999999</v>
      </c>
      <c r="S854" s="565">
        <v>26</v>
      </c>
      <c r="T854" s="566">
        <v>9900</v>
      </c>
      <c r="U854" s="565">
        <v>14</v>
      </c>
      <c r="V854" s="565" t="s">
        <v>125</v>
      </c>
      <c r="W854" s="565" t="s">
        <v>122</v>
      </c>
      <c r="X854" s="567">
        <v>40890</v>
      </c>
      <c r="Y854" s="567">
        <v>31448.639999999999</v>
      </c>
      <c r="Z854" s="579">
        <v>0.03</v>
      </c>
    </row>
    <row r="855" spans="1:26" x14ac:dyDescent="0.25">
      <c r="A855" s="564" t="s">
        <v>2691</v>
      </c>
      <c r="B855" s="574" t="s">
        <v>1138</v>
      </c>
      <c r="C855" s="574">
        <v>1</v>
      </c>
      <c r="D855" s="574" t="s">
        <v>431</v>
      </c>
      <c r="E855" s="574" t="s">
        <v>1099</v>
      </c>
      <c r="F855" s="574" t="s">
        <v>98</v>
      </c>
      <c r="G855" s="574">
        <v>2017</v>
      </c>
      <c r="H855" s="574" t="s">
        <v>186</v>
      </c>
      <c r="I855" s="574" t="s">
        <v>1128</v>
      </c>
      <c r="J855" s="574" t="s">
        <v>559</v>
      </c>
      <c r="K855" s="574">
        <v>6</v>
      </c>
      <c r="L855" s="574" t="s">
        <v>840</v>
      </c>
      <c r="M855" s="574">
        <v>13000</v>
      </c>
      <c r="N855" s="574" t="s">
        <v>1118</v>
      </c>
      <c r="O855" s="574">
        <v>8</v>
      </c>
      <c r="P855" s="574" t="s">
        <v>1139</v>
      </c>
      <c r="Q855" s="574" t="s">
        <v>843</v>
      </c>
      <c r="R855" s="574">
        <v>167.7</v>
      </c>
      <c r="S855" s="574">
        <v>36</v>
      </c>
      <c r="T855" s="575">
        <v>9900</v>
      </c>
      <c r="U855" s="574">
        <v>14</v>
      </c>
      <c r="V855" s="574" t="s">
        <v>125</v>
      </c>
      <c r="W855" s="574" t="s">
        <v>122</v>
      </c>
      <c r="X855" s="576">
        <v>41440</v>
      </c>
      <c r="Y855" s="576">
        <v>24417.68</v>
      </c>
      <c r="Z855" s="577">
        <v>7.1999999999999995E-2</v>
      </c>
    </row>
    <row r="856" spans="1:26" ht="30" x14ac:dyDescent="0.25">
      <c r="A856" s="564" t="s">
        <v>2692</v>
      </c>
      <c r="B856" s="565" t="s">
        <v>1138</v>
      </c>
      <c r="C856" s="565">
        <v>2</v>
      </c>
      <c r="D856" s="565" t="s">
        <v>436</v>
      </c>
      <c r="E856" s="565" t="s">
        <v>1099</v>
      </c>
      <c r="F856" s="565" t="s">
        <v>98</v>
      </c>
      <c r="G856" s="565">
        <v>2017</v>
      </c>
      <c r="H856" s="565" t="s">
        <v>186</v>
      </c>
      <c r="I856" s="565" t="s">
        <v>1128</v>
      </c>
      <c r="J856" s="565" t="s">
        <v>559</v>
      </c>
      <c r="K856" s="565">
        <v>6</v>
      </c>
      <c r="L856" s="565" t="s">
        <v>840</v>
      </c>
      <c r="M856" s="565">
        <v>13000</v>
      </c>
      <c r="N856" s="565" t="s">
        <v>1118</v>
      </c>
      <c r="O856" s="565">
        <v>8</v>
      </c>
      <c r="P856" s="565" t="s">
        <v>1139</v>
      </c>
      <c r="Q856" s="565" t="s">
        <v>843</v>
      </c>
      <c r="R856" s="565">
        <v>167.7</v>
      </c>
      <c r="S856" s="565">
        <v>36</v>
      </c>
      <c r="T856" s="566">
        <v>9900</v>
      </c>
      <c r="U856" s="565">
        <v>14</v>
      </c>
      <c r="V856" s="565" t="s">
        <v>125</v>
      </c>
      <c r="W856" s="565" t="s">
        <v>122</v>
      </c>
      <c r="X856" s="567">
        <v>41440</v>
      </c>
      <c r="Y856" s="567">
        <v>29932</v>
      </c>
      <c r="Z856" s="579">
        <v>0.05</v>
      </c>
    </row>
    <row r="857" spans="1:26" x14ac:dyDescent="0.25">
      <c r="A857" s="564" t="s">
        <v>2693</v>
      </c>
      <c r="B857" s="574" t="s">
        <v>1138</v>
      </c>
      <c r="C857" s="574">
        <v>3</v>
      </c>
      <c r="D857" s="574" t="s">
        <v>454</v>
      </c>
      <c r="E857" s="574" t="s">
        <v>1099</v>
      </c>
      <c r="F857" s="574" t="s">
        <v>98</v>
      </c>
      <c r="G857" s="574">
        <v>2017</v>
      </c>
      <c r="H857" s="574" t="s">
        <v>186</v>
      </c>
      <c r="I857" s="574" t="s">
        <v>1128</v>
      </c>
      <c r="J857" s="574" t="s">
        <v>559</v>
      </c>
      <c r="K857" s="574">
        <v>6</v>
      </c>
      <c r="L857" s="574" t="s">
        <v>840</v>
      </c>
      <c r="M857" s="574">
        <v>13000</v>
      </c>
      <c r="N857" s="574" t="s">
        <v>1118</v>
      </c>
      <c r="O857" s="574">
        <v>8</v>
      </c>
      <c r="P857" s="574" t="s">
        <v>1139</v>
      </c>
      <c r="Q857" s="574" t="s">
        <v>843</v>
      </c>
      <c r="R857" s="574">
        <v>167.7</v>
      </c>
      <c r="S857" s="574">
        <v>34</v>
      </c>
      <c r="T857" s="575">
        <v>9900</v>
      </c>
      <c r="U857" s="574">
        <v>14</v>
      </c>
      <c r="V857" s="574" t="s">
        <v>125</v>
      </c>
      <c r="W857" s="574" t="s">
        <v>122</v>
      </c>
      <c r="X857" s="576">
        <v>41085</v>
      </c>
      <c r="Y857" s="576">
        <v>30630.6</v>
      </c>
      <c r="Z857" s="577">
        <v>0.03</v>
      </c>
    </row>
    <row r="858" spans="1:26" x14ac:dyDescent="0.25">
      <c r="A858" s="564" t="s">
        <v>2694</v>
      </c>
      <c r="B858" s="565" t="s">
        <v>1140</v>
      </c>
      <c r="C858" s="565">
        <v>1</v>
      </c>
      <c r="D858" s="565" t="s">
        <v>431</v>
      </c>
      <c r="E858" s="565" t="s">
        <v>1099</v>
      </c>
      <c r="F858" s="565" t="s">
        <v>98</v>
      </c>
      <c r="G858" s="565">
        <v>2017</v>
      </c>
      <c r="H858" s="565" t="s">
        <v>186</v>
      </c>
      <c r="I858" s="565" t="s">
        <v>1141</v>
      </c>
      <c r="J858" s="565" t="s">
        <v>777</v>
      </c>
      <c r="K858" s="565">
        <v>3</v>
      </c>
      <c r="L858" s="565" t="s">
        <v>840</v>
      </c>
      <c r="M858" s="565">
        <v>13000</v>
      </c>
      <c r="N858" s="565" t="s">
        <v>1118</v>
      </c>
      <c r="O858" s="565">
        <v>8</v>
      </c>
      <c r="P858" s="565" t="s">
        <v>1119</v>
      </c>
      <c r="Q858" s="565" t="s">
        <v>432</v>
      </c>
      <c r="R858" s="565">
        <v>133.6</v>
      </c>
      <c r="S858" s="565">
        <v>36</v>
      </c>
      <c r="T858" s="566">
        <v>9300</v>
      </c>
      <c r="U858" s="565">
        <v>15</v>
      </c>
      <c r="V858" s="565" t="s">
        <v>125</v>
      </c>
      <c r="W858" s="565" t="s">
        <v>122</v>
      </c>
      <c r="X858" s="567">
        <v>39070</v>
      </c>
      <c r="Y858" s="567">
        <v>27528.3</v>
      </c>
      <c r="Z858" s="579">
        <v>7.1999999999999995E-2</v>
      </c>
    </row>
    <row r="859" spans="1:26" ht="30" x14ac:dyDescent="0.25">
      <c r="A859" s="564" t="s">
        <v>2695</v>
      </c>
      <c r="B859" s="574" t="s">
        <v>1140</v>
      </c>
      <c r="C859" s="574">
        <v>2</v>
      </c>
      <c r="D859" s="574" t="s">
        <v>436</v>
      </c>
      <c r="E859" s="574" t="s">
        <v>1099</v>
      </c>
      <c r="F859" s="574" t="s">
        <v>98</v>
      </c>
      <c r="G859" s="574">
        <v>2017</v>
      </c>
      <c r="H859" s="574" t="s">
        <v>186</v>
      </c>
      <c r="I859" s="574" t="s">
        <v>1141</v>
      </c>
      <c r="J859" s="574" t="s">
        <v>777</v>
      </c>
      <c r="K859" s="574">
        <v>3</v>
      </c>
      <c r="L859" s="574" t="s">
        <v>840</v>
      </c>
      <c r="M859" s="574">
        <v>13000</v>
      </c>
      <c r="N859" s="574" t="s">
        <v>1118</v>
      </c>
      <c r="O859" s="574">
        <v>8</v>
      </c>
      <c r="P859" s="574" t="s">
        <v>1119</v>
      </c>
      <c r="Q859" s="574" t="s">
        <v>432</v>
      </c>
      <c r="R859" s="574">
        <v>133.6</v>
      </c>
      <c r="S859" s="574">
        <v>36</v>
      </c>
      <c r="T859" s="575">
        <v>9300</v>
      </c>
      <c r="U859" s="574">
        <v>15</v>
      </c>
      <c r="V859" s="574" t="s">
        <v>125</v>
      </c>
      <c r="W859" s="574" t="s">
        <v>122</v>
      </c>
      <c r="X859" s="576">
        <v>39070</v>
      </c>
      <c r="Y859" s="576">
        <v>27812</v>
      </c>
      <c r="Z859" s="577">
        <v>0.05</v>
      </c>
    </row>
    <row r="860" spans="1:26" x14ac:dyDescent="0.25">
      <c r="A860" s="564" t="s">
        <v>2696</v>
      </c>
      <c r="B860" s="565" t="s">
        <v>1140</v>
      </c>
      <c r="C860" s="565">
        <v>3</v>
      </c>
      <c r="D860" s="565" t="s">
        <v>454</v>
      </c>
      <c r="E860" s="565" t="s">
        <v>1099</v>
      </c>
      <c r="F860" s="565" t="s">
        <v>98</v>
      </c>
      <c r="G860" s="565">
        <v>2017</v>
      </c>
      <c r="H860" s="565" t="s">
        <v>186</v>
      </c>
      <c r="I860" s="565" t="s">
        <v>1141</v>
      </c>
      <c r="J860" s="565" t="s">
        <v>777</v>
      </c>
      <c r="K860" s="565">
        <v>3</v>
      </c>
      <c r="L860" s="565" t="s">
        <v>840</v>
      </c>
      <c r="M860" s="565">
        <v>13000</v>
      </c>
      <c r="N860" s="565" t="s">
        <v>1118</v>
      </c>
      <c r="O860" s="565">
        <v>8</v>
      </c>
      <c r="P860" s="565" t="s">
        <v>1119</v>
      </c>
      <c r="Q860" s="565" t="s">
        <v>432</v>
      </c>
      <c r="R860" s="565">
        <v>133.6</v>
      </c>
      <c r="S860" s="565">
        <v>34</v>
      </c>
      <c r="T860" s="566">
        <v>9300</v>
      </c>
      <c r="U860" s="565">
        <v>15</v>
      </c>
      <c r="V860" s="565" t="s">
        <v>125</v>
      </c>
      <c r="W860" s="565" t="s">
        <v>122</v>
      </c>
      <c r="X860" s="567">
        <v>38285</v>
      </c>
      <c r="Y860" s="567">
        <v>27891.27</v>
      </c>
      <c r="Z860" s="579">
        <v>0.03</v>
      </c>
    </row>
    <row r="861" spans="1:26" x14ac:dyDescent="0.25">
      <c r="A861" s="564" t="s">
        <v>2697</v>
      </c>
      <c r="B861" s="574" t="s">
        <v>1142</v>
      </c>
      <c r="C861" s="574">
        <v>1</v>
      </c>
      <c r="D861" s="574" t="s">
        <v>431</v>
      </c>
      <c r="E861" s="574" t="s">
        <v>1099</v>
      </c>
      <c r="F861" s="574" t="s">
        <v>98</v>
      </c>
      <c r="G861" s="574">
        <v>2017</v>
      </c>
      <c r="H861" s="574" t="s">
        <v>186</v>
      </c>
      <c r="I861" s="574" t="s">
        <v>1143</v>
      </c>
      <c r="J861" s="574" t="s">
        <v>777</v>
      </c>
      <c r="K861" s="574">
        <v>6</v>
      </c>
      <c r="L861" s="574" t="s">
        <v>846</v>
      </c>
      <c r="M861" s="574">
        <v>13000</v>
      </c>
      <c r="N861" s="574" t="s">
        <v>1118</v>
      </c>
      <c r="O861" s="574">
        <v>8</v>
      </c>
      <c r="P861" s="574" t="s">
        <v>1121</v>
      </c>
      <c r="Q861" s="574" t="s">
        <v>432</v>
      </c>
      <c r="R861" s="574">
        <v>144.19999999999999</v>
      </c>
      <c r="S861" s="574">
        <v>36</v>
      </c>
      <c r="T861" s="575">
        <v>9500</v>
      </c>
      <c r="U861" s="574">
        <v>15</v>
      </c>
      <c r="V861" s="574" t="s">
        <v>125</v>
      </c>
      <c r="W861" s="574" t="s">
        <v>122</v>
      </c>
      <c r="X861" s="576">
        <v>41645</v>
      </c>
      <c r="Y861" s="576">
        <v>29780.34</v>
      </c>
      <c r="Z861" s="577">
        <v>7.1999999999999995E-2</v>
      </c>
    </row>
    <row r="862" spans="1:26" ht="30" x14ac:dyDescent="0.25">
      <c r="A862" s="564" t="s">
        <v>2698</v>
      </c>
      <c r="B862" s="565" t="s">
        <v>1142</v>
      </c>
      <c r="C862" s="565">
        <v>2</v>
      </c>
      <c r="D862" s="565" t="s">
        <v>436</v>
      </c>
      <c r="E862" s="565" t="s">
        <v>1099</v>
      </c>
      <c r="F862" s="565" t="s">
        <v>98</v>
      </c>
      <c r="G862" s="565">
        <v>2017</v>
      </c>
      <c r="H862" s="565" t="s">
        <v>186</v>
      </c>
      <c r="I862" s="565" t="s">
        <v>1143</v>
      </c>
      <c r="J862" s="565" t="s">
        <v>777</v>
      </c>
      <c r="K862" s="565">
        <v>6</v>
      </c>
      <c r="L862" s="565" t="s">
        <v>846</v>
      </c>
      <c r="M862" s="565">
        <v>13000</v>
      </c>
      <c r="N862" s="565" t="s">
        <v>1118</v>
      </c>
      <c r="O862" s="565">
        <v>8</v>
      </c>
      <c r="P862" s="565" t="s">
        <v>1121</v>
      </c>
      <c r="Q862" s="565" t="s">
        <v>432</v>
      </c>
      <c r="R862" s="565">
        <v>144.19999999999999</v>
      </c>
      <c r="S862" s="565">
        <v>36</v>
      </c>
      <c r="T862" s="566">
        <v>9500</v>
      </c>
      <c r="U862" s="565">
        <v>15</v>
      </c>
      <c r="V862" s="565" t="s">
        <v>125</v>
      </c>
      <c r="W862" s="565" t="s">
        <v>122</v>
      </c>
      <c r="X862" s="567">
        <v>41645</v>
      </c>
      <c r="Y862" s="567">
        <v>29914</v>
      </c>
      <c r="Z862" s="579">
        <v>0.05</v>
      </c>
    </row>
    <row r="863" spans="1:26" x14ac:dyDescent="0.25">
      <c r="A863" s="564" t="s">
        <v>2699</v>
      </c>
      <c r="B863" s="574" t="s">
        <v>1142</v>
      </c>
      <c r="C863" s="574">
        <v>3</v>
      </c>
      <c r="D863" s="574" t="s">
        <v>454</v>
      </c>
      <c r="E863" s="574" t="s">
        <v>1099</v>
      </c>
      <c r="F863" s="574" t="s">
        <v>98</v>
      </c>
      <c r="G863" s="574">
        <v>2017</v>
      </c>
      <c r="H863" s="574" t="s">
        <v>186</v>
      </c>
      <c r="I863" s="574" t="s">
        <v>1143</v>
      </c>
      <c r="J863" s="574" t="s">
        <v>777</v>
      </c>
      <c r="K863" s="574">
        <v>6</v>
      </c>
      <c r="L863" s="574" t="s">
        <v>846</v>
      </c>
      <c r="M863" s="574">
        <v>13000</v>
      </c>
      <c r="N863" s="574" t="s">
        <v>1118</v>
      </c>
      <c r="O863" s="574">
        <v>8</v>
      </c>
      <c r="P863" s="574" t="s">
        <v>1121</v>
      </c>
      <c r="Q863" s="574" t="s">
        <v>432</v>
      </c>
      <c r="R863" s="574">
        <v>144.19999999999999</v>
      </c>
      <c r="S863" s="574">
        <v>34</v>
      </c>
      <c r="T863" s="575">
        <v>9500</v>
      </c>
      <c r="U863" s="574">
        <v>15</v>
      </c>
      <c r="V863" s="574" t="s">
        <v>125</v>
      </c>
      <c r="W863" s="574" t="s">
        <v>122</v>
      </c>
      <c r="X863" s="576">
        <v>41195</v>
      </c>
      <c r="Y863" s="576">
        <v>30247.75</v>
      </c>
      <c r="Z863" s="577">
        <v>0.03</v>
      </c>
    </row>
    <row r="864" spans="1:26" x14ac:dyDescent="0.25">
      <c r="A864" s="564" t="s">
        <v>2700</v>
      </c>
      <c r="B864" s="565" t="s">
        <v>1144</v>
      </c>
      <c r="C864" s="565">
        <v>1</v>
      </c>
      <c r="D864" s="565" t="s">
        <v>431</v>
      </c>
      <c r="E864" s="565" t="s">
        <v>1099</v>
      </c>
      <c r="F864" s="565" t="s">
        <v>98</v>
      </c>
      <c r="G864" s="565">
        <v>2017</v>
      </c>
      <c r="H864" s="565" t="s">
        <v>186</v>
      </c>
      <c r="I864" s="565" t="s">
        <v>1145</v>
      </c>
      <c r="J864" s="565" t="s">
        <v>777</v>
      </c>
      <c r="K864" s="565">
        <v>6</v>
      </c>
      <c r="L864" s="565" t="s">
        <v>840</v>
      </c>
      <c r="M864" s="565">
        <v>13000</v>
      </c>
      <c r="N864" s="565" t="s">
        <v>1118</v>
      </c>
      <c r="O864" s="565">
        <v>8</v>
      </c>
      <c r="P864" s="565" t="s">
        <v>1124</v>
      </c>
      <c r="Q864" s="565" t="s">
        <v>432</v>
      </c>
      <c r="R864" s="565">
        <v>158.1</v>
      </c>
      <c r="S864" s="565">
        <v>36</v>
      </c>
      <c r="T864" s="566">
        <v>9500</v>
      </c>
      <c r="U864" s="565">
        <v>15</v>
      </c>
      <c r="V864" s="565" t="s">
        <v>125</v>
      </c>
      <c r="W864" s="565" t="s">
        <v>122</v>
      </c>
      <c r="X864" s="567">
        <v>41840</v>
      </c>
      <c r="Y864" s="567">
        <v>31092.75</v>
      </c>
      <c r="Z864" s="579">
        <v>7.1999999999999995E-2</v>
      </c>
    </row>
    <row r="865" spans="1:26" ht="30" x14ac:dyDescent="0.25">
      <c r="A865" s="564" t="s">
        <v>2701</v>
      </c>
      <c r="B865" s="574" t="s">
        <v>1144</v>
      </c>
      <c r="C865" s="574">
        <v>2</v>
      </c>
      <c r="D865" s="574" t="s">
        <v>436</v>
      </c>
      <c r="E865" s="574" t="s">
        <v>1099</v>
      </c>
      <c r="F865" s="574" t="s">
        <v>98</v>
      </c>
      <c r="G865" s="574">
        <v>2017</v>
      </c>
      <c r="H865" s="574" t="s">
        <v>186</v>
      </c>
      <c r="I865" s="574" t="s">
        <v>1145</v>
      </c>
      <c r="J865" s="574" t="s">
        <v>777</v>
      </c>
      <c r="K865" s="574">
        <v>6</v>
      </c>
      <c r="L865" s="574" t="s">
        <v>840</v>
      </c>
      <c r="M865" s="574">
        <v>13000</v>
      </c>
      <c r="N865" s="574" t="s">
        <v>1118</v>
      </c>
      <c r="O865" s="574">
        <v>8</v>
      </c>
      <c r="P865" s="574" t="s">
        <v>1124</v>
      </c>
      <c r="Q865" s="574" t="s">
        <v>432</v>
      </c>
      <c r="R865" s="574">
        <v>158.1</v>
      </c>
      <c r="S865" s="574">
        <v>36</v>
      </c>
      <c r="T865" s="575">
        <v>9500</v>
      </c>
      <c r="U865" s="574">
        <v>15</v>
      </c>
      <c r="V865" s="574" t="s">
        <v>125</v>
      </c>
      <c r="W865" s="574" t="s">
        <v>122</v>
      </c>
      <c r="X865" s="576">
        <v>41840</v>
      </c>
      <c r="Y865" s="576">
        <v>30721</v>
      </c>
      <c r="Z865" s="577">
        <v>0.05</v>
      </c>
    </row>
    <row r="866" spans="1:26" x14ac:dyDescent="0.25">
      <c r="A866" s="564" t="s">
        <v>2702</v>
      </c>
      <c r="B866" s="565" t="s">
        <v>1144</v>
      </c>
      <c r="C866" s="565">
        <v>3</v>
      </c>
      <c r="D866" s="565" t="s">
        <v>454</v>
      </c>
      <c r="E866" s="565" t="s">
        <v>1099</v>
      </c>
      <c r="F866" s="565" t="s">
        <v>98</v>
      </c>
      <c r="G866" s="565">
        <v>2017</v>
      </c>
      <c r="H866" s="565" t="s">
        <v>186</v>
      </c>
      <c r="I866" s="565" t="s">
        <v>1145</v>
      </c>
      <c r="J866" s="565" t="s">
        <v>777</v>
      </c>
      <c r="K866" s="565">
        <v>6</v>
      </c>
      <c r="L866" s="565" t="s">
        <v>840</v>
      </c>
      <c r="M866" s="565">
        <v>13000</v>
      </c>
      <c r="N866" s="565" t="s">
        <v>1118</v>
      </c>
      <c r="O866" s="565">
        <v>8</v>
      </c>
      <c r="P866" s="565" t="s">
        <v>1124</v>
      </c>
      <c r="Q866" s="565" t="s">
        <v>432</v>
      </c>
      <c r="R866" s="565">
        <v>158.1</v>
      </c>
      <c r="S866" s="565">
        <v>34</v>
      </c>
      <c r="T866" s="566">
        <v>9500</v>
      </c>
      <c r="U866" s="565">
        <v>15</v>
      </c>
      <c r="V866" s="565" t="s">
        <v>125</v>
      </c>
      <c r="W866" s="565" t="s">
        <v>122</v>
      </c>
      <c r="X866" s="567">
        <v>41390</v>
      </c>
      <c r="Y866" s="567">
        <v>30448.65</v>
      </c>
      <c r="Z866" s="579">
        <v>0.03</v>
      </c>
    </row>
    <row r="867" spans="1:26" x14ac:dyDescent="0.25">
      <c r="A867" s="564" t="s">
        <v>2703</v>
      </c>
      <c r="B867" s="574" t="s">
        <v>1146</v>
      </c>
      <c r="C867" s="574">
        <v>1</v>
      </c>
      <c r="D867" s="574" t="s">
        <v>431</v>
      </c>
      <c r="E867" s="574" t="s">
        <v>1099</v>
      </c>
      <c r="F867" s="574" t="s">
        <v>98</v>
      </c>
      <c r="G867" s="574">
        <v>2017</v>
      </c>
      <c r="H867" s="574" t="s">
        <v>186</v>
      </c>
      <c r="I867" s="574" t="s">
        <v>1147</v>
      </c>
      <c r="J867" s="574" t="s">
        <v>777</v>
      </c>
      <c r="K867" s="574">
        <v>6</v>
      </c>
      <c r="L867" s="574" t="s">
        <v>846</v>
      </c>
      <c r="M867" s="574">
        <v>13000</v>
      </c>
      <c r="N867" s="574" t="s">
        <v>1118</v>
      </c>
      <c r="O867" s="574">
        <v>8</v>
      </c>
      <c r="P867" s="574" t="s">
        <v>1126</v>
      </c>
      <c r="Q867" s="574" t="s">
        <v>432</v>
      </c>
      <c r="R867" s="574">
        <v>153.69999999999999</v>
      </c>
      <c r="S867" s="574">
        <v>36</v>
      </c>
      <c r="T867" s="575">
        <v>9500</v>
      </c>
      <c r="U867" s="574">
        <v>15</v>
      </c>
      <c r="V867" s="574" t="s">
        <v>125</v>
      </c>
      <c r="W867" s="574" t="s">
        <v>122</v>
      </c>
      <c r="X867" s="576">
        <v>43825</v>
      </c>
      <c r="Y867" s="576">
        <v>25086.639999999999</v>
      </c>
      <c r="Z867" s="577">
        <v>7.1999999999999995E-2</v>
      </c>
    </row>
    <row r="868" spans="1:26" ht="30" x14ac:dyDescent="0.25">
      <c r="A868" s="564" t="s">
        <v>2704</v>
      </c>
      <c r="B868" s="565" t="s">
        <v>1146</v>
      </c>
      <c r="C868" s="565">
        <v>2</v>
      </c>
      <c r="D868" s="565" t="s">
        <v>436</v>
      </c>
      <c r="E868" s="565" t="s">
        <v>1099</v>
      </c>
      <c r="F868" s="565" t="s">
        <v>98</v>
      </c>
      <c r="G868" s="565">
        <v>2017</v>
      </c>
      <c r="H868" s="565" t="s">
        <v>186</v>
      </c>
      <c r="I868" s="565" t="s">
        <v>1147</v>
      </c>
      <c r="J868" s="565" t="s">
        <v>777</v>
      </c>
      <c r="K868" s="565">
        <v>6</v>
      </c>
      <c r="L868" s="565" t="s">
        <v>846</v>
      </c>
      <c r="M868" s="565">
        <v>13000</v>
      </c>
      <c r="N868" s="565" t="s">
        <v>1118</v>
      </c>
      <c r="O868" s="565">
        <v>8</v>
      </c>
      <c r="P868" s="565" t="s">
        <v>1126</v>
      </c>
      <c r="Q868" s="565" t="s">
        <v>432</v>
      </c>
      <c r="R868" s="565">
        <v>153.69999999999999</v>
      </c>
      <c r="S868" s="565">
        <v>36</v>
      </c>
      <c r="T868" s="566">
        <v>9500</v>
      </c>
      <c r="U868" s="565">
        <v>15</v>
      </c>
      <c r="V868" s="565" t="s">
        <v>125</v>
      </c>
      <c r="W868" s="565" t="s">
        <v>122</v>
      </c>
      <c r="X868" s="567">
        <v>43825</v>
      </c>
      <c r="Y868" s="567">
        <v>32374</v>
      </c>
      <c r="Z868" s="579">
        <v>0.05</v>
      </c>
    </row>
    <row r="869" spans="1:26" x14ac:dyDescent="0.25">
      <c r="A869" s="564" t="s">
        <v>2705</v>
      </c>
      <c r="B869" s="574" t="s">
        <v>1146</v>
      </c>
      <c r="C869" s="574">
        <v>3</v>
      </c>
      <c r="D869" s="574" t="s">
        <v>454</v>
      </c>
      <c r="E869" s="574" t="s">
        <v>1099</v>
      </c>
      <c r="F869" s="574" t="s">
        <v>98</v>
      </c>
      <c r="G869" s="574">
        <v>2017</v>
      </c>
      <c r="H869" s="574" t="s">
        <v>186</v>
      </c>
      <c r="I869" s="574" t="s">
        <v>1147</v>
      </c>
      <c r="J869" s="574" t="s">
        <v>777</v>
      </c>
      <c r="K869" s="574">
        <v>6</v>
      </c>
      <c r="L869" s="574" t="s">
        <v>846</v>
      </c>
      <c r="M869" s="574">
        <v>13000</v>
      </c>
      <c r="N869" s="574" t="s">
        <v>1118</v>
      </c>
      <c r="O869" s="574">
        <v>8</v>
      </c>
      <c r="P869" s="574" t="s">
        <v>1126</v>
      </c>
      <c r="Q869" s="574" t="s">
        <v>432</v>
      </c>
      <c r="R869" s="574">
        <v>153.69999999999999</v>
      </c>
      <c r="S869" s="574">
        <v>26</v>
      </c>
      <c r="T869" s="575">
        <v>9500</v>
      </c>
      <c r="U869" s="574">
        <v>15</v>
      </c>
      <c r="V869" s="574" t="s">
        <v>125</v>
      </c>
      <c r="W869" s="574" t="s">
        <v>122</v>
      </c>
      <c r="X869" s="576">
        <v>43040</v>
      </c>
      <c r="Y869" s="576">
        <v>31745.27</v>
      </c>
      <c r="Z869" s="577">
        <v>0.03</v>
      </c>
    </row>
    <row r="870" spans="1:26" x14ac:dyDescent="0.25">
      <c r="A870" s="564" t="s">
        <v>2706</v>
      </c>
      <c r="B870" s="565" t="s">
        <v>1148</v>
      </c>
      <c r="C870" s="565">
        <v>1</v>
      </c>
      <c r="D870" s="565" t="s">
        <v>431</v>
      </c>
      <c r="E870" s="565" t="s">
        <v>1099</v>
      </c>
      <c r="F870" s="565" t="s">
        <v>98</v>
      </c>
      <c r="G870" s="565">
        <v>2017</v>
      </c>
      <c r="H870" s="565" t="s">
        <v>186</v>
      </c>
      <c r="I870" s="565" t="s">
        <v>1149</v>
      </c>
      <c r="J870" s="565" t="s">
        <v>777</v>
      </c>
      <c r="K870" s="565">
        <v>6</v>
      </c>
      <c r="L870" s="565" t="s">
        <v>840</v>
      </c>
      <c r="M870" s="565">
        <v>13000</v>
      </c>
      <c r="N870" s="565" t="s">
        <v>1118</v>
      </c>
      <c r="O870" s="565">
        <v>8</v>
      </c>
      <c r="P870" s="565" t="s">
        <v>1129</v>
      </c>
      <c r="Q870" s="565" t="s">
        <v>432</v>
      </c>
      <c r="R870" s="565">
        <v>167.7</v>
      </c>
      <c r="S870" s="565">
        <v>36</v>
      </c>
      <c r="T870" s="566">
        <v>9500</v>
      </c>
      <c r="U870" s="565">
        <v>15</v>
      </c>
      <c r="V870" s="565" t="s">
        <v>125</v>
      </c>
      <c r="W870" s="565" t="s">
        <v>122</v>
      </c>
      <c r="X870" s="567">
        <v>44020</v>
      </c>
      <c r="Y870" s="567">
        <v>25200.98</v>
      </c>
      <c r="Z870" s="579">
        <v>7.1999999999999995E-2</v>
      </c>
    </row>
    <row r="871" spans="1:26" ht="30" x14ac:dyDescent="0.25">
      <c r="A871" s="564" t="s">
        <v>2707</v>
      </c>
      <c r="B871" s="574" t="s">
        <v>1148</v>
      </c>
      <c r="C871" s="574">
        <v>2</v>
      </c>
      <c r="D871" s="574" t="s">
        <v>436</v>
      </c>
      <c r="E871" s="574" t="s">
        <v>1099</v>
      </c>
      <c r="F871" s="574" t="s">
        <v>98</v>
      </c>
      <c r="G871" s="574">
        <v>2017</v>
      </c>
      <c r="H871" s="574" t="s">
        <v>186</v>
      </c>
      <c r="I871" s="574" t="s">
        <v>1149</v>
      </c>
      <c r="J871" s="574" t="s">
        <v>777</v>
      </c>
      <c r="K871" s="574">
        <v>6</v>
      </c>
      <c r="L871" s="574" t="s">
        <v>840</v>
      </c>
      <c r="M871" s="574">
        <v>13000</v>
      </c>
      <c r="N871" s="574" t="s">
        <v>1118</v>
      </c>
      <c r="O871" s="574">
        <v>8</v>
      </c>
      <c r="P871" s="574" t="s">
        <v>1129</v>
      </c>
      <c r="Q871" s="574" t="s">
        <v>432</v>
      </c>
      <c r="R871" s="574">
        <v>167.7</v>
      </c>
      <c r="S871" s="574">
        <v>36</v>
      </c>
      <c r="T871" s="575">
        <v>9500</v>
      </c>
      <c r="U871" s="574">
        <v>15</v>
      </c>
      <c r="V871" s="574" t="s">
        <v>125</v>
      </c>
      <c r="W871" s="574" t="s">
        <v>122</v>
      </c>
      <c r="X871" s="576">
        <v>44020</v>
      </c>
      <c r="Y871" s="576">
        <v>32557</v>
      </c>
      <c r="Z871" s="577">
        <v>0.05</v>
      </c>
    </row>
    <row r="872" spans="1:26" x14ac:dyDescent="0.25">
      <c r="A872" s="564" t="s">
        <v>2708</v>
      </c>
      <c r="B872" s="565" t="s">
        <v>1148</v>
      </c>
      <c r="C872" s="565">
        <v>3</v>
      </c>
      <c r="D872" s="565" t="s">
        <v>454</v>
      </c>
      <c r="E872" s="565" t="s">
        <v>1099</v>
      </c>
      <c r="F872" s="565" t="s">
        <v>98</v>
      </c>
      <c r="G872" s="565">
        <v>2017</v>
      </c>
      <c r="H872" s="565" t="s">
        <v>186</v>
      </c>
      <c r="I872" s="565" t="s">
        <v>1149</v>
      </c>
      <c r="J872" s="565" t="s">
        <v>777</v>
      </c>
      <c r="K872" s="565">
        <v>6</v>
      </c>
      <c r="L872" s="565" t="s">
        <v>840</v>
      </c>
      <c r="M872" s="565">
        <v>13000</v>
      </c>
      <c r="N872" s="565" t="s">
        <v>1118</v>
      </c>
      <c r="O872" s="565">
        <v>8</v>
      </c>
      <c r="P872" s="565" t="s">
        <v>1129</v>
      </c>
      <c r="Q872" s="565" t="s">
        <v>432</v>
      </c>
      <c r="R872" s="565">
        <v>167.7</v>
      </c>
      <c r="S872" s="565">
        <v>34</v>
      </c>
      <c r="T872" s="566">
        <v>9500</v>
      </c>
      <c r="U872" s="565">
        <v>15</v>
      </c>
      <c r="V872" s="565" t="s">
        <v>125</v>
      </c>
      <c r="W872" s="565" t="s">
        <v>122</v>
      </c>
      <c r="X872" s="567">
        <v>43235</v>
      </c>
      <c r="Y872" s="567">
        <v>31945.15</v>
      </c>
      <c r="Z872" s="579">
        <v>0.03</v>
      </c>
    </row>
    <row r="873" spans="1:26" x14ac:dyDescent="0.25">
      <c r="A873" s="564" t="s">
        <v>1837</v>
      </c>
      <c r="B873" s="574" t="s">
        <v>1150</v>
      </c>
      <c r="C873" s="574">
        <v>1</v>
      </c>
      <c r="D873" s="574" t="s">
        <v>431</v>
      </c>
      <c r="E873" s="574" t="s">
        <v>1099</v>
      </c>
      <c r="F873" s="574" t="s">
        <v>98</v>
      </c>
      <c r="G873" s="574">
        <v>2017</v>
      </c>
      <c r="H873" s="574" t="s">
        <v>186</v>
      </c>
      <c r="I873" s="574" t="s">
        <v>1141</v>
      </c>
      <c r="J873" s="574" t="s">
        <v>559</v>
      </c>
      <c r="K873" s="574">
        <v>3</v>
      </c>
      <c r="L873" s="574" t="s">
        <v>840</v>
      </c>
      <c r="M873" s="574">
        <v>13000</v>
      </c>
      <c r="N873" s="574" t="s">
        <v>1118</v>
      </c>
      <c r="O873" s="574">
        <v>8</v>
      </c>
      <c r="P873" s="574" t="s">
        <v>1131</v>
      </c>
      <c r="Q873" s="574" t="s">
        <v>432</v>
      </c>
      <c r="R873" s="574">
        <v>133.6</v>
      </c>
      <c r="S873" s="574">
        <v>36</v>
      </c>
      <c r="T873" s="575">
        <v>9500</v>
      </c>
      <c r="U873" s="574">
        <v>14</v>
      </c>
      <c r="V873" s="574" t="s">
        <v>125</v>
      </c>
      <c r="W873" s="574" t="s">
        <v>122</v>
      </c>
      <c r="X873" s="576">
        <v>42195</v>
      </c>
      <c r="Y873" s="576">
        <v>26608.5</v>
      </c>
      <c r="Z873" s="577">
        <v>7.1999999999999995E-2</v>
      </c>
    </row>
    <row r="874" spans="1:26" ht="30" x14ac:dyDescent="0.25">
      <c r="A874" s="564" t="s">
        <v>2709</v>
      </c>
      <c r="B874" s="565" t="s">
        <v>1150</v>
      </c>
      <c r="C874" s="565">
        <v>2</v>
      </c>
      <c r="D874" s="565" t="s">
        <v>436</v>
      </c>
      <c r="E874" s="565" t="s">
        <v>1099</v>
      </c>
      <c r="F874" s="565" t="s">
        <v>98</v>
      </c>
      <c r="G874" s="565">
        <v>2017</v>
      </c>
      <c r="H874" s="565" t="s">
        <v>186</v>
      </c>
      <c r="I874" s="565" t="s">
        <v>1141</v>
      </c>
      <c r="J874" s="565" t="s">
        <v>559</v>
      </c>
      <c r="K874" s="565">
        <v>3</v>
      </c>
      <c r="L874" s="565" t="s">
        <v>840</v>
      </c>
      <c r="M874" s="565">
        <v>13000</v>
      </c>
      <c r="N874" s="565" t="s">
        <v>1118</v>
      </c>
      <c r="O874" s="565">
        <v>8</v>
      </c>
      <c r="P874" s="565" t="s">
        <v>1131</v>
      </c>
      <c r="Q874" s="565" t="s">
        <v>432</v>
      </c>
      <c r="R874" s="565">
        <v>133.6</v>
      </c>
      <c r="S874" s="565">
        <v>36</v>
      </c>
      <c r="T874" s="566">
        <v>9500</v>
      </c>
      <c r="U874" s="565">
        <v>14</v>
      </c>
      <c r="V874" s="565" t="s">
        <v>125</v>
      </c>
      <c r="W874" s="565" t="s">
        <v>122</v>
      </c>
      <c r="X874" s="567">
        <v>42195</v>
      </c>
      <c r="Y874" s="567">
        <v>30742</v>
      </c>
      <c r="Z874" s="579">
        <v>0.05</v>
      </c>
    </row>
    <row r="875" spans="1:26" x14ac:dyDescent="0.25">
      <c r="A875" s="564" t="s">
        <v>2710</v>
      </c>
      <c r="B875" s="574" t="s">
        <v>1150</v>
      </c>
      <c r="C875" s="574">
        <v>3</v>
      </c>
      <c r="D875" s="574" t="s">
        <v>454</v>
      </c>
      <c r="E875" s="574" t="s">
        <v>1099</v>
      </c>
      <c r="F875" s="574" t="s">
        <v>98</v>
      </c>
      <c r="G875" s="574">
        <v>2017</v>
      </c>
      <c r="H875" s="574" t="s">
        <v>186</v>
      </c>
      <c r="I875" s="574" t="s">
        <v>1141</v>
      </c>
      <c r="J875" s="574" t="s">
        <v>559</v>
      </c>
      <c r="K875" s="574">
        <v>3</v>
      </c>
      <c r="L875" s="574" t="s">
        <v>840</v>
      </c>
      <c r="M875" s="574">
        <v>13000</v>
      </c>
      <c r="N875" s="574" t="s">
        <v>1118</v>
      </c>
      <c r="O875" s="574">
        <v>8</v>
      </c>
      <c r="P875" s="574" t="s">
        <v>1131</v>
      </c>
      <c r="Q875" s="574" t="s">
        <v>432</v>
      </c>
      <c r="R875" s="574">
        <v>133.6</v>
      </c>
      <c r="S875" s="574">
        <v>34</v>
      </c>
      <c r="T875" s="575">
        <v>9500</v>
      </c>
      <c r="U875" s="574">
        <v>14</v>
      </c>
      <c r="V875" s="574" t="s">
        <v>125</v>
      </c>
      <c r="W875" s="574" t="s">
        <v>122</v>
      </c>
      <c r="X875" s="576">
        <v>41410</v>
      </c>
      <c r="Y875" s="576">
        <v>30159.599999999999</v>
      </c>
      <c r="Z875" s="577">
        <v>0.03</v>
      </c>
    </row>
    <row r="876" spans="1:26" x14ac:dyDescent="0.25">
      <c r="A876" s="564" t="s">
        <v>2711</v>
      </c>
      <c r="B876" s="565" t="s">
        <v>1151</v>
      </c>
      <c r="C876" s="565">
        <v>1</v>
      </c>
      <c r="D876" s="565" t="s">
        <v>431</v>
      </c>
      <c r="E876" s="565" t="s">
        <v>1099</v>
      </c>
      <c r="F876" s="565" t="s">
        <v>98</v>
      </c>
      <c r="G876" s="565">
        <v>2017</v>
      </c>
      <c r="H876" s="565" t="s">
        <v>186</v>
      </c>
      <c r="I876" s="565" t="s">
        <v>1143</v>
      </c>
      <c r="J876" s="565" t="s">
        <v>559</v>
      </c>
      <c r="K876" s="565">
        <v>6</v>
      </c>
      <c r="L876" s="565" t="s">
        <v>846</v>
      </c>
      <c r="M876" s="565">
        <v>13000</v>
      </c>
      <c r="N876" s="565" t="s">
        <v>1118</v>
      </c>
      <c r="O876" s="565">
        <v>8</v>
      </c>
      <c r="P876" s="565" t="s">
        <v>1133</v>
      </c>
      <c r="Q876" s="565" t="s">
        <v>432</v>
      </c>
      <c r="R876" s="565">
        <v>144.19999999999999</v>
      </c>
      <c r="S876" s="565">
        <v>36</v>
      </c>
      <c r="T876" s="566">
        <v>9500</v>
      </c>
      <c r="U876" s="565">
        <v>14</v>
      </c>
      <c r="V876" s="565" t="s">
        <v>125</v>
      </c>
      <c r="W876" s="565" t="s">
        <v>122</v>
      </c>
      <c r="X876" s="567">
        <v>44990</v>
      </c>
      <c r="Y876" s="567">
        <v>27751.93</v>
      </c>
      <c r="Z876" s="579">
        <v>7.1999999999999995E-2</v>
      </c>
    </row>
    <row r="877" spans="1:26" ht="30" x14ac:dyDescent="0.25">
      <c r="A877" s="564" t="s">
        <v>2712</v>
      </c>
      <c r="B877" s="574" t="s">
        <v>1151</v>
      </c>
      <c r="C877" s="574">
        <v>2</v>
      </c>
      <c r="D877" s="574" t="s">
        <v>436</v>
      </c>
      <c r="E877" s="574" t="s">
        <v>1099</v>
      </c>
      <c r="F877" s="574" t="s">
        <v>98</v>
      </c>
      <c r="G877" s="574">
        <v>2017</v>
      </c>
      <c r="H877" s="574" t="s">
        <v>186</v>
      </c>
      <c r="I877" s="574" t="s">
        <v>1143</v>
      </c>
      <c r="J877" s="574" t="s">
        <v>559</v>
      </c>
      <c r="K877" s="574">
        <v>6</v>
      </c>
      <c r="L877" s="574" t="s">
        <v>846</v>
      </c>
      <c r="M877" s="574">
        <v>13000</v>
      </c>
      <c r="N877" s="574" t="s">
        <v>1118</v>
      </c>
      <c r="O877" s="574">
        <v>8</v>
      </c>
      <c r="P877" s="574" t="s">
        <v>1133</v>
      </c>
      <c r="Q877" s="574" t="s">
        <v>432</v>
      </c>
      <c r="R877" s="574">
        <v>144.19999999999999</v>
      </c>
      <c r="S877" s="574">
        <v>36</v>
      </c>
      <c r="T877" s="575">
        <v>9500</v>
      </c>
      <c r="U877" s="574">
        <v>14</v>
      </c>
      <c r="V877" s="574" t="s">
        <v>125</v>
      </c>
      <c r="W877" s="574" t="s">
        <v>122</v>
      </c>
      <c r="X877" s="576">
        <v>44990</v>
      </c>
      <c r="Y877" s="576">
        <v>33049</v>
      </c>
      <c r="Z877" s="577">
        <v>0.05</v>
      </c>
    </row>
    <row r="878" spans="1:26" x14ac:dyDescent="0.25">
      <c r="A878" s="564" t="s">
        <v>2713</v>
      </c>
      <c r="B878" s="565" t="s">
        <v>1151</v>
      </c>
      <c r="C878" s="565">
        <v>3</v>
      </c>
      <c r="D878" s="565" t="s">
        <v>454</v>
      </c>
      <c r="E878" s="565" t="s">
        <v>1099</v>
      </c>
      <c r="F878" s="565" t="s">
        <v>98</v>
      </c>
      <c r="G878" s="565">
        <v>2017</v>
      </c>
      <c r="H878" s="565" t="s">
        <v>186</v>
      </c>
      <c r="I878" s="565" t="s">
        <v>1143</v>
      </c>
      <c r="J878" s="565" t="s">
        <v>559</v>
      </c>
      <c r="K878" s="565">
        <v>6</v>
      </c>
      <c r="L878" s="565" t="s">
        <v>846</v>
      </c>
      <c r="M878" s="565">
        <v>13000</v>
      </c>
      <c r="N878" s="565" t="s">
        <v>1118</v>
      </c>
      <c r="O878" s="565">
        <v>8</v>
      </c>
      <c r="P878" s="565" t="s">
        <v>1133</v>
      </c>
      <c r="Q878" s="565" t="s">
        <v>432</v>
      </c>
      <c r="R878" s="565">
        <v>144.19999999999999</v>
      </c>
      <c r="S878" s="565">
        <v>26</v>
      </c>
      <c r="T878" s="566">
        <v>9500</v>
      </c>
      <c r="U878" s="565">
        <v>14</v>
      </c>
      <c r="V878" s="565" t="s">
        <v>125</v>
      </c>
      <c r="W878" s="565" t="s">
        <v>122</v>
      </c>
      <c r="X878" s="567">
        <v>44540</v>
      </c>
      <c r="Y878" s="567">
        <v>33744.019999999997</v>
      </c>
      <c r="Z878" s="579">
        <v>0.03</v>
      </c>
    </row>
    <row r="879" spans="1:26" x14ac:dyDescent="0.25">
      <c r="A879" s="564" t="s">
        <v>2714</v>
      </c>
      <c r="B879" s="574" t="s">
        <v>1152</v>
      </c>
      <c r="C879" s="574">
        <v>1</v>
      </c>
      <c r="D879" s="574" t="s">
        <v>431</v>
      </c>
      <c r="E879" s="574" t="s">
        <v>1099</v>
      </c>
      <c r="F879" s="574" t="s">
        <v>98</v>
      </c>
      <c r="G879" s="574">
        <v>2017</v>
      </c>
      <c r="H879" s="574" t="s">
        <v>186</v>
      </c>
      <c r="I879" s="574" t="s">
        <v>1145</v>
      </c>
      <c r="J879" s="574" t="s">
        <v>559</v>
      </c>
      <c r="K879" s="574">
        <v>6</v>
      </c>
      <c r="L879" s="574" t="s">
        <v>840</v>
      </c>
      <c r="M879" s="574">
        <v>13000</v>
      </c>
      <c r="N879" s="574" t="s">
        <v>1118</v>
      </c>
      <c r="O879" s="574">
        <v>8</v>
      </c>
      <c r="P879" s="574" t="s">
        <v>1135</v>
      </c>
      <c r="Q879" s="574" t="s">
        <v>432</v>
      </c>
      <c r="R879" s="574">
        <v>158.1</v>
      </c>
      <c r="S879" s="574">
        <v>36</v>
      </c>
      <c r="T879" s="575">
        <v>9500</v>
      </c>
      <c r="U879" s="574">
        <v>14</v>
      </c>
      <c r="V879" s="574" t="s">
        <v>125</v>
      </c>
      <c r="W879" s="574" t="s">
        <v>122</v>
      </c>
      <c r="X879" s="576">
        <v>45185</v>
      </c>
      <c r="Y879" s="576">
        <v>29034.99</v>
      </c>
      <c r="Z879" s="577">
        <v>7.1999999999999995E-2</v>
      </c>
    </row>
    <row r="880" spans="1:26" ht="30" x14ac:dyDescent="0.25">
      <c r="A880" s="564" t="s">
        <v>2715</v>
      </c>
      <c r="B880" s="565" t="s">
        <v>1152</v>
      </c>
      <c r="C880" s="565">
        <v>2</v>
      </c>
      <c r="D880" s="565" t="s">
        <v>436</v>
      </c>
      <c r="E880" s="565" t="s">
        <v>1099</v>
      </c>
      <c r="F880" s="565" t="s">
        <v>98</v>
      </c>
      <c r="G880" s="565">
        <v>2017</v>
      </c>
      <c r="H880" s="565" t="s">
        <v>186</v>
      </c>
      <c r="I880" s="565" t="s">
        <v>1145</v>
      </c>
      <c r="J880" s="565" t="s">
        <v>559</v>
      </c>
      <c r="K880" s="565">
        <v>6</v>
      </c>
      <c r="L880" s="565" t="s">
        <v>840</v>
      </c>
      <c r="M880" s="565">
        <v>13000</v>
      </c>
      <c r="N880" s="565" t="s">
        <v>1118</v>
      </c>
      <c r="O880" s="565">
        <v>8</v>
      </c>
      <c r="P880" s="565" t="s">
        <v>1135</v>
      </c>
      <c r="Q880" s="565" t="s">
        <v>432</v>
      </c>
      <c r="R880" s="565">
        <v>158.1</v>
      </c>
      <c r="S880" s="565">
        <v>36</v>
      </c>
      <c r="T880" s="566">
        <v>9500</v>
      </c>
      <c r="U880" s="565">
        <v>14</v>
      </c>
      <c r="V880" s="565" t="s">
        <v>125</v>
      </c>
      <c r="W880" s="565" t="s">
        <v>122</v>
      </c>
      <c r="X880" s="567">
        <v>45185</v>
      </c>
      <c r="Y880" s="567">
        <v>33232</v>
      </c>
      <c r="Z880" s="579">
        <v>0.05</v>
      </c>
    </row>
    <row r="881" spans="1:26" x14ac:dyDescent="0.25">
      <c r="A881" s="564" t="s">
        <v>2716</v>
      </c>
      <c r="B881" s="574" t="s">
        <v>1152</v>
      </c>
      <c r="C881" s="574">
        <v>3</v>
      </c>
      <c r="D881" s="574" t="s">
        <v>454</v>
      </c>
      <c r="E881" s="574" t="s">
        <v>1099</v>
      </c>
      <c r="F881" s="574" t="s">
        <v>98</v>
      </c>
      <c r="G881" s="574">
        <v>2017</v>
      </c>
      <c r="H881" s="574" t="s">
        <v>186</v>
      </c>
      <c r="I881" s="574" t="s">
        <v>1145</v>
      </c>
      <c r="J881" s="574" t="s">
        <v>559</v>
      </c>
      <c r="K881" s="574">
        <v>6</v>
      </c>
      <c r="L881" s="574" t="s">
        <v>840</v>
      </c>
      <c r="M881" s="574">
        <v>13000</v>
      </c>
      <c r="N881" s="574" t="s">
        <v>1118</v>
      </c>
      <c r="O881" s="574">
        <v>8</v>
      </c>
      <c r="P881" s="574" t="s">
        <v>1135</v>
      </c>
      <c r="Q881" s="574" t="s">
        <v>432</v>
      </c>
      <c r="R881" s="574">
        <v>158.1</v>
      </c>
      <c r="S881" s="574">
        <v>34</v>
      </c>
      <c r="T881" s="575">
        <v>9500</v>
      </c>
      <c r="U881" s="574">
        <v>14</v>
      </c>
      <c r="V881" s="574" t="s">
        <v>125</v>
      </c>
      <c r="W881" s="574" t="s">
        <v>122</v>
      </c>
      <c r="X881" s="576">
        <v>44735</v>
      </c>
      <c r="Y881" s="576">
        <v>33943.9</v>
      </c>
      <c r="Z881" s="577">
        <v>0.03</v>
      </c>
    </row>
    <row r="882" spans="1:26" x14ac:dyDescent="0.25">
      <c r="A882" s="564" t="s">
        <v>2717</v>
      </c>
      <c r="B882" s="565" t="s">
        <v>1153</v>
      </c>
      <c r="C882" s="565">
        <v>1</v>
      </c>
      <c r="D882" s="565" t="s">
        <v>431</v>
      </c>
      <c r="E882" s="565" t="s">
        <v>1099</v>
      </c>
      <c r="F882" s="565" t="s">
        <v>98</v>
      </c>
      <c r="G882" s="565">
        <v>2017</v>
      </c>
      <c r="H882" s="565" t="s">
        <v>186</v>
      </c>
      <c r="I882" s="565" t="s">
        <v>1147</v>
      </c>
      <c r="J882" s="565" t="s">
        <v>559</v>
      </c>
      <c r="K882" s="565">
        <v>6</v>
      </c>
      <c r="L882" s="565" t="s">
        <v>846</v>
      </c>
      <c r="M882" s="565">
        <v>13000</v>
      </c>
      <c r="N882" s="565" t="s">
        <v>1118</v>
      </c>
      <c r="O882" s="565">
        <v>8</v>
      </c>
      <c r="P882" s="565" t="s">
        <v>1137</v>
      </c>
      <c r="Q882" s="565" t="s">
        <v>432</v>
      </c>
      <c r="R882" s="565">
        <v>153.69999999999999</v>
      </c>
      <c r="S882" s="565">
        <v>36</v>
      </c>
      <c r="T882" s="566">
        <v>9900</v>
      </c>
      <c r="U882" s="565">
        <v>14</v>
      </c>
      <c r="V882" s="565" t="s">
        <v>125</v>
      </c>
      <c r="W882" s="565" t="s">
        <v>122</v>
      </c>
      <c r="X882" s="567">
        <v>47120</v>
      </c>
      <c r="Y882" s="567">
        <v>27497.94</v>
      </c>
      <c r="Z882" s="579">
        <v>7.1999999999999995E-2</v>
      </c>
    </row>
    <row r="883" spans="1:26" ht="30" x14ac:dyDescent="0.25">
      <c r="A883" s="564" t="s">
        <v>2718</v>
      </c>
      <c r="B883" s="574" t="s">
        <v>1153</v>
      </c>
      <c r="C883" s="574">
        <v>2</v>
      </c>
      <c r="D883" s="574" t="s">
        <v>436</v>
      </c>
      <c r="E883" s="574" t="s">
        <v>1099</v>
      </c>
      <c r="F883" s="574" t="s">
        <v>98</v>
      </c>
      <c r="G883" s="574">
        <v>2017</v>
      </c>
      <c r="H883" s="574" t="s">
        <v>186</v>
      </c>
      <c r="I883" s="574" t="s">
        <v>1147</v>
      </c>
      <c r="J883" s="574" t="s">
        <v>559</v>
      </c>
      <c r="K883" s="574">
        <v>6</v>
      </c>
      <c r="L883" s="574" t="s">
        <v>846</v>
      </c>
      <c r="M883" s="574">
        <v>13000</v>
      </c>
      <c r="N883" s="574" t="s">
        <v>1118</v>
      </c>
      <c r="O883" s="574">
        <v>8</v>
      </c>
      <c r="P883" s="574" t="s">
        <v>1137</v>
      </c>
      <c r="Q883" s="574" t="s">
        <v>432</v>
      </c>
      <c r="R883" s="574">
        <v>153.69999999999999</v>
      </c>
      <c r="S883" s="574">
        <v>36</v>
      </c>
      <c r="T883" s="575">
        <v>9900</v>
      </c>
      <c r="U883" s="574">
        <v>14</v>
      </c>
      <c r="V883" s="574" t="s">
        <v>125</v>
      </c>
      <c r="W883" s="574" t="s">
        <v>122</v>
      </c>
      <c r="X883" s="576">
        <v>47120</v>
      </c>
      <c r="Y883" s="576">
        <v>34737</v>
      </c>
      <c r="Z883" s="577">
        <v>0.05</v>
      </c>
    </row>
    <row r="884" spans="1:26" x14ac:dyDescent="0.25">
      <c r="A884" s="564" t="s">
        <v>2719</v>
      </c>
      <c r="B884" s="565" t="s">
        <v>1153</v>
      </c>
      <c r="C884" s="565">
        <v>3</v>
      </c>
      <c r="D884" s="565" t="s">
        <v>454</v>
      </c>
      <c r="E884" s="565" t="s">
        <v>1099</v>
      </c>
      <c r="F884" s="565" t="s">
        <v>98</v>
      </c>
      <c r="G884" s="565">
        <v>2017</v>
      </c>
      <c r="H884" s="565" t="s">
        <v>186</v>
      </c>
      <c r="I884" s="565" t="s">
        <v>1147</v>
      </c>
      <c r="J884" s="565" t="s">
        <v>559</v>
      </c>
      <c r="K884" s="565">
        <v>6</v>
      </c>
      <c r="L884" s="565" t="s">
        <v>846</v>
      </c>
      <c r="M884" s="565">
        <v>13000</v>
      </c>
      <c r="N884" s="565" t="s">
        <v>1118</v>
      </c>
      <c r="O884" s="565">
        <v>8</v>
      </c>
      <c r="P884" s="565" t="s">
        <v>1137</v>
      </c>
      <c r="Q884" s="565" t="s">
        <v>432</v>
      </c>
      <c r="R884" s="565">
        <v>153.69999999999999</v>
      </c>
      <c r="S884" s="565">
        <v>26</v>
      </c>
      <c r="T884" s="566">
        <v>9900</v>
      </c>
      <c r="U884" s="565">
        <v>14</v>
      </c>
      <c r="V884" s="565" t="s">
        <v>125</v>
      </c>
      <c r="W884" s="565" t="s">
        <v>122</v>
      </c>
      <c r="X884" s="567">
        <v>46335</v>
      </c>
      <c r="Y884" s="567">
        <v>36219.4</v>
      </c>
      <c r="Z884" s="579">
        <v>0.03</v>
      </c>
    </row>
    <row r="885" spans="1:26" x14ac:dyDescent="0.25">
      <c r="A885" s="564" t="s">
        <v>2720</v>
      </c>
      <c r="B885" s="574" t="s">
        <v>1154</v>
      </c>
      <c r="C885" s="574">
        <v>1</v>
      </c>
      <c r="D885" s="574" t="s">
        <v>431</v>
      </c>
      <c r="E885" s="574" t="s">
        <v>1099</v>
      </c>
      <c r="F885" s="574" t="s">
        <v>98</v>
      </c>
      <c r="G885" s="574">
        <v>2017</v>
      </c>
      <c r="H885" s="574" t="s">
        <v>186</v>
      </c>
      <c r="I885" s="574" t="s">
        <v>1149</v>
      </c>
      <c r="J885" s="574" t="s">
        <v>559</v>
      </c>
      <c r="K885" s="574">
        <v>6</v>
      </c>
      <c r="L885" s="574" t="s">
        <v>840</v>
      </c>
      <c r="M885" s="574">
        <v>13000</v>
      </c>
      <c r="N885" s="574" t="s">
        <v>1118</v>
      </c>
      <c r="O885" s="574">
        <v>8</v>
      </c>
      <c r="P885" s="574" t="s">
        <v>1139</v>
      </c>
      <c r="Q885" s="574" t="s">
        <v>432</v>
      </c>
      <c r="R885" s="574">
        <v>167.7</v>
      </c>
      <c r="S885" s="574">
        <v>36</v>
      </c>
      <c r="T885" s="575">
        <v>9900</v>
      </c>
      <c r="U885" s="574">
        <v>14</v>
      </c>
      <c r="V885" s="574" t="s">
        <v>125</v>
      </c>
      <c r="W885" s="574" t="s">
        <v>122</v>
      </c>
      <c r="X885" s="576">
        <v>47315</v>
      </c>
      <c r="Y885" s="576">
        <v>27773.18</v>
      </c>
      <c r="Z885" s="577">
        <v>7.1999999999999995E-2</v>
      </c>
    </row>
    <row r="886" spans="1:26" ht="30" x14ac:dyDescent="0.25">
      <c r="A886" s="564" t="s">
        <v>2721</v>
      </c>
      <c r="B886" s="565" t="s">
        <v>1154</v>
      </c>
      <c r="C886" s="565">
        <v>2</v>
      </c>
      <c r="D886" s="565" t="s">
        <v>436</v>
      </c>
      <c r="E886" s="565" t="s">
        <v>1099</v>
      </c>
      <c r="F886" s="565" t="s">
        <v>98</v>
      </c>
      <c r="G886" s="565">
        <v>2017</v>
      </c>
      <c r="H886" s="565" t="s">
        <v>186</v>
      </c>
      <c r="I886" s="565" t="s">
        <v>1149</v>
      </c>
      <c r="J886" s="565" t="s">
        <v>559</v>
      </c>
      <c r="K886" s="565">
        <v>6</v>
      </c>
      <c r="L886" s="565" t="s">
        <v>840</v>
      </c>
      <c r="M886" s="565">
        <v>13000</v>
      </c>
      <c r="N886" s="565" t="s">
        <v>1118</v>
      </c>
      <c r="O886" s="565">
        <v>8</v>
      </c>
      <c r="P886" s="565" t="s">
        <v>1139</v>
      </c>
      <c r="Q886" s="565" t="s">
        <v>432</v>
      </c>
      <c r="R886" s="565">
        <v>167.7</v>
      </c>
      <c r="S886" s="565">
        <v>36</v>
      </c>
      <c r="T886" s="566">
        <v>9900</v>
      </c>
      <c r="U886" s="565">
        <v>14</v>
      </c>
      <c r="V886" s="565" t="s">
        <v>125</v>
      </c>
      <c r="W886" s="565" t="s">
        <v>122</v>
      </c>
      <c r="X886" s="567">
        <v>47315</v>
      </c>
      <c r="Y886" s="567">
        <v>34947</v>
      </c>
      <c r="Z886" s="579">
        <v>0.05</v>
      </c>
    </row>
    <row r="887" spans="1:26" x14ac:dyDescent="0.25">
      <c r="A887" s="564" t="s">
        <v>2722</v>
      </c>
      <c r="B887" s="574" t="s">
        <v>1154</v>
      </c>
      <c r="C887" s="574">
        <v>3</v>
      </c>
      <c r="D887" s="574" t="s">
        <v>454</v>
      </c>
      <c r="E887" s="574" t="s">
        <v>1099</v>
      </c>
      <c r="F887" s="574" t="s">
        <v>98</v>
      </c>
      <c r="G887" s="574">
        <v>2017</v>
      </c>
      <c r="H887" s="574" t="s">
        <v>186</v>
      </c>
      <c r="I887" s="574" t="s">
        <v>1149</v>
      </c>
      <c r="J887" s="574" t="s">
        <v>559</v>
      </c>
      <c r="K887" s="574">
        <v>6</v>
      </c>
      <c r="L887" s="574" t="s">
        <v>840</v>
      </c>
      <c r="M887" s="574">
        <v>13000</v>
      </c>
      <c r="N887" s="574" t="s">
        <v>1118</v>
      </c>
      <c r="O887" s="574">
        <v>8</v>
      </c>
      <c r="P887" s="574" t="s">
        <v>1139</v>
      </c>
      <c r="Q887" s="574" t="s">
        <v>432</v>
      </c>
      <c r="R887" s="574">
        <v>167.7</v>
      </c>
      <c r="S887" s="574">
        <v>34</v>
      </c>
      <c r="T887" s="575">
        <v>9900</v>
      </c>
      <c r="U887" s="574">
        <v>14</v>
      </c>
      <c r="V887" s="574" t="s">
        <v>125</v>
      </c>
      <c r="W887" s="574" t="s">
        <v>122</v>
      </c>
      <c r="X887" s="576">
        <v>46530</v>
      </c>
      <c r="Y887" s="576">
        <v>35395.300000000003</v>
      </c>
      <c r="Z887" s="577">
        <v>0.03</v>
      </c>
    </row>
    <row r="888" spans="1:26" ht="30" x14ac:dyDescent="0.25">
      <c r="A888" s="564" t="s">
        <v>2723</v>
      </c>
      <c r="B888" s="565" t="s">
        <v>1155</v>
      </c>
      <c r="C888" s="565">
        <v>2</v>
      </c>
      <c r="D888" s="565" t="s">
        <v>566</v>
      </c>
      <c r="E888" s="565" t="s">
        <v>1099</v>
      </c>
      <c r="F888" s="565" t="s">
        <v>768</v>
      </c>
      <c r="G888" s="565">
        <v>2017</v>
      </c>
      <c r="H888" s="565" t="s">
        <v>1156</v>
      </c>
      <c r="I888" s="565" t="s">
        <v>1157</v>
      </c>
      <c r="J888" s="565" t="s">
        <v>777</v>
      </c>
      <c r="K888" s="565">
        <v>3</v>
      </c>
      <c r="L888" s="565" t="s">
        <v>907</v>
      </c>
      <c r="M888" s="565">
        <v>17970</v>
      </c>
      <c r="N888" s="565" t="s">
        <v>1158</v>
      </c>
      <c r="O888" s="565">
        <v>8</v>
      </c>
      <c r="P888" s="565" t="s">
        <v>1159</v>
      </c>
      <c r="Q888" s="565" t="s">
        <v>1160</v>
      </c>
      <c r="R888" s="565">
        <v>140</v>
      </c>
      <c r="S888" s="565">
        <v>26</v>
      </c>
      <c r="T888" s="566">
        <v>9000</v>
      </c>
      <c r="U888" s="565">
        <v>15</v>
      </c>
      <c r="V888" s="565" t="s">
        <v>122</v>
      </c>
      <c r="W888" s="565" t="s">
        <v>122</v>
      </c>
      <c r="X888" s="567">
        <v>33290</v>
      </c>
      <c r="Y888" s="567">
        <v>22295</v>
      </c>
      <c r="Z888" s="579">
        <v>0.05</v>
      </c>
    </row>
    <row r="889" spans="1:26" ht="30" x14ac:dyDescent="0.25">
      <c r="A889" s="564" t="s">
        <v>2724</v>
      </c>
      <c r="B889" s="574" t="s">
        <v>1161</v>
      </c>
      <c r="C889" s="574">
        <v>2</v>
      </c>
      <c r="D889" s="574" t="s">
        <v>566</v>
      </c>
      <c r="E889" s="574" t="s">
        <v>1099</v>
      </c>
      <c r="F889" s="574" t="s">
        <v>768</v>
      </c>
      <c r="G889" s="574">
        <v>2017</v>
      </c>
      <c r="H889" s="574" t="s">
        <v>1156</v>
      </c>
      <c r="I889" s="574" t="s">
        <v>1157</v>
      </c>
      <c r="J889" s="574" t="s">
        <v>777</v>
      </c>
      <c r="K889" s="574">
        <v>3</v>
      </c>
      <c r="L889" s="574" t="s">
        <v>907</v>
      </c>
      <c r="M889" s="574">
        <v>17970</v>
      </c>
      <c r="N889" s="574" t="s">
        <v>1162</v>
      </c>
      <c r="O889" s="574">
        <v>8</v>
      </c>
      <c r="P889" s="574" t="s">
        <v>1159</v>
      </c>
      <c r="Q889" s="574" t="s">
        <v>1163</v>
      </c>
      <c r="R889" s="574">
        <v>140</v>
      </c>
      <c r="S889" s="574">
        <v>26</v>
      </c>
      <c r="T889" s="575">
        <v>10000</v>
      </c>
      <c r="U889" s="574">
        <v>15</v>
      </c>
      <c r="V889" s="574" t="s">
        <v>122</v>
      </c>
      <c r="W889" s="574" t="s">
        <v>122</v>
      </c>
      <c r="X889" s="576">
        <v>33790</v>
      </c>
      <c r="Y889" s="576">
        <v>22722</v>
      </c>
      <c r="Z889" s="577">
        <v>0.05</v>
      </c>
    </row>
    <row r="890" spans="1:26" ht="45" x14ac:dyDescent="0.25">
      <c r="A890" s="564" t="s">
        <v>2725</v>
      </c>
      <c r="B890" s="565" t="s">
        <v>1164</v>
      </c>
      <c r="C890" s="565">
        <v>2</v>
      </c>
      <c r="D890" s="565" t="s">
        <v>566</v>
      </c>
      <c r="E890" s="565" t="s">
        <v>1099</v>
      </c>
      <c r="F890" s="565" t="s">
        <v>768</v>
      </c>
      <c r="G890" s="565">
        <v>2017</v>
      </c>
      <c r="H890" s="565" t="s">
        <v>1156</v>
      </c>
      <c r="I890" s="565" t="s">
        <v>1157</v>
      </c>
      <c r="J890" s="565" t="s">
        <v>777</v>
      </c>
      <c r="K890" s="565">
        <v>3</v>
      </c>
      <c r="L890" s="565" t="s">
        <v>907</v>
      </c>
      <c r="M890" s="565">
        <v>17970</v>
      </c>
      <c r="N890" s="565" t="s">
        <v>1165</v>
      </c>
      <c r="O890" s="565">
        <v>8</v>
      </c>
      <c r="P890" s="565" t="s">
        <v>1159</v>
      </c>
      <c r="Q890" s="565" t="s">
        <v>1166</v>
      </c>
      <c r="R890" s="565">
        <v>140</v>
      </c>
      <c r="S890" s="565">
        <v>26</v>
      </c>
      <c r="T890" s="566">
        <v>10000</v>
      </c>
      <c r="U890" s="565">
        <v>15</v>
      </c>
      <c r="V890" s="565" t="s">
        <v>1107</v>
      </c>
      <c r="W890" s="565" t="s">
        <v>1107</v>
      </c>
      <c r="X890" s="567">
        <v>42390</v>
      </c>
      <c r="Y890" s="567">
        <v>30601</v>
      </c>
      <c r="Z890" s="579">
        <v>0.05</v>
      </c>
    </row>
    <row r="891" spans="1:26" ht="30" x14ac:dyDescent="0.25">
      <c r="A891" s="564" t="s">
        <v>2726</v>
      </c>
      <c r="B891" s="574" t="s">
        <v>1167</v>
      </c>
      <c r="C891" s="574">
        <v>2</v>
      </c>
      <c r="D891" s="574" t="s">
        <v>566</v>
      </c>
      <c r="E891" s="574" t="s">
        <v>1099</v>
      </c>
      <c r="F891" s="574" t="s">
        <v>768</v>
      </c>
      <c r="G891" s="574">
        <v>2017</v>
      </c>
      <c r="H891" s="574" t="s">
        <v>1156</v>
      </c>
      <c r="I891" s="574" t="s">
        <v>1016</v>
      </c>
      <c r="J891" s="574" t="s">
        <v>777</v>
      </c>
      <c r="K891" s="574">
        <v>6</v>
      </c>
      <c r="L891" s="574" t="s">
        <v>995</v>
      </c>
      <c r="M891" s="574">
        <v>17550</v>
      </c>
      <c r="N891" s="574" t="s">
        <v>1158</v>
      </c>
      <c r="O891" s="574">
        <v>8</v>
      </c>
      <c r="P891" s="574" t="s">
        <v>1168</v>
      </c>
      <c r="Q891" s="574" t="s">
        <v>1160</v>
      </c>
      <c r="R891" s="574">
        <v>149</v>
      </c>
      <c r="S891" s="574">
        <v>31</v>
      </c>
      <c r="T891" s="575">
        <v>9000</v>
      </c>
      <c r="U891" s="574">
        <v>15</v>
      </c>
      <c r="V891" s="574" t="s">
        <v>122</v>
      </c>
      <c r="W891" s="574" t="s">
        <v>122</v>
      </c>
      <c r="X891" s="576">
        <v>36890</v>
      </c>
      <c r="Y891" s="576">
        <v>24876</v>
      </c>
      <c r="Z891" s="577">
        <v>0.05</v>
      </c>
    </row>
    <row r="892" spans="1:26" ht="30" x14ac:dyDescent="0.25">
      <c r="A892" s="564" t="s">
        <v>2727</v>
      </c>
      <c r="B892" s="565" t="s">
        <v>1169</v>
      </c>
      <c r="C892" s="565">
        <v>2</v>
      </c>
      <c r="D892" s="565" t="s">
        <v>566</v>
      </c>
      <c r="E892" s="565" t="s">
        <v>1099</v>
      </c>
      <c r="F892" s="565" t="s">
        <v>768</v>
      </c>
      <c r="G892" s="565">
        <v>2017</v>
      </c>
      <c r="H892" s="565" t="s">
        <v>1170</v>
      </c>
      <c r="I892" s="565" t="s">
        <v>1016</v>
      </c>
      <c r="J892" s="565" t="s">
        <v>777</v>
      </c>
      <c r="K892" s="565">
        <v>6</v>
      </c>
      <c r="L892" s="565" t="s">
        <v>995</v>
      </c>
      <c r="M892" s="565">
        <v>17550</v>
      </c>
      <c r="N892" s="565" t="s">
        <v>1162</v>
      </c>
      <c r="O892" s="565">
        <v>8</v>
      </c>
      <c r="P892" s="565" t="s">
        <v>1168</v>
      </c>
      <c r="Q892" s="565" t="s">
        <v>1163</v>
      </c>
      <c r="R892" s="565">
        <v>149</v>
      </c>
      <c r="S892" s="565">
        <v>31</v>
      </c>
      <c r="T892" s="566">
        <v>10000</v>
      </c>
      <c r="U892" s="565">
        <v>15</v>
      </c>
      <c r="V892" s="565" t="s">
        <v>122</v>
      </c>
      <c r="W892" s="565" t="s">
        <v>122</v>
      </c>
      <c r="X892" s="567">
        <v>37390</v>
      </c>
      <c r="Y892" s="567">
        <v>25303</v>
      </c>
      <c r="Z892" s="579">
        <v>0.05</v>
      </c>
    </row>
    <row r="893" spans="1:26" ht="45" x14ac:dyDescent="0.25">
      <c r="A893" s="564" t="s">
        <v>2728</v>
      </c>
      <c r="B893" s="574" t="s">
        <v>1171</v>
      </c>
      <c r="C893" s="574">
        <v>2</v>
      </c>
      <c r="D893" s="574" t="s">
        <v>566</v>
      </c>
      <c r="E893" s="574" t="s">
        <v>1099</v>
      </c>
      <c r="F893" s="574" t="s">
        <v>768</v>
      </c>
      <c r="G893" s="574">
        <v>2017</v>
      </c>
      <c r="H893" s="574" t="s">
        <v>1170</v>
      </c>
      <c r="I893" s="574" t="s">
        <v>1016</v>
      </c>
      <c r="J893" s="574" t="s">
        <v>777</v>
      </c>
      <c r="K893" s="574">
        <v>6</v>
      </c>
      <c r="L893" s="574" t="s">
        <v>995</v>
      </c>
      <c r="M893" s="574">
        <v>17550</v>
      </c>
      <c r="N893" s="574" t="s">
        <v>1165</v>
      </c>
      <c r="O893" s="574">
        <v>8</v>
      </c>
      <c r="P893" s="574" t="s">
        <v>1168</v>
      </c>
      <c r="Q893" s="574" t="s">
        <v>1166</v>
      </c>
      <c r="R893" s="574">
        <v>149</v>
      </c>
      <c r="S893" s="574">
        <v>31</v>
      </c>
      <c r="T893" s="575">
        <v>10000</v>
      </c>
      <c r="U893" s="574">
        <v>15</v>
      </c>
      <c r="V893" s="574" t="s">
        <v>1107</v>
      </c>
      <c r="W893" s="574" t="s">
        <v>1107</v>
      </c>
      <c r="X893" s="576">
        <v>45990</v>
      </c>
      <c r="Y893" s="576">
        <v>32766</v>
      </c>
      <c r="Z893" s="577">
        <v>0.05</v>
      </c>
    </row>
    <row r="894" spans="1:26" ht="30" x14ac:dyDescent="0.25">
      <c r="A894" s="564" t="s">
        <v>2729</v>
      </c>
      <c r="B894" s="565" t="s">
        <v>1172</v>
      </c>
      <c r="C894" s="565">
        <v>2</v>
      </c>
      <c r="D894" s="565" t="s">
        <v>566</v>
      </c>
      <c r="E894" s="565" t="s">
        <v>1099</v>
      </c>
      <c r="F894" s="565" t="s">
        <v>768</v>
      </c>
      <c r="G894" s="565">
        <v>2017</v>
      </c>
      <c r="H894" s="565" t="s">
        <v>1170</v>
      </c>
      <c r="I894" s="565" t="s">
        <v>1016</v>
      </c>
      <c r="J894" s="565" t="s">
        <v>777</v>
      </c>
      <c r="K894" s="565">
        <v>6</v>
      </c>
      <c r="L894" s="565" t="s">
        <v>907</v>
      </c>
      <c r="M894" s="565">
        <v>17360</v>
      </c>
      <c r="N894" s="565" t="s">
        <v>1158</v>
      </c>
      <c r="O894" s="565">
        <v>8</v>
      </c>
      <c r="P894" s="565" t="s">
        <v>1173</v>
      </c>
      <c r="Q894" s="565" t="s">
        <v>1160</v>
      </c>
      <c r="R894" s="565">
        <v>169</v>
      </c>
      <c r="S894" s="565">
        <v>32</v>
      </c>
      <c r="T894" s="566">
        <v>9000</v>
      </c>
      <c r="U894" s="565">
        <v>15</v>
      </c>
      <c r="V894" s="565" t="s">
        <v>122</v>
      </c>
      <c r="W894" s="565" t="s">
        <v>122</v>
      </c>
      <c r="X894" s="567">
        <v>37090</v>
      </c>
      <c r="Y894" s="567">
        <v>25054</v>
      </c>
      <c r="Z894" s="579">
        <v>0.05</v>
      </c>
    </row>
    <row r="895" spans="1:26" ht="30" x14ac:dyDescent="0.25">
      <c r="A895" s="564" t="s">
        <v>2730</v>
      </c>
      <c r="B895" s="574" t="s">
        <v>1174</v>
      </c>
      <c r="C895" s="574">
        <v>2</v>
      </c>
      <c r="D895" s="574" t="s">
        <v>566</v>
      </c>
      <c r="E895" s="574" t="s">
        <v>1099</v>
      </c>
      <c r="F895" s="574" t="s">
        <v>768</v>
      </c>
      <c r="G895" s="574">
        <v>2017</v>
      </c>
      <c r="H895" s="574" t="s">
        <v>1170</v>
      </c>
      <c r="I895" s="574" t="s">
        <v>1016</v>
      </c>
      <c r="J895" s="574" t="s">
        <v>777</v>
      </c>
      <c r="K895" s="574">
        <v>6</v>
      </c>
      <c r="L895" s="574" t="s">
        <v>907</v>
      </c>
      <c r="M895" s="574">
        <v>17360</v>
      </c>
      <c r="N895" s="574" t="s">
        <v>1162</v>
      </c>
      <c r="O895" s="574">
        <v>8</v>
      </c>
      <c r="P895" s="574" t="s">
        <v>1173</v>
      </c>
      <c r="Q895" s="574" t="s">
        <v>1163</v>
      </c>
      <c r="R895" s="574">
        <v>169</v>
      </c>
      <c r="S895" s="574">
        <v>32</v>
      </c>
      <c r="T895" s="575">
        <v>10000</v>
      </c>
      <c r="U895" s="574">
        <v>15</v>
      </c>
      <c r="V895" s="574" t="s">
        <v>122</v>
      </c>
      <c r="W895" s="574" t="s">
        <v>122</v>
      </c>
      <c r="X895" s="576">
        <v>37590</v>
      </c>
      <c r="Y895" s="576">
        <v>25481</v>
      </c>
      <c r="Z895" s="577">
        <v>0.05</v>
      </c>
    </row>
    <row r="896" spans="1:26" ht="45" x14ac:dyDescent="0.25">
      <c r="A896" s="564" t="s">
        <v>2731</v>
      </c>
      <c r="B896" s="565" t="s">
        <v>1175</v>
      </c>
      <c r="C896" s="565">
        <v>2</v>
      </c>
      <c r="D896" s="565" t="s">
        <v>566</v>
      </c>
      <c r="E896" s="565" t="s">
        <v>1099</v>
      </c>
      <c r="F896" s="565" t="s">
        <v>768</v>
      </c>
      <c r="G896" s="565">
        <v>2017</v>
      </c>
      <c r="H896" s="565" t="s">
        <v>1170</v>
      </c>
      <c r="I896" s="565" t="s">
        <v>1016</v>
      </c>
      <c r="J896" s="565" t="s">
        <v>777</v>
      </c>
      <c r="K896" s="565">
        <v>6</v>
      </c>
      <c r="L896" s="565" t="s">
        <v>907</v>
      </c>
      <c r="M896" s="565">
        <v>17360</v>
      </c>
      <c r="N896" s="565" t="s">
        <v>1165</v>
      </c>
      <c r="O896" s="565">
        <v>8</v>
      </c>
      <c r="P896" s="565" t="s">
        <v>1173</v>
      </c>
      <c r="Q896" s="565" t="s">
        <v>1166</v>
      </c>
      <c r="R896" s="565">
        <v>169</v>
      </c>
      <c r="S896" s="565">
        <v>32</v>
      </c>
      <c r="T896" s="566">
        <v>10000</v>
      </c>
      <c r="U896" s="565">
        <v>15</v>
      </c>
      <c r="V896" s="565" t="s">
        <v>1107</v>
      </c>
      <c r="W896" s="565" t="s">
        <v>1107</v>
      </c>
      <c r="X896" s="567">
        <v>46190</v>
      </c>
      <c r="Y896" s="567">
        <v>32944</v>
      </c>
      <c r="Z896" s="579">
        <v>0.05</v>
      </c>
    </row>
    <row r="897" spans="1:26" ht="30" x14ac:dyDescent="0.25">
      <c r="A897" s="564" t="s">
        <v>2732</v>
      </c>
      <c r="B897" s="574" t="s">
        <v>1176</v>
      </c>
      <c r="C897" s="574">
        <v>2</v>
      </c>
      <c r="D897" s="574" t="s">
        <v>566</v>
      </c>
      <c r="E897" s="574" t="s">
        <v>1099</v>
      </c>
      <c r="F897" s="574" t="s">
        <v>768</v>
      </c>
      <c r="G897" s="574">
        <v>2017</v>
      </c>
      <c r="H897" s="574" t="s">
        <v>1156</v>
      </c>
      <c r="I897" s="574" t="s">
        <v>1157</v>
      </c>
      <c r="J897" s="574" t="s">
        <v>559</v>
      </c>
      <c r="K897" s="574">
        <v>3</v>
      </c>
      <c r="L897" s="574" t="s">
        <v>907</v>
      </c>
      <c r="M897" s="574">
        <v>17550</v>
      </c>
      <c r="N897" s="574" t="s">
        <v>1158</v>
      </c>
      <c r="O897" s="574">
        <v>8</v>
      </c>
      <c r="P897" s="574" t="s">
        <v>1177</v>
      </c>
      <c r="Q897" s="574" t="s">
        <v>1160</v>
      </c>
      <c r="R897" s="574">
        <v>140</v>
      </c>
      <c r="S897" s="574">
        <v>32</v>
      </c>
      <c r="T897" s="575">
        <v>9000</v>
      </c>
      <c r="U897" s="574">
        <v>14</v>
      </c>
      <c r="V897" s="574" t="s">
        <v>122</v>
      </c>
      <c r="W897" s="574" t="s">
        <v>122</v>
      </c>
      <c r="X897" s="576">
        <v>36090</v>
      </c>
      <c r="Y897" s="576">
        <v>24580</v>
      </c>
      <c r="Z897" s="577">
        <v>0.05</v>
      </c>
    </row>
    <row r="898" spans="1:26" ht="30" x14ac:dyDescent="0.25">
      <c r="A898" s="564" t="s">
        <v>2733</v>
      </c>
      <c r="B898" s="565" t="s">
        <v>1178</v>
      </c>
      <c r="C898" s="565">
        <v>2</v>
      </c>
      <c r="D898" s="565" t="s">
        <v>566</v>
      </c>
      <c r="E898" s="565" t="s">
        <v>1099</v>
      </c>
      <c r="F898" s="565" t="s">
        <v>768</v>
      </c>
      <c r="G898" s="565">
        <v>2017</v>
      </c>
      <c r="H898" s="565" t="s">
        <v>1156</v>
      </c>
      <c r="I898" s="565" t="s">
        <v>1157</v>
      </c>
      <c r="J898" s="565" t="s">
        <v>559</v>
      </c>
      <c r="K898" s="565">
        <v>3</v>
      </c>
      <c r="L898" s="565" t="s">
        <v>907</v>
      </c>
      <c r="M898" s="565">
        <v>17550</v>
      </c>
      <c r="N898" s="565" t="s">
        <v>1162</v>
      </c>
      <c r="O898" s="565">
        <v>8</v>
      </c>
      <c r="P898" s="565" t="s">
        <v>1177</v>
      </c>
      <c r="Q898" s="565" t="s">
        <v>1163</v>
      </c>
      <c r="R898" s="565">
        <v>140</v>
      </c>
      <c r="S898" s="565">
        <v>32</v>
      </c>
      <c r="T898" s="566">
        <v>10000</v>
      </c>
      <c r="U898" s="565">
        <v>14</v>
      </c>
      <c r="V898" s="565" t="s">
        <v>122</v>
      </c>
      <c r="W898" s="565" t="s">
        <v>122</v>
      </c>
      <c r="X898" s="567">
        <v>36590</v>
      </c>
      <c r="Y898" s="567">
        <v>25007</v>
      </c>
      <c r="Z898" s="579">
        <v>0.05</v>
      </c>
    </row>
    <row r="899" spans="1:26" ht="45" x14ac:dyDescent="0.25">
      <c r="A899" s="564" t="s">
        <v>2734</v>
      </c>
      <c r="B899" s="574" t="s">
        <v>1179</v>
      </c>
      <c r="C899" s="574">
        <v>2</v>
      </c>
      <c r="D899" s="574" t="s">
        <v>566</v>
      </c>
      <c r="E899" s="574" t="s">
        <v>1099</v>
      </c>
      <c r="F899" s="574" t="s">
        <v>768</v>
      </c>
      <c r="G899" s="574">
        <v>2017</v>
      </c>
      <c r="H899" s="574" t="s">
        <v>1156</v>
      </c>
      <c r="I899" s="574" t="s">
        <v>1157</v>
      </c>
      <c r="J899" s="574" t="s">
        <v>559</v>
      </c>
      <c r="K899" s="574">
        <v>3</v>
      </c>
      <c r="L899" s="574" t="s">
        <v>907</v>
      </c>
      <c r="M899" s="574">
        <v>17550</v>
      </c>
      <c r="N899" s="574" t="s">
        <v>1165</v>
      </c>
      <c r="O899" s="574">
        <v>8</v>
      </c>
      <c r="P899" s="574" t="s">
        <v>1177</v>
      </c>
      <c r="Q899" s="574" t="s">
        <v>1166</v>
      </c>
      <c r="R899" s="574">
        <v>140</v>
      </c>
      <c r="S899" s="574">
        <v>32</v>
      </c>
      <c r="T899" s="575">
        <v>10000</v>
      </c>
      <c r="U899" s="574">
        <v>14</v>
      </c>
      <c r="V899" s="574" t="s">
        <v>1107</v>
      </c>
      <c r="W899" s="574" t="s">
        <v>1107</v>
      </c>
      <c r="X899" s="576">
        <v>45190</v>
      </c>
      <c r="Y899" s="576">
        <v>32261</v>
      </c>
      <c r="Z899" s="577">
        <v>0.05</v>
      </c>
    </row>
    <row r="900" spans="1:26" ht="30" x14ac:dyDescent="0.25">
      <c r="A900" s="564" t="s">
        <v>2735</v>
      </c>
      <c r="B900" s="565" t="s">
        <v>1180</v>
      </c>
      <c r="C900" s="565">
        <v>2</v>
      </c>
      <c r="D900" s="565" t="s">
        <v>566</v>
      </c>
      <c r="E900" s="565" t="s">
        <v>1099</v>
      </c>
      <c r="F900" s="565" t="s">
        <v>768</v>
      </c>
      <c r="G900" s="565">
        <v>2017</v>
      </c>
      <c r="H900" s="565" t="s">
        <v>1156</v>
      </c>
      <c r="I900" s="565" t="s">
        <v>1016</v>
      </c>
      <c r="J900" s="565" t="s">
        <v>559</v>
      </c>
      <c r="K900" s="565">
        <v>6</v>
      </c>
      <c r="L900" s="565" t="s">
        <v>995</v>
      </c>
      <c r="M900" s="565">
        <v>17170</v>
      </c>
      <c r="N900" s="565" t="s">
        <v>1158</v>
      </c>
      <c r="O900" s="565">
        <v>8</v>
      </c>
      <c r="P900" s="565" t="s">
        <v>1181</v>
      </c>
      <c r="Q900" s="565" t="s">
        <v>1160</v>
      </c>
      <c r="R900" s="565">
        <v>149</v>
      </c>
      <c r="S900" s="565">
        <v>31</v>
      </c>
      <c r="T900" s="566">
        <v>9000</v>
      </c>
      <c r="U900" s="565">
        <v>14</v>
      </c>
      <c r="V900" s="565" t="s">
        <v>122</v>
      </c>
      <c r="W900" s="565" t="s">
        <v>122</v>
      </c>
      <c r="X900" s="567">
        <v>39690</v>
      </c>
      <c r="Y900" s="567">
        <v>27161</v>
      </c>
      <c r="Z900" s="579">
        <v>0.05</v>
      </c>
    </row>
    <row r="901" spans="1:26" ht="30" x14ac:dyDescent="0.25">
      <c r="A901" s="564" t="s">
        <v>2736</v>
      </c>
      <c r="B901" s="574" t="s">
        <v>1182</v>
      </c>
      <c r="C901" s="574">
        <v>2</v>
      </c>
      <c r="D901" s="574" t="s">
        <v>566</v>
      </c>
      <c r="E901" s="574" t="s">
        <v>1099</v>
      </c>
      <c r="F901" s="574" t="s">
        <v>768</v>
      </c>
      <c r="G901" s="574">
        <v>2017</v>
      </c>
      <c r="H901" s="574" t="s">
        <v>1170</v>
      </c>
      <c r="I901" s="574" t="s">
        <v>1016</v>
      </c>
      <c r="J901" s="574" t="s">
        <v>559</v>
      </c>
      <c r="K901" s="574">
        <v>6</v>
      </c>
      <c r="L901" s="574" t="s">
        <v>995</v>
      </c>
      <c r="M901" s="574">
        <v>17170</v>
      </c>
      <c r="N901" s="574" t="s">
        <v>1162</v>
      </c>
      <c r="O901" s="574">
        <v>8</v>
      </c>
      <c r="P901" s="574" t="s">
        <v>1181</v>
      </c>
      <c r="Q901" s="574" t="s">
        <v>1163</v>
      </c>
      <c r="R901" s="574">
        <v>149</v>
      </c>
      <c r="S901" s="574">
        <v>31</v>
      </c>
      <c r="T901" s="575">
        <v>10000</v>
      </c>
      <c r="U901" s="574">
        <v>14</v>
      </c>
      <c r="V901" s="574" t="s">
        <v>122</v>
      </c>
      <c r="W901" s="574" t="s">
        <v>122</v>
      </c>
      <c r="X901" s="576">
        <v>40190</v>
      </c>
      <c r="Y901" s="576">
        <v>27589</v>
      </c>
      <c r="Z901" s="577">
        <v>0.05</v>
      </c>
    </row>
    <row r="902" spans="1:26" ht="45" x14ac:dyDescent="0.25">
      <c r="A902" s="564" t="s">
        <v>2737</v>
      </c>
      <c r="B902" s="565" t="s">
        <v>1183</v>
      </c>
      <c r="C902" s="565">
        <v>2</v>
      </c>
      <c r="D902" s="565" t="s">
        <v>566</v>
      </c>
      <c r="E902" s="565" t="s">
        <v>1099</v>
      </c>
      <c r="F902" s="565" t="s">
        <v>768</v>
      </c>
      <c r="G902" s="565">
        <v>2017</v>
      </c>
      <c r="H902" s="565" t="s">
        <v>1170</v>
      </c>
      <c r="I902" s="565" t="s">
        <v>1016</v>
      </c>
      <c r="J902" s="565" t="s">
        <v>559</v>
      </c>
      <c r="K902" s="565">
        <v>6</v>
      </c>
      <c r="L902" s="565" t="s">
        <v>995</v>
      </c>
      <c r="M902" s="565">
        <v>17170</v>
      </c>
      <c r="N902" s="565" t="s">
        <v>1165</v>
      </c>
      <c r="O902" s="565">
        <v>8</v>
      </c>
      <c r="P902" s="565" t="s">
        <v>1181</v>
      </c>
      <c r="Q902" s="565" t="s">
        <v>1166</v>
      </c>
      <c r="R902" s="565">
        <v>149</v>
      </c>
      <c r="S902" s="565">
        <v>31</v>
      </c>
      <c r="T902" s="566">
        <v>10000</v>
      </c>
      <c r="U902" s="565">
        <v>14</v>
      </c>
      <c r="V902" s="565" t="s">
        <v>1107</v>
      </c>
      <c r="W902" s="565" t="s">
        <v>1107</v>
      </c>
      <c r="X902" s="567">
        <v>48790</v>
      </c>
      <c r="Y902" s="567">
        <v>35317</v>
      </c>
      <c r="Z902" s="579">
        <v>0.05</v>
      </c>
    </row>
    <row r="903" spans="1:26" ht="30" x14ac:dyDescent="0.25">
      <c r="A903" s="564" t="s">
        <v>2738</v>
      </c>
      <c r="B903" s="574" t="s">
        <v>1184</v>
      </c>
      <c r="C903" s="574">
        <v>2</v>
      </c>
      <c r="D903" s="574" t="s">
        <v>566</v>
      </c>
      <c r="E903" s="574" t="s">
        <v>1099</v>
      </c>
      <c r="F903" s="574" t="s">
        <v>768</v>
      </c>
      <c r="G903" s="574">
        <v>2017</v>
      </c>
      <c r="H903" s="574" t="s">
        <v>1170</v>
      </c>
      <c r="I903" s="574" t="s">
        <v>1016</v>
      </c>
      <c r="J903" s="574" t="s">
        <v>559</v>
      </c>
      <c r="K903" s="574">
        <v>6</v>
      </c>
      <c r="L903" s="574" t="s">
        <v>907</v>
      </c>
      <c r="M903" s="574">
        <v>17010</v>
      </c>
      <c r="N903" s="574" t="s">
        <v>1158</v>
      </c>
      <c r="O903" s="574">
        <v>8</v>
      </c>
      <c r="P903" s="574" t="s">
        <v>1185</v>
      </c>
      <c r="Q903" s="574" t="s">
        <v>1160</v>
      </c>
      <c r="R903" s="574">
        <v>169</v>
      </c>
      <c r="S903" s="574">
        <v>32</v>
      </c>
      <c r="T903" s="575">
        <v>9000</v>
      </c>
      <c r="U903" s="574">
        <v>14</v>
      </c>
      <c r="V903" s="574" t="s">
        <v>122</v>
      </c>
      <c r="W903" s="574" t="s">
        <v>122</v>
      </c>
      <c r="X903" s="576">
        <v>39890</v>
      </c>
      <c r="Y903" s="576">
        <v>27340</v>
      </c>
      <c r="Z903" s="577">
        <v>0.05</v>
      </c>
    </row>
    <row r="904" spans="1:26" ht="30" x14ac:dyDescent="0.25">
      <c r="A904" s="564" t="s">
        <v>2739</v>
      </c>
      <c r="B904" s="565" t="s">
        <v>1186</v>
      </c>
      <c r="C904" s="565">
        <v>2</v>
      </c>
      <c r="D904" s="565" t="s">
        <v>566</v>
      </c>
      <c r="E904" s="565" t="s">
        <v>1099</v>
      </c>
      <c r="F904" s="565" t="s">
        <v>768</v>
      </c>
      <c r="G904" s="565">
        <v>2017</v>
      </c>
      <c r="H904" s="565" t="s">
        <v>1170</v>
      </c>
      <c r="I904" s="565" t="s">
        <v>1016</v>
      </c>
      <c r="J904" s="565" t="s">
        <v>559</v>
      </c>
      <c r="K904" s="565">
        <v>6</v>
      </c>
      <c r="L904" s="565" t="s">
        <v>907</v>
      </c>
      <c r="M904" s="565">
        <v>17010</v>
      </c>
      <c r="N904" s="565" t="s">
        <v>1162</v>
      </c>
      <c r="O904" s="565">
        <v>8</v>
      </c>
      <c r="P904" s="565" t="s">
        <v>1185</v>
      </c>
      <c r="Q904" s="565" t="s">
        <v>1163</v>
      </c>
      <c r="R904" s="565">
        <v>169</v>
      </c>
      <c r="S904" s="565">
        <v>32</v>
      </c>
      <c r="T904" s="566">
        <v>10000</v>
      </c>
      <c r="U904" s="565">
        <v>14</v>
      </c>
      <c r="V904" s="565" t="s">
        <v>122</v>
      </c>
      <c r="W904" s="565" t="s">
        <v>122</v>
      </c>
      <c r="X904" s="567">
        <v>40390</v>
      </c>
      <c r="Y904" s="567">
        <v>27767</v>
      </c>
      <c r="Z904" s="579">
        <v>0.05</v>
      </c>
    </row>
    <row r="905" spans="1:26" ht="45" x14ac:dyDescent="0.25">
      <c r="A905" s="564" t="s">
        <v>2740</v>
      </c>
      <c r="B905" s="574" t="s">
        <v>1187</v>
      </c>
      <c r="C905" s="574">
        <v>2</v>
      </c>
      <c r="D905" s="574" t="s">
        <v>566</v>
      </c>
      <c r="E905" s="574" t="s">
        <v>1099</v>
      </c>
      <c r="F905" s="574" t="s">
        <v>768</v>
      </c>
      <c r="G905" s="574">
        <v>2017</v>
      </c>
      <c r="H905" s="574" t="s">
        <v>1170</v>
      </c>
      <c r="I905" s="574" t="s">
        <v>1016</v>
      </c>
      <c r="J905" s="574" t="s">
        <v>559</v>
      </c>
      <c r="K905" s="574">
        <v>6</v>
      </c>
      <c r="L905" s="574" t="s">
        <v>907</v>
      </c>
      <c r="M905" s="574">
        <v>17010</v>
      </c>
      <c r="N905" s="574" t="s">
        <v>1165</v>
      </c>
      <c r="O905" s="574">
        <v>8</v>
      </c>
      <c r="P905" s="574" t="s">
        <v>1185</v>
      </c>
      <c r="Q905" s="574" t="s">
        <v>1166</v>
      </c>
      <c r="R905" s="574">
        <v>169</v>
      </c>
      <c r="S905" s="574">
        <v>32</v>
      </c>
      <c r="T905" s="575">
        <v>10000</v>
      </c>
      <c r="U905" s="574">
        <v>14</v>
      </c>
      <c r="V905" s="574" t="s">
        <v>1107</v>
      </c>
      <c r="W905" s="574" t="s">
        <v>1107</v>
      </c>
      <c r="X905" s="576">
        <v>48990</v>
      </c>
      <c r="Y905" s="576">
        <v>35507</v>
      </c>
      <c r="Z905" s="577">
        <v>0.05</v>
      </c>
    </row>
    <row r="906" spans="1:26" ht="45" x14ac:dyDescent="0.25">
      <c r="A906" s="564" t="s">
        <v>2741</v>
      </c>
      <c r="B906" s="565" t="s">
        <v>1188</v>
      </c>
      <c r="C906" s="565">
        <v>2</v>
      </c>
      <c r="D906" s="565" t="s">
        <v>566</v>
      </c>
      <c r="E906" s="565" t="s">
        <v>1099</v>
      </c>
      <c r="F906" s="565" t="s">
        <v>768</v>
      </c>
      <c r="G906" s="565">
        <v>2017</v>
      </c>
      <c r="H906" s="565" t="s">
        <v>1170</v>
      </c>
      <c r="I906" s="565" t="s">
        <v>1016</v>
      </c>
      <c r="J906" s="565" t="s">
        <v>559</v>
      </c>
      <c r="K906" s="565">
        <v>6</v>
      </c>
      <c r="L906" s="565" t="s">
        <v>907</v>
      </c>
      <c r="M906" s="565">
        <v>17010</v>
      </c>
      <c r="N906" s="565" t="s">
        <v>1189</v>
      </c>
      <c r="O906" s="565">
        <v>8</v>
      </c>
      <c r="P906" s="565" t="s">
        <v>1185</v>
      </c>
      <c r="Q906" s="565" t="s">
        <v>1190</v>
      </c>
      <c r="R906" s="565">
        <v>169</v>
      </c>
      <c r="S906" s="565">
        <v>32</v>
      </c>
      <c r="T906" s="566">
        <v>9000</v>
      </c>
      <c r="U906" s="565">
        <v>14</v>
      </c>
      <c r="V906" s="565" t="s">
        <v>254</v>
      </c>
      <c r="W906" s="565" t="s">
        <v>371</v>
      </c>
      <c r="X906" s="567">
        <v>50890</v>
      </c>
      <c r="Y906" s="567">
        <v>33617</v>
      </c>
      <c r="Z906" s="579">
        <v>0.05</v>
      </c>
    </row>
    <row r="907" spans="1:26" ht="30" x14ac:dyDescent="0.25">
      <c r="A907" s="564" t="s">
        <v>2742</v>
      </c>
      <c r="B907" s="574" t="s">
        <v>1191</v>
      </c>
      <c r="C907" s="574">
        <v>2</v>
      </c>
      <c r="D907" s="574" t="s">
        <v>566</v>
      </c>
      <c r="E907" s="574" t="s">
        <v>1099</v>
      </c>
      <c r="F907" s="574" t="s">
        <v>768</v>
      </c>
      <c r="G907" s="574">
        <v>2017</v>
      </c>
      <c r="H907" s="574" t="s">
        <v>1170</v>
      </c>
      <c r="I907" s="574" t="s">
        <v>1058</v>
      </c>
      <c r="J907" s="574" t="s">
        <v>777</v>
      </c>
      <c r="K907" s="574">
        <v>3</v>
      </c>
      <c r="L907" s="574" t="s">
        <v>907</v>
      </c>
      <c r="M907" s="574">
        <v>17810</v>
      </c>
      <c r="N907" s="574" t="s">
        <v>1158</v>
      </c>
      <c r="O907" s="574">
        <v>8</v>
      </c>
      <c r="P907" s="574" t="s">
        <v>1192</v>
      </c>
      <c r="Q907" s="574" t="s">
        <v>1062</v>
      </c>
      <c r="R907" s="574">
        <v>140</v>
      </c>
      <c r="S907" s="574">
        <v>32</v>
      </c>
      <c r="T907" s="575">
        <v>9000</v>
      </c>
      <c r="U907" s="574">
        <v>15</v>
      </c>
      <c r="V907" s="574" t="s">
        <v>122</v>
      </c>
      <c r="W907" s="574" t="s">
        <v>122</v>
      </c>
      <c r="X907" s="576">
        <v>37490</v>
      </c>
      <c r="Y907" s="576">
        <v>26244</v>
      </c>
      <c r="Z907" s="577">
        <v>0.05</v>
      </c>
    </row>
    <row r="908" spans="1:26" ht="30" x14ac:dyDescent="0.25">
      <c r="A908" s="564" t="s">
        <v>2743</v>
      </c>
      <c r="B908" s="565" t="s">
        <v>1193</v>
      </c>
      <c r="C908" s="565">
        <v>2</v>
      </c>
      <c r="D908" s="565" t="s">
        <v>566</v>
      </c>
      <c r="E908" s="565" t="s">
        <v>1099</v>
      </c>
      <c r="F908" s="565" t="s">
        <v>768</v>
      </c>
      <c r="G908" s="565">
        <v>2017</v>
      </c>
      <c r="H908" s="565" t="s">
        <v>1170</v>
      </c>
      <c r="I908" s="565" t="s">
        <v>1058</v>
      </c>
      <c r="J908" s="565" t="s">
        <v>777</v>
      </c>
      <c r="K908" s="565">
        <v>3</v>
      </c>
      <c r="L908" s="565" t="s">
        <v>907</v>
      </c>
      <c r="M908" s="565">
        <v>17810</v>
      </c>
      <c r="N908" s="565" t="s">
        <v>1162</v>
      </c>
      <c r="O908" s="565">
        <v>8</v>
      </c>
      <c r="P908" s="565" t="s">
        <v>1192</v>
      </c>
      <c r="Q908" s="565" t="s">
        <v>1060</v>
      </c>
      <c r="R908" s="565">
        <v>140</v>
      </c>
      <c r="S908" s="565">
        <v>32</v>
      </c>
      <c r="T908" s="566">
        <v>10000</v>
      </c>
      <c r="U908" s="565">
        <v>15</v>
      </c>
      <c r="V908" s="565" t="s">
        <v>122</v>
      </c>
      <c r="W908" s="565" t="s">
        <v>122</v>
      </c>
      <c r="X908" s="567">
        <v>37990</v>
      </c>
      <c r="Y908" s="567">
        <v>26671</v>
      </c>
      <c r="Z908" s="579">
        <v>0.05</v>
      </c>
    </row>
    <row r="909" spans="1:26" ht="45" x14ac:dyDescent="0.25">
      <c r="A909" s="564" t="s">
        <v>2744</v>
      </c>
      <c r="B909" s="574" t="s">
        <v>1194</v>
      </c>
      <c r="C909" s="574">
        <v>2</v>
      </c>
      <c r="D909" s="574" t="s">
        <v>566</v>
      </c>
      <c r="E909" s="574" t="s">
        <v>1099</v>
      </c>
      <c r="F909" s="574" t="s">
        <v>768</v>
      </c>
      <c r="G909" s="574">
        <v>2017</v>
      </c>
      <c r="H909" s="574" t="s">
        <v>1170</v>
      </c>
      <c r="I909" s="574" t="s">
        <v>1058</v>
      </c>
      <c r="J909" s="574" t="s">
        <v>777</v>
      </c>
      <c r="K909" s="574">
        <v>3</v>
      </c>
      <c r="L909" s="574" t="s">
        <v>907</v>
      </c>
      <c r="M909" s="574">
        <v>17810</v>
      </c>
      <c r="N909" s="574" t="s">
        <v>1165</v>
      </c>
      <c r="O909" s="574">
        <v>8</v>
      </c>
      <c r="P909" s="574" t="s">
        <v>1192</v>
      </c>
      <c r="Q909" s="574" t="s">
        <v>1195</v>
      </c>
      <c r="R909" s="574">
        <v>140</v>
      </c>
      <c r="S909" s="574">
        <v>32</v>
      </c>
      <c r="T909" s="575">
        <v>10000</v>
      </c>
      <c r="U909" s="574">
        <v>15</v>
      </c>
      <c r="V909" s="574" t="s">
        <v>1107</v>
      </c>
      <c r="W909" s="574" t="s">
        <v>1107</v>
      </c>
      <c r="X909" s="576">
        <v>46590</v>
      </c>
      <c r="Y909" s="576">
        <v>37597</v>
      </c>
      <c r="Z909" s="577">
        <v>0.05</v>
      </c>
    </row>
    <row r="910" spans="1:26" ht="30" x14ac:dyDescent="0.25">
      <c r="A910" s="564" t="s">
        <v>2745</v>
      </c>
      <c r="B910" s="565" t="s">
        <v>1196</v>
      </c>
      <c r="C910" s="565">
        <v>2</v>
      </c>
      <c r="D910" s="565" t="s">
        <v>566</v>
      </c>
      <c r="E910" s="565" t="s">
        <v>1099</v>
      </c>
      <c r="F910" s="565" t="s">
        <v>768</v>
      </c>
      <c r="G910" s="565">
        <v>2017</v>
      </c>
      <c r="H910" s="565" t="s">
        <v>1170</v>
      </c>
      <c r="I910" s="565" t="s">
        <v>1074</v>
      </c>
      <c r="J910" s="565" t="s">
        <v>777</v>
      </c>
      <c r="K910" s="565">
        <v>6</v>
      </c>
      <c r="L910" s="565" t="s">
        <v>995</v>
      </c>
      <c r="M910" s="565">
        <v>17450</v>
      </c>
      <c r="N910" s="565" t="s">
        <v>1158</v>
      </c>
      <c r="O910" s="565">
        <v>8</v>
      </c>
      <c r="P910" s="565" t="s">
        <v>1197</v>
      </c>
      <c r="Q910" s="565" t="s">
        <v>1062</v>
      </c>
      <c r="R910" s="565">
        <v>149</v>
      </c>
      <c r="S910" s="565">
        <v>31</v>
      </c>
      <c r="T910" s="566">
        <v>9000</v>
      </c>
      <c r="U910" s="565">
        <v>15</v>
      </c>
      <c r="V910" s="565" t="s">
        <v>122</v>
      </c>
      <c r="W910" s="565" t="s">
        <v>122</v>
      </c>
      <c r="X910" s="567">
        <v>41990</v>
      </c>
      <c r="Y910" s="567">
        <v>29940</v>
      </c>
      <c r="Z910" s="579">
        <v>0.05</v>
      </c>
    </row>
    <row r="911" spans="1:26" ht="30" x14ac:dyDescent="0.25">
      <c r="A911" s="564" t="s">
        <v>2746</v>
      </c>
      <c r="B911" s="574" t="s">
        <v>1198</v>
      </c>
      <c r="C911" s="574">
        <v>1</v>
      </c>
      <c r="D911" s="574" t="s">
        <v>566</v>
      </c>
      <c r="E911" s="574" t="s">
        <v>1099</v>
      </c>
      <c r="F911" s="574" t="s">
        <v>768</v>
      </c>
      <c r="G911" s="574">
        <v>2017</v>
      </c>
      <c r="H911" s="574" t="s">
        <v>1170</v>
      </c>
      <c r="I911" s="574" t="s">
        <v>1074</v>
      </c>
      <c r="J911" s="574" t="s">
        <v>777</v>
      </c>
      <c r="K911" s="574">
        <v>6</v>
      </c>
      <c r="L911" s="574" t="s">
        <v>995</v>
      </c>
      <c r="M911" s="574">
        <v>17450</v>
      </c>
      <c r="N911" s="574" t="s">
        <v>1162</v>
      </c>
      <c r="O911" s="574">
        <v>8</v>
      </c>
      <c r="P911" s="574" t="s">
        <v>1197</v>
      </c>
      <c r="Q911" s="574" t="s">
        <v>1060</v>
      </c>
      <c r="R911" s="574">
        <v>149</v>
      </c>
      <c r="S911" s="574">
        <v>31</v>
      </c>
      <c r="T911" s="575">
        <v>10000</v>
      </c>
      <c r="U911" s="574">
        <v>15</v>
      </c>
      <c r="V911" s="574" t="s">
        <v>122</v>
      </c>
      <c r="W911" s="574" t="s">
        <v>122</v>
      </c>
      <c r="X911" s="576">
        <v>42490</v>
      </c>
      <c r="Y911" s="576">
        <v>30367</v>
      </c>
      <c r="Z911" s="577">
        <v>0.05</v>
      </c>
    </row>
    <row r="912" spans="1:26" ht="45" x14ac:dyDescent="0.25">
      <c r="A912" s="564" t="s">
        <v>2747</v>
      </c>
      <c r="B912" s="565" t="s">
        <v>1199</v>
      </c>
      <c r="C912" s="565">
        <v>1</v>
      </c>
      <c r="D912" s="565" t="s">
        <v>566</v>
      </c>
      <c r="E912" s="565" t="s">
        <v>1099</v>
      </c>
      <c r="F912" s="565" t="s">
        <v>768</v>
      </c>
      <c r="G912" s="565">
        <v>2017</v>
      </c>
      <c r="H912" s="565" t="s">
        <v>1170</v>
      </c>
      <c r="I912" s="565" t="s">
        <v>1074</v>
      </c>
      <c r="J912" s="565" t="s">
        <v>777</v>
      </c>
      <c r="K912" s="565">
        <v>6</v>
      </c>
      <c r="L912" s="565" t="s">
        <v>995</v>
      </c>
      <c r="M912" s="565">
        <v>17450</v>
      </c>
      <c r="N912" s="565" t="s">
        <v>1165</v>
      </c>
      <c r="O912" s="565">
        <v>8</v>
      </c>
      <c r="P912" s="565" t="s">
        <v>1197</v>
      </c>
      <c r="Q912" s="565" t="s">
        <v>1195</v>
      </c>
      <c r="R912" s="565">
        <v>149</v>
      </c>
      <c r="S912" s="565">
        <v>31</v>
      </c>
      <c r="T912" s="566">
        <v>10000</v>
      </c>
      <c r="U912" s="565">
        <v>15</v>
      </c>
      <c r="V912" s="565" t="s">
        <v>1107</v>
      </c>
      <c r="W912" s="565" t="s">
        <v>1107</v>
      </c>
      <c r="X912" s="567">
        <v>51090</v>
      </c>
      <c r="Y912" s="567">
        <v>37607</v>
      </c>
      <c r="Z912" s="579">
        <v>0.05</v>
      </c>
    </row>
    <row r="913" spans="1:26" ht="30" x14ac:dyDescent="0.25">
      <c r="A913" s="564" t="s">
        <v>2748</v>
      </c>
      <c r="B913" s="574" t="s">
        <v>1200</v>
      </c>
      <c r="C913" s="574">
        <v>1</v>
      </c>
      <c r="D913" s="574" t="s">
        <v>566</v>
      </c>
      <c r="E913" s="574" t="s">
        <v>1099</v>
      </c>
      <c r="F913" s="574" t="s">
        <v>768</v>
      </c>
      <c r="G913" s="574">
        <v>2017</v>
      </c>
      <c r="H913" s="574" t="s">
        <v>1170</v>
      </c>
      <c r="I913" s="574" t="s">
        <v>1074</v>
      </c>
      <c r="J913" s="574" t="s">
        <v>777</v>
      </c>
      <c r="K913" s="574">
        <v>6</v>
      </c>
      <c r="L913" s="574" t="s">
        <v>907</v>
      </c>
      <c r="M913" s="574">
        <v>17320</v>
      </c>
      <c r="N913" s="574" t="s">
        <v>1158</v>
      </c>
      <c r="O913" s="574">
        <v>8</v>
      </c>
      <c r="P913" s="574" t="s">
        <v>1201</v>
      </c>
      <c r="Q913" s="574" t="s">
        <v>1062</v>
      </c>
      <c r="R913" s="574">
        <v>169</v>
      </c>
      <c r="S913" s="574">
        <v>32</v>
      </c>
      <c r="T913" s="575">
        <v>9000</v>
      </c>
      <c r="U913" s="574">
        <v>15</v>
      </c>
      <c r="V913" s="574" t="s">
        <v>122</v>
      </c>
      <c r="W913" s="574" t="s">
        <v>122</v>
      </c>
      <c r="X913" s="576">
        <v>42190</v>
      </c>
      <c r="Y913" s="576">
        <v>30118</v>
      </c>
      <c r="Z913" s="577">
        <v>0.05</v>
      </c>
    </row>
    <row r="914" spans="1:26" ht="30" x14ac:dyDescent="0.25">
      <c r="A914" s="564" t="s">
        <v>2749</v>
      </c>
      <c r="B914" s="565" t="s">
        <v>1202</v>
      </c>
      <c r="C914" s="565">
        <v>1</v>
      </c>
      <c r="D914" s="565" t="s">
        <v>566</v>
      </c>
      <c r="E914" s="565" t="s">
        <v>1099</v>
      </c>
      <c r="F914" s="565" t="s">
        <v>768</v>
      </c>
      <c r="G914" s="565">
        <v>2017</v>
      </c>
      <c r="H914" s="565" t="s">
        <v>1170</v>
      </c>
      <c r="I914" s="565" t="s">
        <v>1074</v>
      </c>
      <c r="J914" s="565" t="s">
        <v>777</v>
      </c>
      <c r="K914" s="565">
        <v>6</v>
      </c>
      <c r="L914" s="565" t="s">
        <v>907</v>
      </c>
      <c r="M914" s="565">
        <v>17320</v>
      </c>
      <c r="N914" s="565" t="s">
        <v>1162</v>
      </c>
      <c r="O914" s="565">
        <v>8</v>
      </c>
      <c r="P914" s="565" t="s">
        <v>1201</v>
      </c>
      <c r="Q914" s="565" t="s">
        <v>1060</v>
      </c>
      <c r="R914" s="565">
        <v>169</v>
      </c>
      <c r="S914" s="565">
        <v>32</v>
      </c>
      <c r="T914" s="566">
        <v>10000</v>
      </c>
      <c r="U914" s="565">
        <v>15</v>
      </c>
      <c r="V914" s="565" t="s">
        <v>122</v>
      </c>
      <c r="W914" s="565" t="s">
        <v>122</v>
      </c>
      <c r="X914" s="567">
        <v>42690</v>
      </c>
      <c r="Y914" s="567">
        <v>30545</v>
      </c>
      <c r="Z914" s="579">
        <v>0.05</v>
      </c>
    </row>
    <row r="915" spans="1:26" ht="45" x14ac:dyDescent="0.25">
      <c r="A915" s="564" t="s">
        <v>2750</v>
      </c>
      <c r="B915" s="574" t="s">
        <v>1203</v>
      </c>
      <c r="C915" s="574">
        <v>1</v>
      </c>
      <c r="D915" s="574" t="s">
        <v>566</v>
      </c>
      <c r="E915" s="574" t="s">
        <v>1099</v>
      </c>
      <c r="F915" s="574" t="s">
        <v>768</v>
      </c>
      <c r="G915" s="574">
        <v>2017</v>
      </c>
      <c r="H915" s="574" t="s">
        <v>1170</v>
      </c>
      <c r="I915" s="574" t="s">
        <v>1074</v>
      </c>
      <c r="J915" s="574" t="s">
        <v>777</v>
      </c>
      <c r="K915" s="574">
        <v>6</v>
      </c>
      <c r="L915" s="574" t="s">
        <v>907</v>
      </c>
      <c r="M915" s="574">
        <v>17320</v>
      </c>
      <c r="N915" s="574" t="s">
        <v>1165</v>
      </c>
      <c r="O915" s="574">
        <v>8</v>
      </c>
      <c r="P915" s="574" t="s">
        <v>1201</v>
      </c>
      <c r="Q915" s="574" t="s">
        <v>1195</v>
      </c>
      <c r="R915" s="574">
        <v>169</v>
      </c>
      <c r="S915" s="574">
        <v>32</v>
      </c>
      <c r="T915" s="575">
        <v>10000</v>
      </c>
      <c r="U915" s="574">
        <v>15</v>
      </c>
      <c r="V915" s="574" t="s">
        <v>1107</v>
      </c>
      <c r="W915" s="574" t="s">
        <v>1107</v>
      </c>
      <c r="X915" s="576">
        <v>51290</v>
      </c>
      <c r="Y915" s="576">
        <v>37807</v>
      </c>
      <c r="Z915" s="577">
        <v>0.05</v>
      </c>
    </row>
    <row r="916" spans="1:26" ht="30" x14ac:dyDescent="0.25">
      <c r="A916" s="564" t="s">
        <v>2751</v>
      </c>
      <c r="B916" s="565" t="s">
        <v>1204</v>
      </c>
      <c r="C916" s="565">
        <v>2</v>
      </c>
      <c r="D916" s="565" t="s">
        <v>566</v>
      </c>
      <c r="E916" s="565" t="s">
        <v>1099</v>
      </c>
      <c r="F916" s="565" t="s">
        <v>768</v>
      </c>
      <c r="G916" s="565">
        <v>2017</v>
      </c>
      <c r="H916" s="565" t="s">
        <v>1170</v>
      </c>
      <c r="I916" s="565" t="s">
        <v>1205</v>
      </c>
      <c r="J916" s="565" t="s">
        <v>777</v>
      </c>
      <c r="K916" s="565">
        <v>6</v>
      </c>
      <c r="L916" s="565" t="s">
        <v>995</v>
      </c>
      <c r="M916" s="565">
        <v>17150</v>
      </c>
      <c r="N916" s="565" t="s">
        <v>1158</v>
      </c>
      <c r="O916" s="565">
        <v>8</v>
      </c>
      <c r="P916" s="565" t="s">
        <v>1206</v>
      </c>
      <c r="Q916" s="565" t="s">
        <v>1062</v>
      </c>
      <c r="R916" s="565">
        <v>160</v>
      </c>
      <c r="S916" s="565">
        <v>31</v>
      </c>
      <c r="T916" s="566">
        <v>9000</v>
      </c>
      <c r="U916" s="565">
        <v>15</v>
      </c>
      <c r="V916" s="565" t="s">
        <v>122</v>
      </c>
      <c r="W916" s="565" t="s">
        <v>122</v>
      </c>
      <c r="X916" s="567">
        <v>43490</v>
      </c>
      <c r="Y916" s="567">
        <v>33677</v>
      </c>
      <c r="Z916" s="579">
        <v>0.05</v>
      </c>
    </row>
    <row r="917" spans="1:26" ht="30" x14ac:dyDescent="0.25">
      <c r="A917" s="564" t="s">
        <v>2752</v>
      </c>
      <c r="B917" s="574" t="s">
        <v>1207</v>
      </c>
      <c r="C917" s="574">
        <v>2</v>
      </c>
      <c r="D917" s="574" t="s">
        <v>566</v>
      </c>
      <c r="E917" s="574" t="s">
        <v>1099</v>
      </c>
      <c r="F917" s="574" t="s">
        <v>768</v>
      </c>
      <c r="G917" s="574">
        <v>2017</v>
      </c>
      <c r="H917" s="574" t="s">
        <v>1170</v>
      </c>
      <c r="I917" s="574" t="s">
        <v>1205</v>
      </c>
      <c r="J917" s="574" t="s">
        <v>777</v>
      </c>
      <c r="K917" s="574">
        <v>6</v>
      </c>
      <c r="L917" s="574" t="s">
        <v>995</v>
      </c>
      <c r="M917" s="574">
        <v>17150</v>
      </c>
      <c r="N917" s="574" t="s">
        <v>1162</v>
      </c>
      <c r="O917" s="574">
        <v>8</v>
      </c>
      <c r="P917" s="574" t="s">
        <v>1206</v>
      </c>
      <c r="Q917" s="574" t="s">
        <v>1060</v>
      </c>
      <c r="R917" s="574">
        <v>160</v>
      </c>
      <c r="S917" s="574">
        <v>31</v>
      </c>
      <c r="T917" s="575">
        <v>10000</v>
      </c>
      <c r="U917" s="574">
        <v>15</v>
      </c>
      <c r="V917" s="574" t="s">
        <v>122</v>
      </c>
      <c r="W917" s="574" t="s">
        <v>122</v>
      </c>
      <c r="X917" s="576">
        <v>43990</v>
      </c>
      <c r="Y917" s="576">
        <v>34117</v>
      </c>
      <c r="Z917" s="577">
        <v>0.05</v>
      </c>
    </row>
    <row r="918" spans="1:26" ht="45" x14ac:dyDescent="0.25">
      <c r="A918" s="564" t="s">
        <v>2753</v>
      </c>
      <c r="B918" s="565" t="s">
        <v>1208</v>
      </c>
      <c r="C918" s="565">
        <v>2</v>
      </c>
      <c r="D918" s="565" t="s">
        <v>566</v>
      </c>
      <c r="E918" s="565" t="s">
        <v>1099</v>
      </c>
      <c r="F918" s="565" t="s">
        <v>768</v>
      </c>
      <c r="G918" s="565">
        <v>2017</v>
      </c>
      <c r="H918" s="565" t="s">
        <v>1170</v>
      </c>
      <c r="I918" s="565" t="s">
        <v>1205</v>
      </c>
      <c r="J918" s="565" t="s">
        <v>777</v>
      </c>
      <c r="K918" s="565">
        <v>6</v>
      </c>
      <c r="L918" s="565" t="s">
        <v>995</v>
      </c>
      <c r="M918" s="565">
        <v>17150</v>
      </c>
      <c r="N918" s="565" t="s">
        <v>1165</v>
      </c>
      <c r="O918" s="565">
        <v>8</v>
      </c>
      <c r="P918" s="565" t="s">
        <v>1206</v>
      </c>
      <c r="Q918" s="565" t="s">
        <v>1195</v>
      </c>
      <c r="R918" s="565">
        <v>160</v>
      </c>
      <c r="S918" s="565">
        <v>31</v>
      </c>
      <c r="T918" s="566">
        <v>10000</v>
      </c>
      <c r="U918" s="565">
        <v>15</v>
      </c>
      <c r="V918" s="565" t="s">
        <v>1107</v>
      </c>
      <c r="W918" s="565" t="s">
        <v>1107</v>
      </c>
      <c r="X918" s="567">
        <v>52590</v>
      </c>
      <c r="Y918" s="567">
        <v>42567</v>
      </c>
      <c r="Z918" s="579">
        <v>0.05</v>
      </c>
    </row>
    <row r="919" spans="1:26" ht="30" x14ac:dyDescent="0.25">
      <c r="A919" s="564" t="s">
        <v>2754</v>
      </c>
      <c r="B919" s="574" t="s">
        <v>1209</v>
      </c>
      <c r="C919" s="574">
        <v>2</v>
      </c>
      <c r="D919" s="574" t="s">
        <v>566</v>
      </c>
      <c r="E919" s="574" t="s">
        <v>1099</v>
      </c>
      <c r="F919" s="574" t="s">
        <v>768</v>
      </c>
      <c r="G919" s="574">
        <v>2017</v>
      </c>
      <c r="H919" s="574" t="s">
        <v>1170</v>
      </c>
      <c r="I919" s="574" t="s">
        <v>1058</v>
      </c>
      <c r="J919" s="574" t="s">
        <v>559</v>
      </c>
      <c r="K919" s="574">
        <v>3</v>
      </c>
      <c r="L919" s="574" t="s">
        <v>907</v>
      </c>
      <c r="M919" s="574">
        <v>17440</v>
      </c>
      <c r="N919" s="574" t="s">
        <v>1158</v>
      </c>
      <c r="O919" s="574">
        <v>8</v>
      </c>
      <c r="P919" s="574" t="s">
        <v>1210</v>
      </c>
      <c r="Q919" s="574" t="s">
        <v>1062</v>
      </c>
      <c r="R919" s="574">
        <v>140</v>
      </c>
      <c r="S919" s="574">
        <v>32</v>
      </c>
      <c r="T919" s="575">
        <v>9000</v>
      </c>
      <c r="U919" s="574">
        <v>14</v>
      </c>
      <c r="V919" s="574" t="s">
        <v>122</v>
      </c>
      <c r="W919" s="574" t="s">
        <v>122</v>
      </c>
      <c r="X919" s="576">
        <v>40290</v>
      </c>
      <c r="Y919" s="576">
        <v>28321</v>
      </c>
      <c r="Z919" s="577">
        <v>0.05</v>
      </c>
    </row>
    <row r="920" spans="1:26" ht="30" x14ac:dyDescent="0.25">
      <c r="A920" s="564" t="s">
        <v>2755</v>
      </c>
      <c r="B920" s="565" t="s">
        <v>1211</v>
      </c>
      <c r="C920" s="565">
        <v>2</v>
      </c>
      <c r="D920" s="565" t="s">
        <v>566</v>
      </c>
      <c r="E920" s="565" t="s">
        <v>1099</v>
      </c>
      <c r="F920" s="565" t="s">
        <v>768</v>
      </c>
      <c r="G920" s="565">
        <v>2017</v>
      </c>
      <c r="H920" s="565" t="s">
        <v>1170</v>
      </c>
      <c r="I920" s="565" t="s">
        <v>1058</v>
      </c>
      <c r="J920" s="565" t="s">
        <v>559</v>
      </c>
      <c r="K920" s="565">
        <v>3</v>
      </c>
      <c r="L920" s="565" t="s">
        <v>907</v>
      </c>
      <c r="M920" s="565">
        <v>17440</v>
      </c>
      <c r="N920" s="565" t="s">
        <v>1162</v>
      </c>
      <c r="O920" s="565">
        <v>8</v>
      </c>
      <c r="P920" s="565" t="s">
        <v>1210</v>
      </c>
      <c r="Q920" s="565" t="s">
        <v>1060</v>
      </c>
      <c r="R920" s="565">
        <v>140</v>
      </c>
      <c r="S920" s="565">
        <v>32</v>
      </c>
      <c r="T920" s="566">
        <v>10000</v>
      </c>
      <c r="U920" s="565">
        <v>14</v>
      </c>
      <c r="V920" s="565" t="s">
        <v>122</v>
      </c>
      <c r="W920" s="565" t="s">
        <v>122</v>
      </c>
      <c r="X920" s="567">
        <v>40790</v>
      </c>
      <c r="Y920" s="567">
        <v>28748</v>
      </c>
      <c r="Z920" s="579">
        <v>0.05</v>
      </c>
    </row>
    <row r="921" spans="1:26" ht="45" x14ac:dyDescent="0.25">
      <c r="A921" s="564" t="s">
        <v>2756</v>
      </c>
      <c r="B921" s="574" t="s">
        <v>1212</v>
      </c>
      <c r="C921" s="574">
        <v>2</v>
      </c>
      <c r="D921" s="574" t="s">
        <v>566</v>
      </c>
      <c r="E921" s="574" t="s">
        <v>1099</v>
      </c>
      <c r="F921" s="574" t="s">
        <v>768</v>
      </c>
      <c r="G921" s="574">
        <v>2017</v>
      </c>
      <c r="H921" s="574" t="s">
        <v>1170</v>
      </c>
      <c r="I921" s="574" t="s">
        <v>1058</v>
      </c>
      <c r="J921" s="574" t="s">
        <v>559</v>
      </c>
      <c r="K921" s="574">
        <v>3</v>
      </c>
      <c r="L921" s="574" t="s">
        <v>907</v>
      </c>
      <c r="M921" s="574">
        <v>17440</v>
      </c>
      <c r="N921" s="574" t="s">
        <v>1165</v>
      </c>
      <c r="O921" s="574">
        <v>8</v>
      </c>
      <c r="P921" s="574" t="s">
        <v>1210</v>
      </c>
      <c r="Q921" s="574" t="s">
        <v>1195</v>
      </c>
      <c r="R921" s="574">
        <v>140</v>
      </c>
      <c r="S921" s="574">
        <v>32</v>
      </c>
      <c r="T921" s="575">
        <v>10000</v>
      </c>
      <c r="U921" s="574">
        <v>14</v>
      </c>
      <c r="V921" s="574" t="s">
        <v>1107</v>
      </c>
      <c r="W921" s="574" t="s">
        <v>1107</v>
      </c>
      <c r="X921" s="576">
        <v>49390</v>
      </c>
      <c r="Y921" s="576">
        <v>35947</v>
      </c>
      <c r="Z921" s="577">
        <v>0.05</v>
      </c>
    </row>
    <row r="922" spans="1:26" ht="30" x14ac:dyDescent="0.25">
      <c r="A922" s="564" t="s">
        <v>2757</v>
      </c>
      <c r="B922" s="565" t="s">
        <v>1213</v>
      </c>
      <c r="C922" s="565">
        <v>2</v>
      </c>
      <c r="D922" s="565" t="s">
        <v>566</v>
      </c>
      <c r="E922" s="565" t="s">
        <v>1099</v>
      </c>
      <c r="F922" s="565" t="s">
        <v>768</v>
      </c>
      <c r="G922" s="565">
        <v>2017</v>
      </c>
      <c r="H922" s="565" t="s">
        <v>1170</v>
      </c>
      <c r="I922" s="565" t="s">
        <v>1074</v>
      </c>
      <c r="J922" s="565" t="s">
        <v>559</v>
      </c>
      <c r="K922" s="565">
        <v>6</v>
      </c>
      <c r="L922" s="565" t="s">
        <v>995</v>
      </c>
      <c r="M922" s="565">
        <v>17120</v>
      </c>
      <c r="N922" s="565" t="s">
        <v>1158</v>
      </c>
      <c r="O922" s="565">
        <v>8</v>
      </c>
      <c r="P922" s="565" t="s">
        <v>1214</v>
      </c>
      <c r="Q922" s="565" t="s">
        <v>1062</v>
      </c>
      <c r="R922" s="565">
        <v>149</v>
      </c>
      <c r="S922" s="565">
        <v>31</v>
      </c>
      <c r="T922" s="566">
        <v>9000</v>
      </c>
      <c r="U922" s="565">
        <v>14</v>
      </c>
      <c r="V922" s="565" t="s">
        <v>122</v>
      </c>
      <c r="W922" s="565" t="s">
        <v>122</v>
      </c>
      <c r="X922" s="567">
        <v>44790</v>
      </c>
      <c r="Y922" s="567">
        <v>32329</v>
      </c>
      <c r="Z922" s="579">
        <v>0.05</v>
      </c>
    </row>
    <row r="923" spans="1:26" ht="30" x14ac:dyDescent="0.25">
      <c r="A923" s="564" t="s">
        <v>2758</v>
      </c>
      <c r="B923" s="574" t="s">
        <v>1215</v>
      </c>
      <c r="C923" s="574">
        <v>2</v>
      </c>
      <c r="D923" s="574" t="s">
        <v>566</v>
      </c>
      <c r="E923" s="574" t="s">
        <v>1099</v>
      </c>
      <c r="F923" s="574" t="s">
        <v>768</v>
      </c>
      <c r="G923" s="574">
        <v>2017</v>
      </c>
      <c r="H923" s="574" t="s">
        <v>1170</v>
      </c>
      <c r="I923" s="574" t="s">
        <v>1074</v>
      </c>
      <c r="J923" s="574" t="s">
        <v>559</v>
      </c>
      <c r="K923" s="574">
        <v>6</v>
      </c>
      <c r="L923" s="574" t="s">
        <v>995</v>
      </c>
      <c r="M923" s="574">
        <v>17120</v>
      </c>
      <c r="N923" s="574" t="s">
        <v>1162</v>
      </c>
      <c r="O923" s="574">
        <v>8</v>
      </c>
      <c r="P923" s="574" t="s">
        <v>1214</v>
      </c>
      <c r="Q923" s="574" t="s">
        <v>1060</v>
      </c>
      <c r="R923" s="574">
        <v>149</v>
      </c>
      <c r="S923" s="574">
        <v>31</v>
      </c>
      <c r="T923" s="575">
        <v>10000</v>
      </c>
      <c r="U923" s="574">
        <v>14</v>
      </c>
      <c r="V923" s="574" t="s">
        <v>122</v>
      </c>
      <c r="W923" s="574" t="s">
        <v>122</v>
      </c>
      <c r="X923" s="576">
        <v>45290</v>
      </c>
      <c r="Y923" s="576">
        <v>32756</v>
      </c>
      <c r="Z923" s="577">
        <v>0.05</v>
      </c>
    </row>
    <row r="924" spans="1:26" ht="45" x14ac:dyDescent="0.25">
      <c r="A924" s="564" t="s">
        <v>2759</v>
      </c>
      <c r="B924" s="565" t="s">
        <v>1216</v>
      </c>
      <c r="C924" s="565">
        <v>2</v>
      </c>
      <c r="D924" s="565" t="s">
        <v>566</v>
      </c>
      <c r="E924" s="565" t="s">
        <v>1099</v>
      </c>
      <c r="F924" s="565" t="s">
        <v>768</v>
      </c>
      <c r="G924" s="565">
        <v>2017</v>
      </c>
      <c r="H924" s="565" t="s">
        <v>1170</v>
      </c>
      <c r="I924" s="565" t="s">
        <v>1074</v>
      </c>
      <c r="J924" s="565" t="s">
        <v>559</v>
      </c>
      <c r="K924" s="565">
        <v>6</v>
      </c>
      <c r="L924" s="565" t="s">
        <v>995</v>
      </c>
      <c r="M924" s="565">
        <v>17120</v>
      </c>
      <c r="N924" s="565" t="s">
        <v>1165</v>
      </c>
      <c r="O924" s="565">
        <v>8</v>
      </c>
      <c r="P924" s="565" t="s">
        <v>1214</v>
      </c>
      <c r="Q924" s="565" t="s">
        <v>1195</v>
      </c>
      <c r="R924" s="565">
        <v>149</v>
      </c>
      <c r="S924" s="565">
        <v>31</v>
      </c>
      <c r="T924" s="566">
        <v>10000</v>
      </c>
      <c r="U924" s="565">
        <v>14</v>
      </c>
      <c r="V924" s="565" t="s">
        <v>1107</v>
      </c>
      <c r="W924" s="565" t="s">
        <v>1107</v>
      </c>
      <c r="X924" s="567">
        <v>53890</v>
      </c>
      <c r="Y924" s="567">
        <v>39827</v>
      </c>
      <c r="Z924" s="579">
        <v>0.05</v>
      </c>
    </row>
    <row r="925" spans="1:26" ht="30" x14ac:dyDescent="0.25">
      <c r="A925" s="564" t="s">
        <v>2760</v>
      </c>
      <c r="B925" s="574" t="s">
        <v>1217</v>
      </c>
      <c r="C925" s="574">
        <v>2</v>
      </c>
      <c r="D925" s="574" t="s">
        <v>566</v>
      </c>
      <c r="E925" s="574" t="s">
        <v>1099</v>
      </c>
      <c r="F925" s="574" t="s">
        <v>768</v>
      </c>
      <c r="G925" s="574">
        <v>2017</v>
      </c>
      <c r="H925" s="574" t="s">
        <v>1170</v>
      </c>
      <c r="I925" s="574" t="s">
        <v>1074</v>
      </c>
      <c r="J925" s="574" t="s">
        <v>559</v>
      </c>
      <c r="K925" s="574">
        <v>6</v>
      </c>
      <c r="L925" s="574" t="s">
        <v>907</v>
      </c>
      <c r="M925" s="574">
        <v>17120</v>
      </c>
      <c r="N925" s="574" t="s">
        <v>1158</v>
      </c>
      <c r="O925" s="574">
        <v>8</v>
      </c>
      <c r="P925" s="574" t="s">
        <v>1218</v>
      </c>
      <c r="Q925" s="574" t="s">
        <v>1062</v>
      </c>
      <c r="R925" s="574">
        <v>169</v>
      </c>
      <c r="S925" s="574">
        <v>32</v>
      </c>
      <c r="T925" s="575">
        <v>9000</v>
      </c>
      <c r="U925" s="574">
        <v>14</v>
      </c>
      <c r="V925" s="574" t="s">
        <v>122</v>
      </c>
      <c r="W925" s="574" t="s">
        <v>122</v>
      </c>
      <c r="X925" s="576">
        <v>44990</v>
      </c>
      <c r="Y925" s="576">
        <v>32507</v>
      </c>
      <c r="Z925" s="577">
        <v>0.05</v>
      </c>
    </row>
    <row r="926" spans="1:26" ht="30" x14ac:dyDescent="0.25">
      <c r="A926" s="564" t="s">
        <v>2761</v>
      </c>
      <c r="B926" s="565" t="s">
        <v>1219</v>
      </c>
      <c r="C926" s="565">
        <v>2</v>
      </c>
      <c r="D926" s="565" t="s">
        <v>566</v>
      </c>
      <c r="E926" s="565" t="s">
        <v>1099</v>
      </c>
      <c r="F926" s="565" t="s">
        <v>768</v>
      </c>
      <c r="G926" s="565">
        <v>2017</v>
      </c>
      <c r="H926" s="565" t="s">
        <v>1170</v>
      </c>
      <c r="I926" s="565" t="s">
        <v>1074</v>
      </c>
      <c r="J926" s="565" t="s">
        <v>559</v>
      </c>
      <c r="K926" s="565">
        <v>6</v>
      </c>
      <c r="L926" s="565" t="s">
        <v>907</v>
      </c>
      <c r="M926" s="565">
        <v>17120</v>
      </c>
      <c r="N926" s="565" t="s">
        <v>1162</v>
      </c>
      <c r="O926" s="565">
        <v>8</v>
      </c>
      <c r="P926" s="565" t="s">
        <v>1218</v>
      </c>
      <c r="Q926" s="565" t="s">
        <v>1060</v>
      </c>
      <c r="R926" s="565">
        <v>169</v>
      </c>
      <c r="S926" s="565">
        <v>32</v>
      </c>
      <c r="T926" s="566">
        <v>10000</v>
      </c>
      <c r="U926" s="565">
        <v>14</v>
      </c>
      <c r="V926" s="565" t="s">
        <v>122</v>
      </c>
      <c r="W926" s="565" t="s">
        <v>122</v>
      </c>
      <c r="X926" s="567">
        <v>45490</v>
      </c>
      <c r="Y926" s="567">
        <v>32934</v>
      </c>
      <c r="Z926" s="579">
        <v>0.05</v>
      </c>
    </row>
    <row r="927" spans="1:26" ht="45" x14ac:dyDescent="0.25">
      <c r="A927" s="564" t="s">
        <v>2762</v>
      </c>
      <c r="B927" s="574" t="s">
        <v>1220</v>
      </c>
      <c r="C927" s="574">
        <v>2</v>
      </c>
      <c r="D927" s="574" t="s">
        <v>566</v>
      </c>
      <c r="E927" s="574" t="s">
        <v>1099</v>
      </c>
      <c r="F927" s="574" t="s">
        <v>768</v>
      </c>
      <c r="G927" s="574">
        <v>2017</v>
      </c>
      <c r="H927" s="574" t="s">
        <v>1170</v>
      </c>
      <c r="I927" s="574" t="s">
        <v>1074</v>
      </c>
      <c r="J927" s="574" t="s">
        <v>559</v>
      </c>
      <c r="K927" s="574">
        <v>6</v>
      </c>
      <c r="L927" s="574" t="s">
        <v>907</v>
      </c>
      <c r="M927" s="574">
        <v>17120</v>
      </c>
      <c r="N927" s="574" t="s">
        <v>1165</v>
      </c>
      <c r="O927" s="574">
        <v>8</v>
      </c>
      <c r="P927" s="574" t="s">
        <v>1218</v>
      </c>
      <c r="Q927" s="574" t="s">
        <v>1195</v>
      </c>
      <c r="R927" s="574">
        <v>169</v>
      </c>
      <c r="S927" s="574">
        <v>32</v>
      </c>
      <c r="T927" s="575">
        <v>10000</v>
      </c>
      <c r="U927" s="574">
        <v>14</v>
      </c>
      <c r="V927" s="574" t="s">
        <v>1107</v>
      </c>
      <c r="W927" s="574" t="s">
        <v>1107</v>
      </c>
      <c r="X927" s="576">
        <v>54090</v>
      </c>
      <c r="Y927" s="576">
        <v>39997</v>
      </c>
      <c r="Z927" s="577">
        <v>0.05</v>
      </c>
    </row>
    <row r="928" spans="1:26" ht="45" x14ac:dyDescent="0.25">
      <c r="A928" s="564" t="s">
        <v>2763</v>
      </c>
      <c r="B928" s="565" t="s">
        <v>1221</v>
      </c>
      <c r="C928" s="565">
        <v>2</v>
      </c>
      <c r="D928" s="565" t="s">
        <v>566</v>
      </c>
      <c r="E928" s="565" t="s">
        <v>1099</v>
      </c>
      <c r="F928" s="565" t="s">
        <v>768</v>
      </c>
      <c r="G928" s="565">
        <v>2017</v>
      </c>
      <c r="H928" s="565" t="s">
        <v>1170</v>
      </c>
      <c r="I928" s="565" t="s">
        <v>1074</v>
      </c>
      <c r="J928" s="565" t="s">
        <v>559</v>
      </c>
      <c r="K928" s="565">
        <v>6</v>
      </c>
      <c r="L928" s="565" t="s">
        <v>907</v>
      </c>
      <c r="M928" s="565">
        <v>17120</v>
      </c>
      <c r="N928" s="565" t="s">
        <v>1189</v>
      </c>
      <c r="O928" s="565">
        <v>8</v>
      </c>
      <c r="P928" s="565" t="s">
        <v>1218</v>
      </c>
      <c r="Q928" s="565" t="s">
        <v>1072</v>
      </c>
      <c r="R928" s="565">
        <v>169</v>
      </c>
      <c r="S928" s="565">
        <v>32</v>
      </c>
      <c r="T928" s="566">
        <v>9000</v>
      </c>
      <c r="U928" s="565">
        <v>14</v>
      </c>
      <c r="V928" s="565" t="s">
        <v>254</v>
      </c>
      <c r="W928" s="565" t="s">
        <v>371</v>
      </c>
      <c r="X928" s="567">
        <v>55990</v>
      </c>
      <c r="Y928" s="567">
        <v>38017</v>
      </c>
      <c r="Z928" s="579">
        <v>0.05</v>
      </c>
    </row>
    <row r="929" spans="1:26" ht="30" x14ac:dyDescent="0.25">
      <c r="A929" s="564" t="s">
        <v>2764</v>
      </c>
      <c r="B929" s="574" t="s">
        <v>1222</v>
      </c>
      <c r="C929" s="574">
        <v>2</v>
      </c>
      <c r="D929" s="574" t="s">
        <v>566</v>
      </c>
      <c r="E929" s="574" t="s">
        <v>1099</v>
      </c>
      <c r="F929" s="574" t="s">
        <v>768</v>
      </c>
      <c r="G929" s="574">
        <v>2017</v>
      </c>
      <c r="H929" s="574" t="s">
        <v>1170</v>
      </c>
      <c r="I929" s="574" t="s">
        <v>1205</v>
      </c>
      <c r="J929" s="574" t="s">
        <v>559</v>
      </c>
      <c r="K929" s="574">
        <v>6</v>
      </c>
      <c r="L929" s="574" t="s">
        <v>995</v>
      </c>
      <c r="M929" s="574">
        <v>16790</v>
      </c>
      <c r="N929" s="574" t="s">
        <v>1158</v>
      </c>
      <c r="O929" s="574">
        <v>8</v>
      </c>
      <c r="P929" s="574" t="s">
        <v>1223</v>
      </c>
      <c r="Q929" s="574" t="s">
        <v>1062</v>
      </c>
      <c r="R929" s="574">
        <v>160</v>
      </c>
      <c r="S929" s="574">
        <v>31</v>
      </c>
      <c r="T929" s="575">
        <v>9000</v>
      </c>
      <c r="U929" s="574">
        <v>14</v>
      </c>
      <c r="V929" s="574" t="s">
        <v>122</v>
      </c>
      <c r="W929" s="574" t="s">
        <v>122</v>
      </c>
      <c r="X929" s="576">
        <v>46290</v>
      </c>
      <c r="Y929" s="576">
        <v>33527</v>
      </c>
      <c r="Z929" s="577">
        <v>0.05</v>
      </c>
    </row>
    <row r="930" spans="1:26" ht="30" x14ac:dyDescent="0.25">
      <c r="A930" s="564" t="s">
        <v>2765</v>
      </c>
      <c r="B930" s="565" t="s">
        <v>1224</v>
      </c>
      <c r="C930" s="565">
        <v>2</v>
      </c>
      <c r="D930" s="565" t="s">
        <v>566</v>
      </c>
      <c r="E930" s="565" t="s">
        <v>1099</v>
      </c>
      <c r="F930" s="565" t="s">
        <v>768</v>
      </c>
      <c r="G930" s="565">
        <v>2017</v>
      </c>
      <c r="H930" s="565" t="s">
        <v>1170</v>
      </c>
      <c r="I930" s="565" t="s">
        <v>1205</v>
      </c>
      <c r="J930" s="565" t="s">
        <v>559</v>
      </c>
      <c r="K930" s="565">
        <v>6</v>
      </c>
      <c r="L930" s="565" t="s">
        <v>995</v>
      </c>
      <c r="M930" s="565">
        <v>16790</v>
      </c>
      <c r="N930" s="565" t="s">
        <v>1162</v>
      </c>
      <c r="O930" s="565">
        <v>8</v>
      </c>
      <c r="P930" s="565" t="s">
        <v>1223</v>
      </c>
      <c r="Q930" s="565" t="s">
        <v>1060</v>
      </c>
      <c r="R930" s="565">
        <v>160</v>
      </c>
      <c r="S930" s="565">
        <v>31</v>
      </c>
      <c r="T930" s="566">
        <v>10000</v>
      </c>
      <c r="U930" s="565">
        <v>14</v>
      </c>
      <c r="V930" s="565" t="s">
        <v>122</v>
      </c>
      <c r="W930" s="565" t="s">
        <v>122</v>
      </c>
      <c r="X930" s="567">
        <v>46790</v>
      </c>
      <c r="Y930" s="567">
        <v>33937</v>
      </c>
      <c r="Z930" s="579">
        <v>0.05</v>
      </c>
    </row>
    <row r="931" spans="1:26" ht="45" x14ac:dyDescent="0.25">
      <c r="A931" s="564" t="s">
        <v>2766</v>
      </c>
      <c r="B931" s="574" t="s">
        <v>1225</v>
      </c>
      <c r="C931" s="574">
        <v>2</v>
      </c>
      <c r="D931" s="574" t="s">
        <v>566</v>
      </c>
      <c r="E931" s="574" t="s">
        <v>1099</v>
      </c>
      <c r="F931" s="574" t="s">
        <v>768</v>
      </c>
      <c r="G931" s="574">
        <v>2017</v>
      </c>
      <c r="H931" s="574" t="s">
        <v>1170</v>
      </c>
      <c r="I931" s="574" t="s">
        <v>1205</v>
      </c>
      <c r="J931" s="574" t="s">
        <v>559</v>
      </c>
      <c r="K931" s="574">
        <v>6</v>
      </c>
      <c r="L931" s="574" t="s">
        <v>995</v>
      </c>
      <c r="M931" s="574">
        <v>16790</v>
      </c>
      <c r="N931" s="574" t="s">
        <v>1165</v>
      </c>
      <c r="O931" s="574">
        <v>8</v>
      </c>
      <c r="P931" s="574" t="s">
        <v>1223</v>
      </c>
      <c r="Q931" s="574" t="s">
        <v>1195</v>
      </c>
      <c r="R931" s="574">
        <v>160.5</v>
      </c>
      <c r="S931" s="574">
        <v>31</v>
      </c>
      <c r="T931" s="575">
        <v>10000</v>
      </c>
      <c r="U931" s="574">
        <v>14</v>
      </c>
      <c r="V931" s="574" t="s">
        <v>1107</v>
      </c>
      <c r="W931" s="574" t="s">
        <v>1107</v>
      </c>
      <c r="X931" s="576">
        <v>55390</v>
      </c>
      <c r="Y931" s="576">
        <v>40347</v>
      </c>
      <c r="Z931" s="577">
        <v>0.05</v>
      </c>
    </row>
    <row r="932" spans="1:26" x14ac:dyDescent="0.25">
      <c r="A932" s="564" t="s">
        <v>2767</v>
      </c>
      <c r="B932" s="565" t="s">
        <v>1226</v>
      </c>
      <c r="C932" s="565">
        <v>1</v>
      </c>
      <c r="D932" s="565" t="s">
        <v>1370</v>
      </c>
      <c r="E932" s="565" t="s">
        <v>1099</v>
      </c>
      <c r="F932" s="565" t="s">
        <v>68</v>
      </c>
      <c r="G932" s="565">
        <v>2017</v>
      </c>
      <c r="H932" s="565" t="s">
        <v>188</v>
      </c>
      <c r="I932" s="565" t="s">
        <v>1100</v>
      </c>
      <c r="J932" s="565" t="s">
        <v>777</v>
      </c>
      <c r="K932" s="565">
        <v>3</v>
      </c>
      <c r="L932" s="565" t="s">
        <v>907</v>
      </c>
      <c r="M932" s="565">
        <v>12500</v>
      </c>
      <c r="N932" s="565" t="s">
        <v>1228</v>
      </c>
      <c r="O932" s="565">
        <v>8</v>
      </c>
      <c r="P932" s="565" t="s">
        <v>1103</v>
      </c>
      <c r="Q932" s="565" t="s">
        <v>1104</v>
      </c>
      <c r="R932" s="565">
        <v>142</v>
      </c>
      <c r="S932" s="565">
        <v>34</v>
      </c>
      <c r="T932" s="566">
        <v>9950</v>
      </c>
      <c r="U932" s="565">
        <v>15</v>
      </c>
      <c r="V932" s="565" t="s">
        <v>125</v>
      </c>
      <c r="W932" s="565" t="s">
        <v>122</v>
      </c>
      <c r="X932" s="567">
        <v>33730</v>
      </c>
      <c r="Y932" s="567">
        <v>22726</v>
      </c>
      <c r="Z932" s="579">
        <v>0.01</v>
      </c>
    </row>
    <row r="933" spans="1:26" x14ac:dyDescent="0.25">
      <c r="A933" s="564" t="s">
        <v>2768</v>
      </c>
      <c r="B933" s="574" t="s">
        <v>1229</v>
      </c>
      <c r="C933" s="574">
        <v>2</v>
      </c>
      <c r="D933" s="574" t="s">
        <v>1370</v>
      </c>
      <c r="E933" s="574" t="s">
        <v>1099</v>
      </c>
      <c r="F933" s="574" t="s">
        <v>68</v>
      </c>
      <c r="G933" s="574">
        <v>2017</v>
      </c>
      <c r="H933" s="574" t="s">
        <v>188</v>
      </c>
      <c r="I933" s="574" t="s">
        <v>1112</v>
      </c>
      <c r="J933" s="574" t="s">
        <v>777</v>
      </c>
      <c r="K933" s="574">
        <v>3</v>
      </c>
      <c r="L933" s="574" t="s">
        <v>907</v>
      </c>
      <c r="M933" s="574">
        <v>12500</v>
      </c>
      <c r="N933" s="574" t="s">
        <v>1228</v>
      </c>
      <c r="O933" s="574">
        <v>8</v>
      </c>
      <c r="P933" s="574" t="s">
        <v>1103</v>
      </c>
      <c r="Q933" s="574" t="s">
        <v>1113</v>
      </c>
      <c r="R933" s="574">
        <v>142</v>
      </c>
      <c r="S933" s="574">
        <v>34</v>
      </c>
      <c r="T933" s="575">
        <v>9950</v>
      </c>
      <c r="U933" s="574">
        <v>15</v>
      </c>
      <c r="V933" s="574" t="s">
        <v>125</v>
      </c>
      <c r="W933" s="574" t="s">
        <v>122</v>
      </c>
      <c r="X933" s="576">
        <v>37935</v>
      </c>
      <c r="Y933" s="576">
        <v>26456</v>
      </c>
      <c r="Z933" s="577">
        <v>0.01</v>
      </c>
    </row>
    <row r="934" spans="1:26" ht="30" x14ac:dyDescent="0.25">
      <c r="A934" s="564" t="s">
        <v>2769</v>
      </c>
      <c r="B934" s="565" t="s">
        <v>1230</v>
      </c>
      <c r="C934" s="565">
        <v>1</v>
      </c>
      <c r="D934" s="565" t="s">
        <v>458</v>
      </c>
      <c r="E934" s="565" t="s">
        <v>1099</v>
      </c>
      <c r="F934" s="565" t="s">
        <v>68</v>
      </c>
      <c r="G934" s="565">
        <v>2017</v>
      </c>
      <c r="H934" s="565" t="s">
        <v>188</v>
      </c>
      <c r="I934" s="565" t="s">
        <v>1231</v>
      </c>
      <c r="J934" s="565" t="s">
        <v>777</v>
      </c>
      <c r="K934" s="565">
        <v>6</v>
      </c>
      <c r="L934" s="565" t="s">
        <v>1667</v>
      </c>
      <c r="M934" s="565">
        <v>12500</v>
      </c>
      <c r="N934" s="565" t="s">
        <v>1228</v>
      </c>
      <c r="O934" s="565">
        <v>8</v>
      </c>
      <c r="P934" s="565" t="s">
        <v>1232</v>
      </c>
      <c r="Q934" s="565" t="s">
        <v>1104</v>
      </c>
      <c r="R934" s="565">
        <v>148</v>
      </c>
      <c r="S934" s="565">
        <v>34</v>
      </c>
      <c r="T934" s="566">
        <v>10000</v>
      </c>
      <c r="U934" s="565">
        <v>15</v>
      </c>
      <c r="V934" s="565" t="s">
        <v>125</v>
      </c>
      <c r="W934" s="565" t="s">
        <v>122</v>
      </c>
      <c r="X934" s="567">
        <v>36065</v>
      </c>
      <c r="Y934" s="567">
        <v>25223</v>
      </c>
      <c r="Z934" s="579">
        <v>0.05</v>
      </c>
    </row>
    <row r="935" spans="1:26" x14ac:dyDescent="0.25">
      <c r="A935" s="564" t="s">
        <v>2770</v>
      </c>
      <c r="B935" s="574" t="s">
        <v>1230</v>
      </c>
      <c r="C935" s="574">
        <v>2</v>
      </c>
      <c r="D935" s="574" t="s">
        <v>1370</v>
      </c>
      <c r="E935" s="574" t="s">
        <v>1099</v>
      </c>
      <c r="F935" s="574" t="s">
        <v>68</v>
      </c>
      <c r="G935" s="574">
        <v>2017</v>
      </c>
      <c r="H935" s="574" t="s">
        <v>188</v>
      </c>
      <c r="I935" s="574" t="s">
        <v>1231</v>
      </c>
      <c r="J935" s="574" t="s">
        <v>777</v>
      </c>
      <c r="K935" s="574">
        <v>6</v>
      </c>
      <c r="L935" s="574" t="s">
        <v>1432</v>
      </c>
      <c r="M935" s="574">
        <v>12500</v>
      </c>
      <c r="N935" s="574" t="s">
        <v>1228</v>
      </c>
      <c r="O935" s="574">
        <v>8</v>
      </c>
      <c r="P935" s="574" t="s">
        <v>1232</v>
      </c>
      <c r="Q935" s="574" t="s">
        <v>1104</v>
      </c>
      <c r="R935" s="574">
        <v>148</v>
      </c>
      <c r="S935" s="574">
        <v>34</v>
      </c>
      <c r="T935" s="575">
        <v>10000</v>
      </c>
      <c r="U935" s="574">
        <v>15</v>
      </c>
      <c r="V935" s="574" t="s">
        <v>125</v>
      </c>
      <c r="W935" s="574" t="s">
        <v>122</v>
      </c>
      <c r="X935" s="576">
        <v>36065</v>
      </c>
      <c r="Y935" s="576">
        <v>24797</v>
      </c>
      <c r="Z935" s="577">
        <v>0.01</v>
      </c>
    </row>
    <row r="936" spans="1:26" ht="30" x14ac:dyDescent="0.25">
      <c r="A936" s="564" t="s">
        <v>2771</v>
      </c>
      <c r="B936" s="565" t="s">
        <v>1233</v>
      </c>
      <c r="C936" s="565">
        <v>1</v>
      </c>
      <c r="D936" s="565" t="s">
        <v>458</v>
      </c>
      <c r="E936" s="565" t="s">
        <v>1099</v>
      </c>
      <c r="F936" s="565" t="s">
        <v>68</v>
      </c>
      <c r="G936" s="565">
        <v>2017</v>
      </c>
      <c r="H936" s="565" t="s">
        <v>188</v>
      </c>
      <c r="I936" s="565" t="s">
        <v>1234</v>
      </c>
      <c r="J936" s="565" t="s">
        <v>777</v>
      </c>
      <c r="K936" s="565">
        <v>6</v>
      </c>
      <c r="L936" s="565" t="s">
        <v>1667</v>
      </c>
      <c r="M936" s="565">
        <v>12500</v>
      </c>
      <c r="N936" s="565" t="s">
        <v>1228</v>
      </c>
      <c r="O936" s="565">
        <v>8</v>
      </c>
      <c r="P936" s="565" t="s">
        <v>1232</v>
      </c>
      <c r="Q936" s="565" t="s">
        <v>1113</v>
      </c>
      <c r="R936" s="565">
        <v>148</v>
      </c>
      <c r="S936" s="565">
        <v>34</v>
      </c>
      <c r="T936" s="566">
        <v>10000</v>
      </c>
      <c r="U936" s="565">
        <v>15</v>
      </c>
      <c r="V936" s="565" t="s">
        <v>125</v>
      </c>
      <c r="W936" s="565" t="s">
        <v>122</v>
      </c>
      <c r="X936" s="567">
        <v>40595</v>
      </c>
      <c r="Y936" s="567">
        <v>29364</v>
      </c>
      <c r="Z936" s="579">
        <v>0.05</v>
      </c>
    </row>
    <row r="937" spans="1:26" x14ac:dyDescent="0.25">
      <c r="A937" s="564" t="s">
        <v>2772</v>
      </c>
      <c r="B937" s="574" t="s">
        <v>1233</v>
      </c>
      <c r="C937" s="574">
        <v>2</v>
      </c>
      <c r="D937" s="574" t="s">
        <v>1370</v>
      </c>
      <c r="E937" s="574" t="s">
        <v>1099</v>
      </c>
      <c r="F937" s="574" t="s">
        <v>68</v>
      </c>
      <c r="G937" s="574">
        <v>2017</v>
      </c>
      <c r="H937" s="574" t="s">
        <v>188</v>
      </c>
      <c r="I937" s="574" t="s">
        <v>1234</v>
      </c>
      <c r="J937" s="574" t="s">
        <v>777</v>
      </c>
      <c r="K937" s="574">
        <v>6</v>
      </c>
      <c r="L937" s="574" t="s">
        <v>1432</v>
      </c>
      <c r="M937" s="574">
        <v>12500</v>
      </c>
      <c r="N937" s="574" t="s">
        <v>1228</v>
      </c>
      <c r="O937" s="574">
        <v>8</v>
      </c>
      <c r="P937" s="574" t="s">
        <v>1232</v>
      </c>
      <c r="Q937" s="574" t="s">
        <v>1113</v>
      </c>
      <c r="R937" s="574">
        <v>148</v>
      </c>
      <c r="S937" s="574">
        <v>34</v>
      </c>
      <c r="T937" s="575">
        <v>10000</v>
      </c>
      <c r="U937" s="574">
        <v>15</v>
      </c>
      <c r="V937" s="574" t="s">
        <v>125</v>
      </c>
      <c r="W937" s="574" t="s">
        <v>122</v>
      </c>
      <c r="X937" s="576">
        <v>40595</v>
      </c>
      <c r="Y937" s="576">
        <v>28812</v>
      </c>
      <c r="Z937" s="577">
        <v>0.01</v>
      </c>
    </row>
    <row r="938" spans="1:26" ht="30" x14ac:dyDescent="0.25">
      <c r="A938" s="564" t="s">
        <v>2773</v>
      </c>
      <c r="B938" s="565" t="s">
        <v>1235</v>
      </c>
      <c r="C938" s="565">
        <v>1</v>
      </c>
      <c r="D938" s="565" t="s">
        <v>458</v>
      </c>
      <c r="E938" s="565" t="s">
        <v>1099</v>
      </c>
      <c r="F938" s="565" t="s">
        <v>68</v>
      </c>
      <c r="G938" s="565">
        <v>2017</v>
      </c>
      <c r="H938" s="565" t="s">
        <v>188</v>
      </c>
      <c r="I938" s="565" t="s">
        <v>1231</v>
      </c>
      <c r="J938" s="565" t="s">
        <v>777</v>
      </c>
      <c r="K938" s="565">
        <v>6</v>
      </c>
      <c r="L938" s="565" t="s">
        <v>1668</v>
      </c>
      <c r="M938" s="565">
        <v>12500</v>
      </c>
      <c r="N938" s="565" t="s">
        <v>1228</v>
      </c>
      <c r="O938" s="565">
        <v>8</v>
      </c>
      <c r="P938" s="565" t="s">
        <v>1232</v>
      </c>
      <c r="Q938" s="565" t="s">
        <v>1104</v>
      </c>
      <c r="R938" s="565">
        <v>164</v>
      </c>
      <c r="S938" s="565">
        <v>34</v>
      </c>
      <c r="T938" s="566">
        <v>10000</v>
      </c>
      <c r="U938" s="565">
        <v>15</v>
      </c>
      <c r="V938" s="565" t="s">
        <v>125</v>
      </c>
      <c r="W938" s="565" t="s">
        <v>122</v>
      </c>
      <c r="X938" s="567">
        <v>36265</v>
      </c>
      <c r="Y938" s="567">
        <v>25406</v>
      </c>
      <c r="Z938" s="579">
        <v>0.05</v>
      </c>
    </row>
    <row r="939" spans="1:26" x14ac:dyDescent="0.25">
      <c r="A939" s="564" t="s">
        <v>2774</v>
      </c>
      <c r="B939" s="574" t="s">
        <v>1235</v>
      </c>
      <c r="C939" s="574">
        <v>2</v>
      </c>
      <c r="D939" s="574" t="s">
        <v>1370</v>
      </c>
      <c r="E939" s="574" t="s">
        <v>1099</v>
      </c>
      <c r="F939" s="574" t="s">
        <v>68</v>
      </c>
      <c r="G939" s="574">
        <v>2017</v>
      </c>
      <c r="H939" s="574" t="s">
        <v>188</v>
      </c>
      <c r="I939" s="574" t="s">
        <v>1231</v>
      </c>
      <c r="J939" s="574" t="s">
        <v>777</v>
      </c>
      <c r="K939" s="574">
        <v>6</v>
      </c>
      <c r="L939" s="574" t="s">
        <v>907</v>
      </c>
      <c r="M939" s="574">
        <v>12500</v>
      </c>
      <c r="N939" s="574" t="s">
        <v>1228</v>
      </c>
      <c r="O939" s="574">
        <v>8</v>
      </c>
      <c r="P939" s="574" t="s">
        <v>1232</v>
      </c>
      <c r="Q939" s="574" t="s">
        <v>1104</v>
      </c>
      <c r="R939" s="574">
        <v>164</v>
      </c>
      <c r="S939" s="574">
        <v>34</v>
      </c>
      <c r="T939" s="575">
        <v>10000</v>
      </c>
      <c r="U939" s="574">
        <v>15</v>
      </c>
      <c r="V939" s="574" t="s">
        <v>125</v>
      </c>
      <c r="W939" s="574" t="s">
        <v>122</v>
      </c>
      <c r="X939" s="576">
        <v>36265</v>
      </c>
      <c r="Y939" s="576">
        <v>24975</v>
      </c>
      <c r="Z939" s="577">
        <v>0.01</v>
      </c>
    </row>
    <row r="940" spans="1:26" ht="30" x14ac:dyDescent="0.25">
      <c r="A940" s="564" t="s">
        <v>2775</v>
      </c>
      <c r="B940" s="565" t="s">
        <v>1236</v>
      </c>
      <c r="C940" s="565">
        <v>1</v>
      </c>
      <c r="D940" s="565" t="s">
        <v>458</v>
      </c>
      <c r="E940" s="565" t="s">
        <v>1099</v>
      </c>
      <c r="F940" s="565" t="s">
        <v>68</v>
      </c>
      <c r="G940" s="565">
        <v>2017</v>
      </c>
      <c r="H940" s="565" t="s">
        <v>188</v>
      </c>
      <c r="I940" s="565" t="s">
        <v>1234</v>
      </c>
      <c r="J940" s="565" t="s">
        <v>777</v>
      </c>
      <c r="K940" s="565">
        <v>6</v>
      </c>
      <c r="L940" s="565" t="s">
        <v>907</v>
      </c>
      <c r="M940" s="565">
        <v>12500</v>
      </c>
      <c r="N940" s="565" t="s">
        <v>1228</v>
      </c>
      <c r="O940" s="565">
        <v>8</v>
      </c>
      <c r="P940" s="565" t="s">
        <v>1232</v>
      </c>
      <c r="Q940" s="565" t="s">
        <v>1113</v>
      </c>
      <c r="R940" s="565">
        <v>164</v>
      </c>
      <c r="S940" s="565">
        <v>34</v>
      </c>
      <c r="T940" s="566">
        <v>10000</v>
      </c>
      <c r="U940" s="565">
        <v>15</v>
      </c>
      <c r="V940" s="565" t="s">
        <v>125</v>
      </c>
      <c r="W940" s="565" t="s">
        <v>122</v>
      </c>
      <c r="X940" s="567">
        <v>40795</v>
      </c>
      <c r="Y940" s="567">
        <v>29547</v>
      </c>
      <c r="Z940" s="579">
        <v>0.05</v>
      </c>
    </row>
    <row r="941" spans="1:26" x14ac:dyDescent="0.25">
      <c r="A941" s="564" t="s">
        <v>2776</v>
      </c>
      <c r="B941" s="574" t="s">
        <v>1236</v>
      </c>
      <c r="C941" s="574">
        <v>2</v>
      </c>
      <c r="D941" s="574" t="s">
        <v>1370</v>
      </c>
      <c r="E941" s="574" t="s">
        <v>1099</v>
      </c>
      <c r="F941" s="574" t="s">
        <v>68</v>
      </c>
      <c r="G941" s="574">
        <v>2017</v>
      </c>
      <c r="H941" s="574" t="s">
        <v>188</v>
      </c>
      <c r="I941" s="574" t="s">
        <v>1234</v>
      </c>
      <c r="J941" s="574" t="s">
        <v>777</v>
      </c>
      <c r="K941" s="574">
        <v>6</v>
      </c>
      <c r="L941" s="574" t="s">
        <v>907</v>
      </c>
      <c r="M941" s="574">
        <v>12500</v>
      </c>
      <c r="N941" s="574" t="s">
        <v>1228</v>
      </c>
      <c r="O941" s="574">
        <v>8</v>
      </c>
      <c r="P941" s="574" t="s">
        <v>1232</v>
      </c>
      <c r="Q941" s="574" t="s">
        <v>1113</v>
      </c>
      <c r="R941" s="574">
        <v>164</v>
      </c>
      <c r="S941" s="574">
        <v>34</v>
      </c>
      <c r="T941" s="575">
        <v>10000</v>
      </c>
      <c r="U941" s="574">
        <v>15</v>
      </c>
      <c r="V941" s="574" t="s">
        <v>125</v>
      </c>
      <c r="W941" s="574" t="s">
        <v>122</v>
      </c>
      <c r="X941" s="576">
        <v>40795</v>
      </c>
      <c r="Y941" s="576">
        <v>28989</v>
      </c>
      <c r="Z941" s="577">
        <v>0.01</v>
      </c>
    </row>
    <row r="942" spans="1:26" ht="30" x14ac:dyDescent="0.25">
      <c r="A942" s="564" t="s">
        <v>2777</v>
      </c>
      <c r="B942" s="565" t="s">
        <v>1237</v>
      </c>
      <c r="C942" s="565">
        <v>1</v>
      </c>
      <c r="D942" s="565" t="s">
        <v>458</v>
      </c>
      <c r="E942" s="565" t="s">
        <v>1099</v>
      </c>
      <c r="F942" s="565" t="s">
        <v>68</v>
      </c>
      <c r="G942" s="565">
        <v>2017</v>
      </c>
      <c r="H942" s="565" t="s">
        <v>188</v>
      </c>
      <c r="I942" s="565" t="s">
        <v>1238</v>
      </c>
      <c r="J942" s="565" t="s">
        <v>777</v>
      </c>
      <c r="K942" s="565">
        <v>6</v>
      </c>
      <c r="L942" s="565" t="s">
        <v>1669</v>
      </c>
      <c r="M942" s="565">
        <v>12500</v>
      </c>
      <c r="N942" s="565" t="s">
        <v>1228</v>
      </c>
      <c r="O942" s="565">
        <v>8</v>
      </c>
      <c r="P942" s="565" t="s">
        <v>1239</v>
      </c>
      <c r="Q942" s="565" t="s">
        <v>1104</v>
      </c>
      <c r="R942" s="565">
        <v>160</v>
      </c>
      <c r="S942" s="565">
        <v>34</v>
      </c>
      <c r="T942" s="566">
        <v>10000</v>
      </c>
      <c r="U942" s="565">
        <v>15</v>
      </c>
      <c r="V942" s="565" t="s">
        <v>125</v>
      </c>
      <c r="W942" s="565" t="s">
        <v>122</v>
      </c>
      <c r="X942" s="567">
        <v>37325</v>
      </c>
      <c r="Y942" s="567">
        <v>25542</v>
      </c>
      <c r="Z942" s="579">
        <v>0.05</v>
      </c>
    </row>
    <row r="943" spans="1:26" x14ac:dyDescent="0.25">
      <c r="A943" s="564" t="s">
        <v>2778</v>
      </c>
      <c r="B943" s="574" t="s">
        <v>1237</v>
      </c>
      <c r="C943" s="574">
        <v>2</v>
      </c>
      <c r="D943" s="574" t="s">
        <v>1370</v>
      </c>
      <c r="E943" s="574" t="s">
        <v>1099</v>
      </c>
      <c r="F943" s="574" t="s">
        <v>68</v>
      </c>
      <c r="G943" s="574">
        <v>2017</v>
      </c>
      <c r="H943" s="574" t="s">
        <v>188</v>
      </c>
      <c r="I943" s="574" t="s">
        <v>1238</v>
      </c>
      <c r="J943" s="574" t="s">
        <v>777</v>
      </c>
      <c r="K943" s="574">
        <v>6</v>
      </c>
      <c r="L943" s="574" t="s">
        <v>1432</v>
      </c>
      <c r="M943" s="574">
        <v>12500</v>
      </c>
      <c r="N943" s="574" t="s">
        <v>1228</v>
      </c>
      <c r="O943" s="574">
        <v>8</v>
      </c>
      <c r="P943" s="574" t="s">
        <v>1239</v>
      </c>
      <c r="Q943" s="574" t="s">
        <v>1104</v>
      </c>
      <c r="R943" s="574">
        <v>160</v>
      </c>
      <c r="S943" s="574">
        <v>34</v>
      </c>
      <c r="T943" s="575">
        <v>10000</v>
      </c>
      <c r="U943" s="574">
        <v>15</v>
      </c>
      <c r="V943" s="574" t="s">
        <v>125</v>
      </c>
      <c r="W943" s="574" t="s">
        <v>122</v>
      </c>
      <c r="X943" s="576">
        <v>37325</v>
      </c>
      <c r="Y943" s="576">
        <v>25106</v>
      </c>
      <c r="Z943" s="577">
        <v>0.01</v>
      </c>
    </row>
    <row r="944" spans="1:26" ht="30" x14ac:dyDescent="0.25">
      <c r="A944" s="564" t="s">
        <v>2779</v>
      </c>
      <c r="B944" s="565" t="s">
        <v>1240</v>
      </c>
      <c r="C944" s="565">
        <v>1</v>
      </c>
      <c r="D944" s="565" t="s">
        <v>458</v>
      </c>
      <c r="E944" s="565" t="s">
        <v>1099</v>
      </c>
      <c r="F944" s="565" t="s">
        <v>68</v>
      </c>
      <c r="G944" s="565">
        <v>2017</v>
      </c>
      <c r="H944" s="565" t="s">
        <v>188</v>
      </c>
      <c r="I944" s="565" t="s">
        <v>1241</v>
      </c>
      <c r="J944" s="565" t="s">
        <v>777</v>
      </c>
      <c r="K944" s="565">
        <v>6</v>
      </c>
      <c r="L944" s="565" t="s">
        <v>1432</v>
      </c>
      <c r="M944" s="565">
        <v>12500</v>
      </c>
      <c r="N944" s="565" t="s">
        <v>1228</v>
      </c>
      <c r="O944" s="565">
        <v>8</v>
      </c>
      <c r="P944" s="565" t="s">
        <v>1239</v>
      </c>
      <c r="Q944" s="565" t="s">
        <v>1113</v>
      </c>
      <c r="R944" s="565">
        <v>160</v>
      </c>
      <c r="S944" s="565">
        <v>34</v>
      </c>
      <c r="T944" s="566">
        <v>10000</v>
      </c>
      <c r="U944" s="565">
        <v>15</v>
      </c>
      <c r="V944" s="565" t="s">
        <v>125</v>
      </c>
      <c r="W944" s="565" t="s">
        <v>122</v>
      </c>
      <c r="X944" s="567">
        <v>42430</v>
      </c>
      <c r="Y944" s="567">
        <v>30209</v>
      </c>
      <c r="Z944" s="579">
        <v>0.05</v>
      </c>
    </row>
    <row r="945" spans="1:26" x14ac:dyDescent="0.25">
      <c r="A945" s="564" t="s">
        <v>2780</v>
      </c>
      <c r="B945" s="574" t="s">
        <v>1240</v>
      </c>
      <c r="C945" s="574">
        <v>2</v>
      </c>
      <c r="D945" s="574" t="s">
        <v>1370</v>
      </c>
      <c r="E945" s="574" t="s">
        <v>1099</v>
      </c>
      <c r="F945" s="574" t="s">
        <v>68</v>
      </c>
      <c r="G945" s="574">
        <v>2017</v>
      </c>
      <c r="H945" s="574" t="s">
        <v>188</v>
      </c>
      <c r="I945" s="574" t="s">
        <v>1241</v>
      </c>
      <c r="J945" s="574" t="s">
        <v>777</v>
      </c>
      <c r="K945" s="574">
        <v>6</v>
      </c>
      <c r="L945" s="574" t="s">
        <v>1432</v>
      </c>
      <c r="M945" s="574">
        <v>12500</v>
      </c>
      <c r="N945" s="574" t="s">
        <v>1228</v>
      </c>
      <c r="O945" s="574">
        <v>8</v>
      </c>
      <c r="P945" s="574" t="s">
        <v>1239</v>
      </c>
      <c r="Q945" s="574" t="s">
        <v>1113</v>
      </c>
      <c r="R945" s="574">
        <v>160</v>
      </c>
      <c r="S945" s="574">
        <v>34</v>
      </c>
      <c r="T945" s="575">
        <v>10000</v>
      </c>
      <c r="U945" s="574">
        <v>15</v>
      </c>
      <c r="V945" s="574" t="s">
        <v>125</v>
      </c>
      <c r="W945" s="574" t="s">
        <v>122</v>
      </c>
      <c r="X945" s="576">
        <v>42430</v>
      </c>
      <c r="Y945" s="576">
        <v>29631</v>
      </c>
      <c r="Z945" s="577">
        <v>0.01</v>
      </c>
    </row>
    <row r="946" spans="1:26" ht="30" x14ac:dyDescent="0.25">
      <c r="A946" s="564" t="s">
        <v>2781</v>
      </c>
      <c r="B946" s="565" t="s">
        <v>1242</v>
      </c>
      <c r="C946" s="565">
        <v>1</v>
      </c>
      <c r="D946" s="565" t="s">
        <v>458</v>
      </c>
      <c r="E946" s="565" t="s">
        <v>1099</v>
      </c>
      <c r="F946" s="565" t="s">
        <v>68</v>
      </c>
      <c r="G946" s="565">
        <v>2017</v>
      </c>
      <c r="H946" s="565" t="s">
        <v>188</v>
      </c>
      <c r="I946" s="565" t="s">
        <v>1238</v>
      </c>
      <c r="J946" s="565" t="s">
        <v>777</v>
      </c>
      <c r="K946" s="565">
        <v>6</v>
      </c>
      <c r="L946" s="565" t="s">
        <v>907</v>
      </c>
      <c r="M946" s="565">
        <v>12500</v>
      </c>
      <c r="N946" s="565" t="s">
        <v>1228</v>
      </c>
      <c r="O946" s="565">
        <v>8</v>
      </c>
      <c r="P946" s="565" t="s">
        <v>1239</v>
      </c>
      <c r="Q946" s="565" t="s">
        <v>1104</v>
      </c>
      <c r="R946" s="565">
        <v>176</v>
      </c>
      <c r="S946" s="565">
        <v>48</v>
      </c>
      <c r="T946" s="566">
        <v>10000</v>
      </c>
      <c r="U946" s="565">
        <v>15</v>
      </c>
      <c r="V946" s="565" t="s">
        <v>125</v>
      </c>
      <c r="W946" s="565" t="s">
        <v>122</v>
      </c>
      <c r="X946" s="567">
        <v>37525</v>
      </c>
      <c r="Y946" s="567">
        <v>25730</v>
      </c>
      <c r="Z946" s="579">
        <v>0.05</v>
      </c>
    </row>
    <row r="947" spans="1:26" x14ac:dyDescent="0.25">
      <c r="A947" s="564" t="s">
        <v>2782</v>
      </c>
      <c r="B947" s="574" t="s">
        <v>1242</v>
      </c>
      <c r="C947" s="574">
        <v>2</v>
      </c>
      <c r="D947" s="574" t="s">
        <v>1370</v>
      </c>
      <c r="E947" s="574" t="s">
        <v>1099</v>
      </c>
      <c r="F947" s="574" t="s">
        <v>68</v>
      </c>
      <c r="G947" s="574">
        <v>2017</v>
      </c>
      <c r="H947" s="574" t="s">
        <v>188</v>
      </c>
      <c r="I947" s="574" t="s">
        <v>1238</v>
      </c>
      <c r="J947" s="574" t="s">
        <v>777</v>
      </c>
      <c r="K947" s="574">
        <v>6</v>
      </c>
      <c r="L947" s="574" t="s">
        <v>907</v>
      </c>
      <c r="M947" s="574">
        <v>12500</v>
      </c>
      <c r="N947" s="574" t="s">
        <v>1228</v>
      </c>
      <c r="O947" s="574">
        <v>8</v>
      </c>
      <c r="P947" s="574" t="s">
        <v>1239</v>
      </c>
      <c r="Q947" s="574" t="s">
        <v>1104</v>
      </c>
      <c r="R947" s="574">
        <v>176</v>
      </c>
      <c r="S947" s="574">
        <v>48</v>
      </c>
      <c r="T947" s="575">
        <v>10000</v>
      </c>
      <c r="U947" s="574">
        <v>15</v>
      </c>
      <c r="V947" s="574" t="s">
        <v>125</v>
      </c>
      <c r="W947" s="574" t="s">
        <v>122</v>
      </c>
      <c r="X947" s="576">
        <v>37525</v>
      </c>
      <c r="Y947" s="576">
        <v>25288</v>
      </c>
      <c r="Z947" s="577">
        <v>0.01</v>
      </c>
    </row>
    <row r="948" spans="1:26" ht="30" x14ac:dyDescent="0.25">
      <c r="A948" s="564" t="s">
        <v>2783</v>
      </c>
      <c r="B948" s="565" t="s">
        <v>1243</v>
      </c>
      <c r="C948" s="565">
        <v>1</v>
      </c>
      <c r="D948" s="565" t="s">
        <v>458</v>
      </c>
      <c r="E948" s="565" t="s">
        <v>1099</v>
      </c>
      <c r="F948" s="565" t="s">
        <v>68</v>
      </c>
      <c r="G948" s="565">
        <v>2017</v>
      </c>
      <c r="H948" s="565" t="s">
        <v>188</v>
      </c>
      <c r="I948" s="565" t="s">
        <v>1241</v>
      </c>
      <c r="J948" s="565" t="s">
        <v>777</v>
      </c>
      <c r="K948" s="565">
        <v>6</v>
      </c>
      <c r="L948" s="565" t="s">
        <v>907</v>
      </c>
      <c r="M948" s="565">
        <v>12500</v>
      </c>
      <c r="N948" s="565" t="s">
        <v>1228</v>
      </c>
      <c r="O948" s="565">
        <v>8</v>
      </c>
      <c r="P948" s="565" t="s">
        <v>1239</v>
      </c>
      <c r="Q948" s="565" t="s">
        <v>1113</v>
      </c>
      <c r="R948" s="565">
        <v>176</v>
      </c>
      <c r="S948" s="565">
        <v>48</v>
      </c>
      <c r="T948" s="566">
        <v>10000</v>
      </c>
      <c r="U948" s="565">
        <v>15</v>
      </c>
      <c r="V948" s="565" t="s">
        <v>125</v>
      </c>
      <c r="W948" s="565" t="s">
        <v>122</v>
      </c>
      <c r="X948" s="567">
        <v>42625</v>
      </c>
      <c r="Y948" s="567">
        <v>30392</v>
      </c>
      <c r="Z948" s="579">
        <v>0.05</v>
      </c>
    </row>
    <row r="949" spans="1:26" x14ac:dyDescent="0.25">
      <c r="A949" s="564" t="s">
        <v>2784</v>
      </c>
      <c r="B949" s="574" t="s">
        <v>1243</v>
      </c>
      <c r="C949" s="574">
        <v>2</v>
      </c>
      <c r="D949" s="574" t="s">
        <v>1370</v>
      </c>
      <c r="E949" s="574" t="s">
        <v>1099</v>
      </c>
      <c r="F949" s="574" t="s">
        <v>68</v>
      </c>
      <c r="G949" s="574">
        <v>2017</v>
      </c>
      <c r="H949" s="574" t="s">
        <v>188</v>
      </c>
      <c r="I949" s="574" t="s">
        <v>1241</v>
      </c>
      <c r="J949" s="574" t="s">
        <v>777</v>
      </c>
      <c r="K949" s="574">
        <v>6</v>
      </c>
      <c r="L949" s="574" t="s">
        <v>907</v>
      </c>
      <c r="M949" s="574">
        <v>12500</v>
      </c>
      <c r="N949" s="574" t="s">
        <v>1228</v>
      </c>
      <c r="O949" s="574">
        <v>8</v>
      </c>
      <c r="P949" s="574" t="s">
        <v>1239</v>
      </c>
      <c r="Q949" s="574" t="s">
        <v>1113</v>
      </c>
      <c r="R949" s="574">
        <v>176</v>
      </c>
      <c r="S949" s="574">
        <v>48</v>
      </c>
      <c r="T949" s="575">
        <v>10000</v>
      </c>
      <c r="U949" s="574">
        <v>15</v>
      </c>
      <c r="V949" s="574" t="s">
        <v>125</v>
      </c>
      <c r="W949" s="574" t="s">
        <v>122</v>
      </c>
      <c r="X949" s="576">
        <v>42625</v>
      </c>
      <c r="Y949" s="576">
        <v>29808</v>
      </c>
      <c r="Z949" s="577">
        <v>0.01</v>
      </c>
    </row>
    <row r="950" spans="1:26" x14ac:dyDescent="0.25">
      <c r="A950" s="564" t="s">
        <v>2785</v>
      </c>
      <c r="B950" s="565" t="s">
        <v>1244</v>
      </c>
      <c r="C950" s="565">
        <v>1</v>
      </c>
      <c r="D950" s="565" t="s">
        <v>1370</v>
      </c>
      <c r="E950" s="565" t="s">
        <v>1099</v>
      </c>
      <c r="F950" s="565" t="s">
        <v>68</v>
      </c>
      <c r="G950" s="565">
        <v>2017</v>
      </c>
      <c r="H950" s="565" t="s">
        <v>188</v>
      </c>
      <c r="I950" s="565" t="s">
        <v>1100</v>
      </c>
      <c r="J950" s="565" t="s">
        <v>559</v>
      </c>
      <c r="K950" s="565">
        <v>3</v>
      </c>
      <c r="L950" s="565" t="s">
        <v>907</v>
      </c>
      <c r="M950" s="565">
        <v>12500</v>
      </c>
      <c r="N950" s="565" t="s">
        <v>1228</v>
      </c>
      <c r="O950" s="565">
        <v>8</v>
      </c>
      <c r="P950" s="565" t="s">
        <v>1109</v>
      </c>
      <c r="Q950" s="565" t="s">
        <v>1104</v>
      </c>
      <c r="R950" s="565">
        <v>142</v>
      </c>
      <c r="S950" s="565">
        <v>34</v>
      </c>
      <c r="T950" s="566">
        <v>10000</v>
      </c>
      <c r="U950" s="565">
        <v>14</v>
      </c>
      <c r="V950" s="565" t="s">
        <v>125</v>
      </c>
      <c r="W950" s="565" t="s">
        <v>122</v>
      </c>
      <c r="X950" s="567">
        <v>36525</v>
      </c>
      <c r="Y950" s="567">
        <v>24801</v>
      </c>
      <c r="Z950" s="579">
        <v>0.01</v>
      </c>
    </row>
    <row r="951" spans="1:26" x14ac:dyDescent="0.25">
      <c r="A951" s="564" t="s">
        <v>2786</v>
      </c>
      <c r="B951" s="574" t="s">
        <v>1245</v>
      </c>
      <c r="C951" s="574">
        <v>1</v>
      </c>
      <c r="D951" s="574" t="s">
        <v>1370</v>
      </c>
      <c r="E951" s="574" t="s">
        <v>1099</v>
      </c>
      <c r="F951" s="574" t="s">
        <v>68</v>
      </c>
      <c r="G951" s="574">
        <v>2017</v>
      </c>
      <c r="H951" s="574" t="s">
        <v>188</v>
      </c>
      <c r="I951" s="574" t="s">
        <v>1112</v>
      </c>
      <c r="J951" s="574" t="s">
        <v>559</v>
      </c>
      <c r="K951" s="574">
        <v>3</v>
      </c>
      <c r="L951" s="574" t="s">
        <v>907</v>
      </c>
      <c r="M951" s="574">
        <v>12500</v>
      </c>
      <c r="N951" s="574" t="s">
        <v>1228</v>
      </c>
      <c r="O951" s="574">
        <v>8</v>
      </c>
      <c r="P951" s="574" t="s">
        <v>1109</v>
      </c>
      <c r="Q951" s="574" t="s">
        <v>1113</v>
      </c>
      <c r="R951" s="574">
        <v>142</v>
      </c>
      <c r="S951" s="574">
        <v>34</v>
      </c>
      <c r="T951" s="575">
        <v>10000</v>
      </c>
      <c r="U951" s="574">
        <v>14</v>
      </c>
      <c r="V951" s="574" t="s">
        <v>125</v>
      </c>
      <c r="W951" s="574" t="s">
        <v>122</v>
      </c>
      <c r="X951" s="576">
        <v>40735</v>
      </c>
      <c r="Y951" s="576">
        <v>28533</v>
      </c>
      <c r="Z951" s="577">
        <v>0.01</v>
      </c>
    </row>
    <row r="952" spans="1:26" ht="30" x14ac:dyDescent="0.25">
      <c r="A952" s="564" t="s">
        <v>2787</v>
      </c>
      <c r="B952" s="565" t="s">
        <v>1246</v>
      </c>
      <c r="C952" s="565">
        <v>1</v>
      </c>
      <c r="D952" s="565" t="s">
        <v>458</v>
      </c>
      <c r="E952" s="565" t="s">
        <v>1099</v>
      </c>
      <c r="F952" s="565" t="s">
        <v>68</v>
      </c>
      <c r="G952" s="565">
        <v>2017</v>
      </c>
      <c r="H952" s="565" t="s">
        <v>188</v>
      </c>
      <c r="I952" s="565" t="s">
        <v>1231</v>
      </c>
      <c r="J952" s="565" t="s">
        <v>559</v>
      </c>
      <c r="K952" s="565">
        <v>6</v>
      </c>
      <c r="L952" s="565" t="s">
        <v>1432</v>
      </c>
      <c r="M952" s="565">
        <v>12400</v>
      </c>
      <c r="N952" s="565" t="s">
        <v>1228</v>
      </c>
      <c r="O952" s="565">
        <v>8</v>
      </c>
      <c r="P952" s="565" t="s">
        <v>1247</v>
      </c>
      <c r="Q952" s="565" t="s">
        <v>1104</v>
      </c>
      <c r="R952" s="565">
        <v>148</v>
      </c>
      <c r="S952" s="565">
        <v>34</v>
      </c>
      <c r="T952" s="566">
        <v>10000</v>
      </c>
      <c r="U952" s="565">
        <v>14</v>
      </c>
      <c r="V952" s="565" t="s">
        <v>125</v>
      </c>
      <c r="W952" s="565" t="s">
        <v>122</v>
      </c>
      <c r="X952" s="567">
        <v>38865</v>
      </c>
      <c r="Y952" s="567">
        <v>27366</v>
      </c>
      <c r="Z952" s="579">
        <v>0.05</v>
      </c>
    </row>
    <row r="953" spans="1:26" x14ac:dyDescent="0.25">
      <c r="A953" s="564" t="s">
        <v>2788</v>
      </c>
      <c r="B953" s="574" t="s">
        <v>1246</v>
      </c>
      <c r="C953" s="574">
        <v>2</v>
      </c>
      <c r="D953" s="574" t="s">
        <v>1370</v>
      </c>
      <c r="E953" s="574" t="s">
        <v>1099</v>
      </c>
      <c r="F953" s="574" t="s">
        <v>68</v>
      </c>
      <c r="G953" s="574">
        <v>2017</v>
      </c>
      <c r="H953" s="574" t="s">
        <v>188</v>
      </c>
      <c r="I953" s="574" t="s">
        <v>1231</v>
      </c>
      <c r="J953" s="574" t="s">
        <v>559</v>
      </c>
      <c r="K953" s="574">
        <v>6</v>
      </c>
      <c r="L953" s="574" t="s">
        <v>1432</v>
      </c>
      <c r="M953" s="574">
        <v>12500</v>
      </c>
      <c r="N953" s="574" t="s">
        <v>1228</v>
      </c>
      <c r="O953" s="574">
        <v>8</v>
      </c>
      <c r="P953" s="574" t="s">
        <v>1247</v>
      </c>
      <c r="Q953" s="574" t="s">
        <v>1104</v>
      </c>
      <c r="R953" s="574">
        <v>148</v>
      </c>
      <c r="S953" s="574">
        <v>34</v>
      </c>
      <c r="T953" s="575">
        <v>10000</v>
      </c>
      <c r="U953" s="574">
        <v>14</v>
      </c>
      <c r="V953" s="574" t="s">
        <v>125</v>
      </c>
      <c r="W953" s="574" t="s">
        <v>122</v>
      </c>
      <c r="X953" s="576">
        <v>38865</v>
      </c>
      <c r="Y953" s="576">
        <v>26874</v>
      </c>
      <c r="Z953" s="577">
        <v>0.01</v>
      </c>
    </row>
    <row r="954" spans="1:26" ht="30" x14ac:dyDescent="0.25">
      <c r="A954" s="564" t="s">
        <v>2789</v>
      </c>
      <c r="B954" s="565" t="s">
        <v>1248</v>
      </c>
      <c r="C954" s="565">
        <v>1</v>
      </c>
      <c r="D954" s="565" t="s">
        <v>458</v>
      </c>
      <c r="E954" s="565" t="s">
        <v>1099</v>
      </c>
      <c r="F954" s="565" t="s">
        <v>68</v>
      </c>
      <c r="G954" s="565">
        <v>2017</v>
      </c>
      <c r="H954" s="565" t="s">
        <v>188</v>
      </c>
      <c r="I954" s="565" t="s">
        <v>1234</v>
      </c>
      <c r="J954" s="565" t="s">
        <v>559</v>
      </c>
      <c r="K954" s="565">
        <v>6</v>
      </c>
      <c r="L954" s="565" t="s">
        <v>1432</v>
      </c>
      <c r="M954" s="565">
        <v>12400</v>
      </c>
      <c r="N954" s="565" t="s">
        <v>1228</v>
      </c>
      <c r="O954" s="565">
        <v>8</v>
      </c>
      <c r="P954" s="565" t="s">
        <v>1247</v>
      </c>
      <c r="Q954" s="565" t="s">
        <v>1113</v>
      </c>
      <c r="R954" s="565">
        <v>148</v>
      </c>
      <c r="S954" s="565">
        <v>34</v>
      </c>
      <c r="T954" s="566">
        <v>10000</v>
      </c>
      <c r="U954" s="565">
        <v>14</v>
      </c>
      <c r="V954" s="565" t="s">
        <v>125</v>
      </c>
      <c r="W954" s="565" t="s">
        <v>122</v>
      </c>
      <c r="X954" s="567">
        <v>43400</v>
      </c>
      <c r="Y954" s="567">
        <v>31512</v>
      </c>
      <c r="Z954" s="579">
        <v>0.05</v>
      </c>
    </row>
    <row r="955" spans="1:26" x14ac:dyDescent="0.25">
      <c r="A955" s="564" t="s">
        <v>2790</v>
      </c>
      <c r="B955" s="574" t="s">
        <v>1248</v>
      </c>
      <c r="C955" s="574">
        <v>2</v>
      </c>
      <c r="D955" s="574" t="s">
        <v>1370</v>
      </c>
      <c r="E955" s="574" t="s">
        <v>1099</v>
      </c>
      <c r="F955" s="574" t="s">
        <v>68</v>
      </c>
      <c r="G955" s="574">
        <v>2017</v>
      </c>
      <c r="H955" s="574" t="s">
        <v>188</v>
      </c>
      <c r="I955" s="574" t="s">
        <v>1234</v>
      </c>
      <c r="J955" s="574" t="s">
        <v>559</v>
      </c>
      <c r="K955" s="574">
        <v>6</v>
      </c>
      <c r="L955" s="574" t="s">
        <v>1432</v>
      </c>
      <c r="M955" s="574">
        <v>12500</v>
      </c>
      <c r="N955" s="574" t="s">
        <v>1228</v>
      </c>
      <c r="O955" s="574">
        <v>8</v>
      </c>
      <c r="P955" s="574" t="s">
        <v>1247</v>
      </c>
      <c r="Q955" s="574" t="s">
        <v>1113</v>
      </c>
      <c r="R955" s="574">
        <v>148</v>
      </c>
      <c r="S955" s="574">
        <v>34</v>
      </c>
      <c r="T955" s="575">
        <v>10000</v>
      </c>
      <c r="U955" s="574">
        <v>14</v>
      </c>
      <c r="V955" s="574" t="s">
        <v>125</v>
      </c>
      <c r="W955" s="574" t="s">
        <v>122</v>
      </c>
      <c r="X955" s="576">
        <v>43400</v>
      </c>
      <c r="Y955" s="576">
        <v>30894</v>
      </c>
      <c r="Z955" s="577">
        <v>0.01</v>
      </c>
    </row>
    <row r="956" spans="1:26" ht="30" x14ac:dyDescent="0.25">
      <c r="A956" s="564" t="s">
        <v>2791</v>
      </c>
      <c r="B956" s="565" t="s">
        <v>1249</v>
      </c>
      <c r="C956" s="565">
        <v>1</v>
      </c>
      <c r="D956" s="565" t="s">
        <v>458</v>
      </c>
      <c r="E956" s="565" t="s">
        <v>1099</v>
      </c>
      <c r="F956" s="565" t="s">
        <v>68</v>
      </c>
      <c r="G956" s="565">
        <v>2017</v>
      </c>
      <c r="H956" s="565" t="s">
        <v>188</v>
      </c>
      <c r="I956" s="565" t="s">
        <v>1231</v>
      </c>
      <c r="J956" s="565" t="s">
        <v>559</v>
      </c>
      <c r="K956" s="565">
        <v>6</v>
      </c>
      <c r="L956" s="565" t="s">
        <v>907</v>
      </c>
      <c r="M956" s="565">
        <v>12400</v>
      </c>
      <c r="N956" s="565" t="s">
        <v>1228</v>
      </c>
      <c r="O956" s="565">
        <v>8</v>
      </c>
      <c r="P956" s="565" t="s">
        <v>1247</v>
      </c>
      <c r="Q956" s="565" t="s">
        <v>1104</v>
      </c>
      <c r="R956" s="565">
        <v>164</v>
      </c>
      <c r="S956" s="565">
        <v>34</v>
      </c>
      <c r="T956" s="566">
        <v>10000</v>
      </c>
      <c r="U956" s="565">
        <v>14</v>
      </c>
      <c r="V956" s="565" t="s">
        <v>125</v>
      </c>
      <c r="W956" s="565" t="s">
        <v>122</v>
      </c>
      <c r="X956" s="567">
        <v>39070</v>
      </c>
      <c r="Y956" s="567">
        <v>27553</v>
      </c>
      <c r="Z956" s="579">
        <v>0.05</v>
      </c>
    </row>
    <row r="957" spans="1:26" x14ac:dyDescent="0.25">
      <c r="A957" s="564" t="s">
        <v>2792</v>
      </c>
      <c r="B957" s="574" t="s">
        <v>1249</v>
      </c>
      <c r="C957" s="574">
        <v>2</v>
      </c>
      <c r="D957" s="574" t="s">
        <v>1370</v>
      </c>
      <c r="E957" s="574" t="s">
        <v>1099</v>
      </c>
      <c r="F957" s="574" t="s">
        <v>68</v>
      </c>
      <c r="G957" s="574">
        <v>2017</v>
      </c>
      <c r="H957" s="574" t="s">
        <v>188</v>
      </c>
      <c r="I957" s="574" t="s">
        <v>1231</v>
      </c>
      <c r="J957" s="574" t="s">
        <v>559</v>
      </c>
      <c r="K957" s="574">
        <v>6</v>
      </c>
      <c r="L957" s="574" t="s">
        <v>907</v>
      </c>
      <c r="M957" s="574">
        <v>12500</v>
      </c>
      <c r="N957" s="574" t="s">
        <v>1228</v>
      </c>
      <c r="O957" s="574">
        <v>8</v>
      </c>
      <c r="P957" s="574" t="s">
        <v>1247</v>
      </c>
      <c r="Q957" s="574" t="s">
        <v>1104</v>
      </c>
      <c r="R957" s="574">
        <v>164</v>
      </c>
      <c r="S957" s="574">
        <v>34</v>
      </c>
      <c r="T957" s="575">
        <v>10000</v>
      </c>
      <c r="U957" s="574">
        <v>14</v>
      </c>
      <c r="V957" s="574" t="s">
        <v>125</v>
      </c>
      <c r="W957" s="574" t="s">
        <v>122</v>
      </c>
      <c r="X957" s="576">
        <v>39070</v>
      </c>
      <c r="Y957" s="576">
        <v>27056</v>
      </c>
      <c r="Z957" s="577">
        <v>0.01</v>
      </c>
    </row>
    <row r="958" spans="1:26" ht="30" x14ac:dyDescent="0.25">
      <c r="A958" s="564" t="s">
        <v>2793</v>
      </c>
      <c r="B958" s="565" t="s">
        <v>1250</v>
      </c>
      <c r="C958" s="565">
        <v>1</v>
      </c>
      <c r="D958" s="565" t="s">
        <v>458</v>
      </c>
      <c r="E958" s="565" t="s">
        <v>1099</v>
      </c>
      <c r="F958" s="565" t="s">
        <v>68</v>
      </c>
      <c r="G958" s="565">
        <v>2017</v>
      </c>
      <c r="H958" s="565" t="s">
        <v>188</v>
      </c>
      <c r="I958" s="565" t="s">
        <v>1234</v>
      </c>
      <c r="J958" s="565" t="s">
        <v>559</v>
      </c>
      <c r="K958" s="565">
        <v>6</v>
      </c>
      <c r="L958" s="565" t="s">
        <v>907</v>
      </c>
      <c r="M958" s="565">
        <v>12400</v>
      </c>
      <c r="N958" s="565" t="s">
        <v>1228</v>
      </c>
      <c r="O958" s="565">
        <v>8</v>
      </c>
      <c r="P958" s="565" t="s">
        <v>1247</v>
      </c>
      <c r="Q958" s="565" t="s">
        <v>1113</v>
      </c>
      <c r="R958" s="565">
        <v>164</v>
      </c>
      <c r="S958" s="565">
        <v>34</v>
      </c>
      <c r="T958" s="566">
        <v>10000</v>
      </c>
      <c r="U958" s="565">
        <v>14</v>
      </c>
      <c r="V958" s="565" t="s">
        <v>125</v>
      </c>
      <c r="W958" s="565" t="s">
        <v>122</v>
      </c>
      <c r="X958" s="567">
        <v>43600</v>
      </c>
      <c r="Y958" s="567">
        <v>31695</v>
      </c>
      <c r="Z958" s="579">
        <v>0.05</v>
      </c>
    </row>
    <row r="959" spans="1:26" x14ac:dyDescent="0.25">
      <c r="A959" s="564" t="s">
        <v>2794</v>
      </c>
      <c r="B959" s="574" t="s">
        <v>1250</v>
      </c>
      <c r="C959" s="574">
        <v>2</v>
      </c>
      <c r="D959" s="574" t="s">
        <v>1370</v>
      </c>
      <c r="E959" s="574" t="s">
        <v>1099</v>
      </c>
      <c r="F959" s="574" t="s">
        <v>68</v>
      </c>
      <c r="G959" s="574">
        <v>2017</v>
      </c>
      <c r="H959" s="574" t="s">
        <v>188</v>
      </c>
      <c r="I959" s="574" t="s">
        <v>1234</v>
      </c>
      <c r="J959" s="574" t="s">
        <v>559</v>
      </c>
      <c r="K959" s="574">
        <v>6</v>
      </c>
      <c r="L959" s="574" t="s">
        <v>907</v>
      </c>
      <c r="M959" s="574">
        <v>12500</v>
      </c>
      <c r="N959" s="574" t="s">
        <v>1228</v>
      </c>
      <c r="O959" s="574">
        <v>8</v>
      </c>
      <c r="P959" s="574" t="s">
        <v>1247</v>
      </c>
      <c r="Q959" s="574" t="s">
        <v>1113</v>
      </c>
      <c r="R959" s="574">
        <v>164</v>
      </c>
      <c r="S959" s="574">
        <v>34</v>
      </c>
      <c r="T959" s="575">
        <v>10000</v>
      </c>
      <c r="U959" s="574">
        <v>14</v>
      </c>
      <c r="V959" s="574" t="s">
        <v>125</v>
      </c>
      <c r="W959" s="574" t="s">
        <v>122</v>
      </c>
      <c r="X959" s="576">
        <v>43600</v>
      </c>
      <c r="Y959" s="576">
        <v>31072</v>
      </c>
      <c r="Z959" s="577">
        <v>0.01</v>
      </c>
    </row>
    <row r="960" spans="1:26" ht="30" x14ac:dyDescent="0.25">
      <c r="A960" s="564" t="s">
        <v>2795</v>
      </c>
      <c r="B960" s="565" t="s">
        <v>1251</v>
      </c>
      <c r="C960" s="565">
        <v>1</v>
      </c>
      <c r="D960" s="565" t="s">
        <v>458</v>
      </c>
      <c r="E960" s="565" t="s">
        <v>1099</v>
      </c>
      <c r="F960" s="565" t="s">
        <v>68</v>
      </c>
      <c r="G960" s="565">
        <v>2017</v>
      </c>
      <c r="H960" s="565" t="s">
        <v>188</v>
      </c>
      <c r="I960" s="565" t="s">
        <v>1238</v>
      </c>
      <c r="J960" s="565" t="s">
        <v>559</v>
      </c>
      <c r="K960" s="565">
        <v>6</v>
      </c>
      <c r="L960" s="565" t="s">
        <v>1432</v>
      </c>
      <c r="M960" s="565">
        <v>12200</v>
      </c>
      <c r="N960" s="565" t="s">
        <v>1228</v>
      </c>
      <c r="O960" s="565">
        <v>8</v>
      </c>
      <c r="P960" s="565" t="s">
        <v>1252</v>
      </c>
      <c r="Q960" s="565" t="s">
        <v>1104</v>
      </c>
      <c r="R960" s="565">
        <v>160</v>
      </c>
      <c r="S960" s="565">
        <v>34</v>
      </c>
      <c r="T960" s="566">
        <v>10000</v>
      </c>
      <c r="U960" s="565">
        <v>14</v>
      </c>
      <c r="V960" s="565" t="s">
        <v>125</v>
      </c>
      <c r="W960" s="565" t="s">
        <v>122</v>
      </c>
      <c r="X960" s="567">
        <v>40125</v>
      </c>
      <c r="Y960" s="567">
        <v>28101</v>
      </c>
      <c r="Z960" s="579">
        <v>0.05</v>
      </c>
    </row>
    <row r="961" spans="1:26" x14ac:dyDescent="0.25">
      <c r="A961" s="564" t="s">
        <v>2796</v>
      </c>
      <c r="B961" s="574" t="s">
        <v>1251</v>
      </c>
      <c r="C961" s="574">
        <v>2</v>
      </c>
      <c r="D961" s="574" t="s">
        <v>1370</v>
      </c>
      <c r="E961" s="574" t="s">
        <v>1099</v>
      </c>
      <c r="F961" s="574" t="s">
        <v>68</v>
      </c>
      <c r="G961" s="574">
        <v>2017</v>
      </c>
      <c r="H961" s="574" t="s">
        <v>188</v>
      </c>
      <c r="I961" s="574" t="s">
        <v>1238</v>
      </c>
      <c r="J961" s="574" t="s">
        <v>559</v>
      </c>
      <c r="K961" s="574">
        <v>6</v>
      </c>
      <c r="L961" s="574" t="s">
        <v>1432</v>
      </c>
      <c r="M961" s="574">
        <v>12500</v>
      </c>
      <c r="N961" s="574" t="s">
        <v>1228</v>
      </c>
      <c r="O961" s="574">
        <v>8</v>
      </c>
      <c r="P961" s="574" t="s">
        <v>1252</v>
      </c>
      <c r="Q961" s="574" t="s">
        <v>1104</v>
      </c>
      <c r="R961" s="574">
        <v>160</v>
      </c>
      <c r="S961" s="574">
        <v>34</v>
      </c>
      <c r="T961" s="575">
        <v>10000</v>
      </c>
      <c r="U961" s="574">
        <v>14</v>
      </c>
      <c r="V961" s="574" t="s">
        <v>125</v>
      </c>
      <c r="W961" s="574" t="s">
        <v>122</v>
      </c>
      <c r="X961" s="576">
        <v>40125</v>
      </c>
      <c r="Y961" s="576">
        <v>27588</v>
      </c>
      <c r="Z961" s="577">
        <v>0.01</v>
      </c>
    </row>
    <row r="962" spans="1:26" ht="30" x14ac:dyDescent="0.25">
      <c r="A962" s="564" t="s">
        <v>2797</v>
      </c>
      <c r="B962" s="565" t="s">
        <v>1253</v>
      </c>
      <c r="C962" s="565">
        <v>1</v>
      </c>
      <c r="D962" s="565" t="s">
        <v>458</v>
      </c>
      <c r="E962" s="565" t="s">
        <v>1099</v>
      </c>
      <c r="F962" s="565" t="s">
        <v>68</v>
      </c>
      <c r="G962" s="565">
        <v>2017</v>
      </c>
      <c r="H962" s="565" t="s">
        <v>188</v>
      </c>
      <c r="I962" s="565" t="s">
        <v>1241</v>
      </c>
      <c r="J962" s="565" t="s">
        <v>559</v>
      </c>
      <c r="K962" s="565">
        <v>6</v>
      </c>
      <c r="L962" s="565" t="s">
        <v>1432</v>
      </c>
      <c r="M962" s="565">
        <v>12200</v>
      </c>
      <c r="N962" s="565" t="s">
        <v>1228</v>
      </c>
      <c r="O962" s="565">
        <v>8</v>
      </c>
      <c r="P962" s="565" t="s">
        <v>1252</v>
      </c>
      <c r="Q962" s="565" t="s">
        <v>1113</v>
      </c>
      <c r="R962" s="565">
        <v>160</v>
      </c>
      <c r="S962" s="565">
        <v>34</v>
      </c>
      <c r="T962" s="566">
        <v>10000</v>
      </c>
      <c r="U962" s="565">
        <v>14</v>
      </c>
      <c r="V962" s="565" t="s">
        <v>125</v>
      </c>
      <c r="W962" s="565" t="s">
        <v>122</v>
      </c>
      <c r="X962" s="567">
        <v>45225</v>
      </c>
      <c r="Y962" s="567">
        <v>32763</v>
      </c>
      <c r="Z962" s="579">
        <v>0.05</v>
      </c>
    </row>
    <row r="963" spans="1:26" x14ac:dyDescent="0.25">
      <c r="A963" s="564" t="s">
        <v>2798</v>
      </c>
      <c r="B963" s="574" t="s">
        <v>1253</v>
      </c>
      <c r="C963" s="574">
        <v>2</v>
      </c>
      <c r="D963" s="574" t="s">
        <v>1370</v>
      </c>
      <c r="E963" s="574" t="s">
        <v>1099</v>
      </c>
      <c r="F963" s="574" t="s">
        <v>68</v>
      </c>
      <c r="G963" s="574">
        <v>2017</v>
      </c>
      <c r="H963" s="574" t="s">
        <v>188</v>
      </c>
      <c r="I963" s="574" t="s">
        <v>1241</v>
      </c>
      <c r="J963" s="574" t="s">
        <v>559</v>
      </c>
      <c r="K963" s="574">
        <v>6</v>
      </c>
      <c r="L963" s="574" t="s">
        <v>1432</v>
      </c>
      <c r="M963" s="574">
        <v>12500</v>
      </c>
      <c r="N963" s="574" t="s">
        <v>1228</v>
      </c>
      <c r="O963" s="574">
        <v>8</v>
      </c>
      <c r="P963" s="574" t="s">
        <v>1252</v>
      </c>
      <c r="Q963" s="574" t="s">
        <v>1113</v>
      </c>
      <c r="R963" s="574">
        <v>160</v>
      </c>
      <c r="S963" s="574">
        <v>34</v>
      </c>
      <c r="T963" s="575">
        <v>10000</v>
      </c>
      <c r="U963" s="574">
        <v>14</v>
      </c>
      <c r="V963" s="574" t="s">
        <v>125</v>
      </c>
      <c r="W963" s="574" t="s">
        <v>122</v>
      </c>
      <c r="X963" s="576">
        <v>45225</v>
      </c>
      <c r="Y963" s="576">
        <v>32108</v>
      </c>
      <c r="Z963" s="577">
        <v>0.01</v>
      </c>
    </row>
    <row r="964" spans="1:26" ht="30" x14ac:dyDescent="0.25">
      <c r="A964" s="564" t="s">
        <v>2799</v>
      </c>
      <c r="B964" s="565" t="s">
        <v>1254</v>
      </c>
      <c r="C964" s="565">
        <v>1</v>
      </c>
      <c r="D964" s="565" t="s">
        <v>458</v>
      </c>
      <c r="E964" s="565" t="s">
        <v>1099</v>
      </c>
      <c r="F964" s="565" t="s">
        <v>68</v>
      </c>
      <c r="G964" s="565">
        <v>2017</v>
      </c>
      <c r="H964" s="565" t="s">
        <v>188</v>
      </c>
      <c r="I964" s="565" t="s">
        <v>1238</v>
      </c>
      <c r="J964" s="565" t="s">
        <v>559</v>
      </c>
      <c r="K964" s="565">
        <v>6</v>
      </c>
      <c r="L964" s="565" t="s">
        <v>907</v>
      </c>
      <c r="M964" s="565">
        <v>12200</v>
      </c>
      <c r="N964" s="565" t="s">
        <v>1228</v>
      </c>
      <c r="O964" s="565">
        <v>8</v>
      </c>
      <c r="P964" s="565" t="s">
        <v>1252</v>
      </c>
      <c r="Q964" s="565" t="s">
        <v>1104</v>
      </c>
      <c r="R964" s="565">
        <v>176</v>
      </c>
      <c r="S964" s="565">
        <v>48</v>
      </c>
      <c r="T964" s="566">
        <v>10000</v>
      </c>
      <c r="U964" s="565">
        <v>14</v>
      </c>
      <c r="V964" s="565" t="s">
        <v>125</v>
      </c>
      <c r="W964" s="565" t="s">
        <v>122</v>
      </c>
      <c r="X964" s="567">
        <v>40330</v>
      </c>
      <c r="Y964" s="567">
        <v>28294</v>
      </c>
      <c r="Z964" s="579">
        <v>0.05</v>
      </c>
    </row>
    <row r="965" spans="1:26" x14ac:dyDescent="0.25">
      <c r="A965" s="564" t="s">
        <v>2800</v>
      </c>
      <c r="B965" s="574" t="s">
        <v>1254</v>
      </c>
      <c r="C965" s="574">
        <v>2</v>
      </c>
      <c r="D965" s="574" t="s">
        <v>1370</v>
      </c>
      <c r="E965" s="574" t="s">
        <v>1099</v>
      </c>
      <c r="F965" s="574" t="s">
        <v>68</v>
      </c>
      <c r="G965" s="574">
        <v>2017</v>
      </c>
      <c r="H965" s="574" t="s">
        <v>188</v>
      </c>
      <c r="I965" s="574" t="s">
        <v>1238</v>
      </c>
      <c r="J965" s="574" t="s">
        <v>559</v>
      </c>
      <c r="K965" s="574">
        <v>6</v>
      </c>
      <c r="L965" s="574" t="s">
        <v>907</v>
      </c>
      <c r="M965" s="574">
        <v>12500</v>
      </c>
      <c r="N965" s="574" t="s">
        <v>1228</v>
      </c>
      <c r="O965" s="574">
        <v>8</v>
      </c>
      <c r="P965" s="574" t="s">
        <v>1252</v>
      </c>
      <c r="Q965" s="574" t="s">
        <v>1104</v>
      </c>
      <c r="R965" s="574">
        <v>176</v>
      </c>
      <c r="S965" s="574">
        <v>48</v>
      </c>
      <c r="T965" s="575">
        <v>10000</v>
      </c>
      <c r="U965" s="574">
        <v>14</v>
      </c>
      <c r="V965" s="574" t="s">
        <v>125</v>
      </c>
      <c r="W965" s="574" t="s">
        <v>122</v>
      </c>
      <c r="X965" s="576">
        <v>40330</v>
      </c>
      <c r="Y965" s="576">
        <v>27773</v>
      </c>
      <c r="Z965" s="577">
        <v>0.01</v>
      </c>
    </row>
    <row r="966" spans="1:26" ht="30" x14ac:dyDescent="0.25">
      <c r="A966" s="564" t="s">
        <v>2801</v>
      </c>
      <c r="B966" s="565" t="s">
        <v>1255</v>
      </c>
      <c r="C966" s="565">
        <v>1</v>
      </c>
      <c r="D966" s="565" t="s">
        <v>458</v>
      </c>
      <c r="E966" s="565" t="s">
        <v>1099</v>
      </c>
      <c r="F966" s="565" t="s">
        <v>68</v>
      </c>
      <c r="G966" s="565">
        <v>2017</v>
      </c>
      <c r="H966" s="565" t="s">
        <v>188</v>
      </c>
      <c r="I966" s="565" t="s">
        <v>1241</v>
      </c>
      <c r="J966" s="565" t="s">
        <v>559</v>
      </c>
      <c r="K966" s="565">
        <v>6</v>
      </c>
      <c r="L966" s="565" t="s">
        <v>907</v>
      </c>
      <c r="M966" s="565">
        <v>12200</v>
      </c>
      <c r="N966" s="565" t="s">
        <v>1228</v>
      </c>
      <c r="O966" s="565">
        <v>8</v>
      </c>
      <c r="P966" s="565" t="s">
        <v>1252</v>
      </c>
      <c r="Q966" s="565" t="s">
        <v>1113</v>
      </c>
      <c r="R966" s="565">
        <v>176</v>
      </c>
      <c r="S966" s="565">
        <v>48</v>
      </c>
      <c r="T966" s="566">
        <v>10000</v>
      </c>
      <c r="U966" s="565">
        <v>14</v>
      </c>
      <c r="V966" s="565" t="s">
        <v>125</v>
      </c>
      <c r="W966" s="565" t="s">
        <v>122</v>
      </c>
      <c r="X966" s="567">
        <v>45425</v>
      </c>
      <c r="Y966" s="567">
        <v>32947</v>
      </c>
      <c r="Z966" s="579">
        <v>0.05</v>
      </c>
    </row>
    <row r="967" spans="1:26" x14ac:dyDescent="0.25">
      <c r="A967" s="564" t="s">
        <v>2802</v>
      </c>
      <c r="B967" s="574" t="s">
        <v>1255</v>
      </c>
      <c r="C967" s="574">
        <v>2</v>
      </c>
      <c r="D967" s="574" t="s">
        <v>1370</v>
      </c>
      <c r="E967" s="574" t="s">
        <v>1099</v>
      </c>
      <c r="F967" s="574" t="s">
        <v>68</v>
      </c>
      <c r="G967" s="574">
        <v>2017</v>
      </c>
      <c r="H967" s="574" t="s">
        <v>188</v>
      </c>
      <c r="I967" s="574" t="s">
        <v>1241</v>
      </c>
      <c r="J967" s="574" t="s">
        <v>559</v>
      </c>
      <c r="K967" s="574">
        <v>6</v>
      </c>
      <c r="L967" s="574" t="s">
        <v>907</v>
      </c>
      <c r="M967" s="574">
        <v>12500</v>
      </c>
      <c r="N967" s="574" t="s">
        <v>1228</v>
      </c>
      <c r="O967" s="574">
        <v>8</v>
      </c>
      <c r="P967" s="574" t="s">
        <v>1252</v>
      </c>
      <c r="Q967" s="574" t="s">
        <v>1113</v>
      </c>
      <c r="R967" s="574">
        <v>176</v>
      </c>
      <c r="S967" s="574">
        <v>48</v>
      </c>
      <c r="T967" s="575">
        <v>10000</v>
      </c>
      <c r="U967" s="574">
        <v>14</v>
      </c>
      <c r="V967" s="574" t="s">
        <v>125</v>
      </c>
      <c r="W967" s="574" t="s">
        <v>122</v>
      </c>
      <c r="X967" s="576">
        <v>45425</v>
      </c>
      <c r="Y967" s="576">
        <v>32289</v>
      </c>
      <c r="Z967" s="577">
        <v>0.01</v>
      </c>
    </row>
    <row r="968" spans="1:26" ht="30" x14ac:dyDescent="0.25">
      <c r="A968" s="564" t="s">
        <v>2803</v>
      </c>
      <c r="B968" s="565" t="s">
        <v>979</v>
      </c>
      <c r="C968" s="565">
        <v>1</v>
      </c>
      <c r="D968" s="565" t="s">
        <v>441</v>
      </c>
      <c r="E968" s="565" t="s">
        <v>838</v>
      </c>
      <c r="F968" s="565" t="s">
        <v>90</v>
      </c>
      <c r="G968" s="565">
        <v>2016</v>
      </c>
      <c r="H968" s="565" t="s">
        <v>190</v>
      </c>
      <c r="I968" s="565" t="s">
        <v>820</v>
      </c>
      <c r="J968" s="565" t="s">
        <v>777</v>
      </c>
      <c r="K968" s="565">
        <v>6</v>
      </c>
      <c r="L968" s="565" t="s">
        <v>980</v>
      </c>
      <c r="M968" s="565">
        <v>7400</v>
      </c>
      <c r="N968" s="565" t="s">
        <v>760</v>
      </c>
      <c r="O968" s="565">
        <v>8</v>
      </c>
      <c r="P968" s="565">
        <v>34115</v>
      </c>
      <c r="Q968" s="565" t="s">
        <v>442</v>
      </c>
      <c r="R968" s="565">
        <v>139.80000000000001</v>
      </c>
      <c r="S968" s="565">
        <v>28</v>
      </c>
      <c r="T968" s="566">
        <v>7000</v>
      </c>
      <c r="U968" s="565">
        <v>15</v>
      </c>
      <c r="V968" s="565" t="s">
        <v>122</v>
      </c>
      <c r="W968" s="565" t="s">
        <v>122</v>
      </c>
      <c r="X968" s="567">
        <v>30735</v>
      </c>
      <c r="Y968" s="567">
        <v>25717</v>
      </c>
      <c r="Z968" s="579">
        <v>0.03</v>
      </c>
    </row>
    <row r="969" spans="1:26" ht="30" x14ac:dyDescent="0.25">
      <c r="A969" s="564" t="s">
        <v>2804</v>
      </c>
      <c r="B969" s="574" t="s">
        <v>981</v>
      </c>
      <c r="C969" s="574">
        <v>1</v>
      </c>
      <c r="D969" s="574" t="s">
        <v>441</v>
      </c>
      <c r="E969" s="574" t="s">
        <v>838</v>
      </c>
      <c r="F969" s="574" t="s">
        <v>90</v>
      </c>
      <c r="G969" s="574">
        <v>2016</v>
      </c>
      <c r="H969" s="574" t="s">
        <v>190</v>
      </c>
      <c r="I969" s="574" t="s">
        <v>820</v>
      </c>
      <c r="J969" s="574" t="s">
        <v>559</v>
      </c>
      <c r="K969" s="574">
        <v>6</v>
      </c>
      <c r="L969" s="574" t="s">
        <v>980</v>
      </c>
      <c r="M969" s="574">
        <v>7400</v>
      </c>
      <c r="N969" s="574" t="s">
        <v>760</v>
      </c>
      <c r="O969" s="574">
        <v>8</v>
      </c>
      <c r="P969" s="574">
        <v>34215</v>
      </c>
      <c r="Q969" s="574" t="s">
        <v>442</v>
      </c>
      <c r="R969" s="574">
        <v>139.80000000000001</v>
      </c>
      <c r="S969" s="574">
        <v>28</v>
      </c>
      <c r="T969" s="575">
        <v>7101</v>
      </c>
      <c r="U969" s="574">
        <v>14</v>
      </c>
      <c r="V969" s="574" t="s">
        <v>122</v>
      </c>
      <c r="W969" s="574" t="s">
        <v>122</v>
      </c>
      <c r="X969" s="576">
        <v>33585</v>
      </c>
      <c r="Y969" s="576">
        <v>28424</v>
      </c>
      <c r="Z969" s="577">
        <v>0.03</v>
      </c>
    </row>
    <row r="970" spans="1:26" ht="30" x14ac:dyDescent="0.25">
      <c r="A970" s="564" t="s">
        <v>2805</v>
      </c>
      <c r="B970" s="565" t="s">
        <v>982</v>
      </c>
      <c r="C970" s="565">
        <v>1</v>
      </c>
      <c r="D970" s="565" t="s">
        <v>441</v>
      </c>
      <c r="E970" s="565" t="s">
        <v>838</v>
      </c>
      <c r="F970" s="565" t="s">
        <v>90</v>
      </c>
      <c r="G970" s="565">
        <v>2016</v>
      </c>
      <c r="H970" s="565" t="s">
        <v>190</v>
      </c>
      <c r="I970" s="565" t="s">
        <v>823</v>
      </c>
      <c r="J970" s="565" t="s">
        <v>777</v>
      </c>
      <c r="K970" s="565">
        <v>6</v>
      </c>
      <c r="L970" s="565" t="s">
        <v>980</v>
      </c>
      <c r="M970" s="565">
        <v>7400</v>
      </c>
      <c r="N970" s="565" t="s">
        <v>760</v>
      </c>
      <c r="O970" s="565">
        <v>8</v>
      </c>
      <c r="P970" s="565">
        <v>34315</v>
      </c>
      <c r="Q970" s="565" t="s">
        <v>442</v>
      </c>
      <c r="R970" s="565">
        <v>139.80000000000001</v>
      </c>
      <c r="S970" s="565">
        <v>28</v>
      </c>
      <c r="T970" s="566">
        <v>7000</v>
      </c>
      <c r="U970" s="565">
        <v>15</v>
      </c>
      <c r="V970" s="565" t="s">
        <v>122</v>
      </c>
      <c r="W970" s="565" t="s">
        <v>122</v>
      </c>
      <c r="X970" s="567">
        <v>33035</v>
      </c>
      <c r="Y970" s="567">
        <v>27902</v>
      </c>
      <c r="Z970" s="579">
        <v>0.03</v>
      </c>
    </row>
    <row r="971" spans="1:26" ht="30" x14ac:dyDescent="0.25">
      <c r="A971" s="564" t="s">
        <v>2806</v>
      </c>
      <c r="B971" s="574" t="s">
        <v>983</v>
      </c>
      <c r="C971" s="574">
        <v>1</v>
      </c>
      <c r="D971" s="574" t="s">
        <v>441</v>
      </c>
      <c r="E971" s="574" t="s">
        <v>838</v>
      </c>
      <c r="F971" s="574" t="s">
        <v>90</v>
      </c>
      <c r="G971" s="574">
        <v>2016</v>
      </c>
      <c r="H971" s="574" t="s">
        <v>190</v>
      </c>
      <c r="I971" s="574" t="s">
        <v>823</v>
      </c>
      <c r="J971" s="574" t="s">
        <v>559</v>
      </c>
      <c r="K971" s="574">
        <v>6</v>
      </c>
      <c r="L971" s="574" t="s">
        <v>980</v>
      </c>
      <c r="M971" s="574">
        <v>7400</v>
      </c>
      <c r="N971" s="574" t="s">
        <v>760</v>
      </c>
      <c r="O971" s="574">
        <v>8</v>
      </c>
      <c r="P971" s="574">
        <v>34415</v>
      </c>
      <c r="Q971" s="574" t="s">
        <v>442</v>
      </c>
      <c r="R971" s="574">
        <v>139.80000000000001</v>
      </c>
      <c r="S971" s="574">
        <v>28</v>
      </c>
      <c r="T971" s="575">
        <v>7101</v>
      </c>
      <c r="U971" s="574">
        <v>14</v>
      </c>
      <c r="V971" s="574" t="s">
        <v>122</v>
      </c>
      <c r="W971" s="574" t="s">
        <v>122</v>
      </c>
      <c r="X971" s="576">
        <v>35885</v>
      </c>
      <c r="Y971" s="576">
        <v>30607</v>
      </c>
      <c r="Z971" s="577">
        <v>0.03</v>
      </c>
    </row>
    <row r="972" spans="1:26" ht="30" x14ac:dyDescent="0.25">
      <c r="A972" s="564" t="s">
        <v>2807</v>
      </c>
      <c r="B972" s="565" t="s">
        <v>999</v>
      </c>
      <c r="C972" s="565">
        <v>2</v>
      </c>
      <c r="D972" s="565" t="s">
        <v>566</v>
      </c>
      <c r="E972" s="565" t="s">
        <v>838</v>
      </c>
      <c r="F972" s="565" t="s">
        <v>768</v>
      </c>
      <c r="G972" s="565">
        <v>2016</v>
      </c>
      <c r="H972" s="565" t="s">
        <v>993</v>
      </c>
      <c r="I972" s="565" t="s">
        <v>994</v>
      </c>
      <c r="J972" s="565" t="s">
        <v>777</v>
      </c>
      <c r="K972" s="565">
        <v>3</v>
      </c>
      <c r="L972" s="565" t="s">
        <v>995</v>
      </c>
      <c r="M972" s="565">
        <v>9250</v>
      </c>
      <c r="N972" s="565" t="s">
        <v>1000</v>
      </c>
      <c r="O972" s="565">
        <v>8</v>
      </c>
      <c r="P972" s="565" t="s">
        <v>997</v>
      </c>
      <c r="Q972" s="565" t="s">
        <v>1001</v>
      </c>
      <c r="R972" s="565">
        <v>120.5</v>
      </c>
      <c r="S972" s="565">
        <v>26</v>
      </c>
      <c r="T972" s="566">
        <v>6350</v>
      </c>
      <c r="U972" s="565">
        <v>16</v>
      </c>
      <c r="V972" s="565" t="s">
        <v>122</v>
      </c>
      <c r="W972" s="565" t="s">
        <v>122</v>
      </c>
      <c r="X972" s="567">
        <v>26370</v>
      </c>
      <c r="Y972" s="567">
        <v>18669</v>
      </c>
      <c r="Z972" s="579">
        <v>0.05</v>
      </c>
    </row>
    <row r="973" spans="1:26" ht="30" x14ac:dyDescent="0.25">
      <c r="A973" s="564" t="s">
        <v>2808</v>
      </c>
      <c r="B973" s="574" t="s">
        <v>1012</v>
      </c>
      <c r="C973" s="574">
        <v>2</v>
      </c>
      <c r="D973" s="574" t="s">
        <v>566</v>
      </c>
      <c r="E973" s="574" t="s">
        <v>838</v>
      </c>
      <c r="F973" s="574" t="s">
        <v>768</v>
      </c>
      <c r="G973" s="574">
        <v>2016</v>
      </c>
      <c r="H973" s="574" t="s">
        <v>993</v>
      </c>
      <c r="I973" s="574" t="s">
        <v>1007</v>
      </c>
      <c r="J973" s="574" t="s">
        <v>777</v>
      </c>
      <c r="K973" s="574">
        <v>6</v>
      </c>
      <c r="L973" s="574" t="s">
        <v>995</v>
      </c>
      <c r="M973" s="574">
        <v>10350</v>
      </c>
      <c r="N973" s="574" t="s">
        <v>1000</v>
      </c>
      <c r="O973" s="574">
        <v>8</v>
      </c>
      <c r="P973" s="574" t="s">
        <v>1009</v>
      </c>
      <c r="Q973" s="574" t="s">
        <v>1001</v>
      </c>
      <c r="R973" s="574">
        <v>140.5</v>
      </c>
      <c r="S973" s="574">
        <v>26</v>
      </c>
      <c r="T973" s="575">
        <v>6700</v>
      </c>
      <c r="U973" s="574">
        <v>16</v>
      </c>
      <c r="V973" s="574" t="s">
        <v>122</v>
      </c>
      <c r="W973" s="574" t="s">
        <v>122</v>
      </c>
      <c r="X973" s="576">
        <v>30605</v>
      </c>
      <c r="Y973" s="576">
        <v>20965</v>
      </c>
      <c r="Z973" s="577">
        <v>0.05</v>
      </c>
    </row>
    <row r="974" spans="1:26" ht="30" x14ac:dyDescent="0.25">
      <c r="A974" s="564" t="s">
        <v>2809</v>
      </c>
      <c r="B974" s="565" t="s">
        <v>1020</v>
      </c>
      <c r="C974" s="565">
        <v>2</v>
      </c>
      <c r="D974" s="565" t="s">
        <v>566</v>
      </c>
      <c r="E974" s="565" t="s">
        <v>838</v>
      </c>
      <c r="F974" s="565" t="s">
        <v>768</v>
      </c>
      <c r="G974" s="565">
        <v>2016</v>
      </c>
      <c r="H974" s="565" t="s">
        <v>993</v>
      </c>
      <c r="I974" s="565" t="s">
        <v>1016</v>
      </c>
      <c r="J974" s="565" t="s">
        <v>777</v>
      </c>
      <c r="K974" s="565">
        <v>6</v>
      </c>
      <c r="L974" s="565" t="s">
        <v>985</v>
      </c>
      <c r="M974" s="565">
        <v>10350</v>
      </c>
      <c r="N974" s="565" t="s">
        <v>1000</v>
      </c>
      <c r="O974" s="565">
        <v>8</v>
      </c>
      <c r="P974" s="565" t="s">
        <v>1017</v>
      </c>
      <c r="Q974" s="565" t="s">
        <v>1001</v>
      </c>
      <c r="R974" s="565">
        <v>140.5</v>
      </c>
      <c r="S974" s="565">
        <v>26</v>
      </c>
      <c r="T974" s="566">
        <v>6700</v>
      </c>
      <c r="U974" s="565">
        <v>16</v>
      </c>
      <c r="V974" s="565" t="s">
        <v>122</v>
      </c>
      <c r="W974" s="565" t="s">
        <v>122</v>
      </c>
      <c r="X974" s="567">
        <v>34185</v>
      </c>
      <c r="Y974" s="567">
        <v>24061</v>
      </c>
      <c r="Z974" s="579">
        <v>0.05</v>
      </c>
    </row>
    <row r="975" spans="1:26" ht="30" x14ac:dyDescent="0.25">
      <c r="A975" s="564" t="s">
        <v>2810</v>
      </c>
      <c r="B975" s="574" t="s">
        <v>1022</v>
      </c>
      <c r="C975" s="574">
        <v>2</v>
      </c>
      <c r="D975" s="574" t="s">
        <v>566</v>
      </c>
      <c r="E975" s="574" t="s">
        <v>838</v>
      </c>
      <c r="F975" s="574" t="s">
        <v>768</v>
      </c>
      <c r="G975" s="574">
        <v>2016</v>
      </c>
      <c r="H975" s="574" t="s">
        <v>993</v>
      </c>
      <c r="I975" s="574" t="s">
        <v>1016</v>
      </c>
      <c r="J975" s="574" t="s">
        <v>777</v>
      </c>
      <c r="K975" s="574">
        <v>6</v>
      </c>
      <c r="L975" s="574" t="s">
        <v>995</v>
      </c>
      <c r="M975" s="574">
        <v>10400</v>
      </c>
      <c r="N975" s="574" t="s">
        <v>1000</v>
      </c>
      <c r="O975" s="574">
        <v>8</v>
      </c>
      <c r="P975" s="574" t="s">
        <v>1023</v>
      </c>
      <c r="Q975" s="574" t="s">
        <v>1001</v>
      </c>
      <c r="R975" s="574">
        <v>149</v>
      </c>
      <c r="S975" s="574">
        <v>26</v>
      </c>
      <c r="T975" s="575">
        <v>6700</v>
      </c>
      <c r="U975" s="574">
        <v>16</v>
      </c>
      <c r="V975" s="574" t="s">
        <v>122</v>
      </c>
      <c r="W975" s="574" t="s">
        <v>122</v>
      </c>
      <c r="X975" s="576">
        <v>34485</v>
      </c>
      <c r="Y975" s="576">
        <v>24339</v>
      </c>
      <c r="Z975" s="577">
        <v>0.05</v>
      </c>
    </row>
    <row r="976" spans="1:26" ht="30" x14ac:dyDescent="0.25">
      <c r="A976" s="564" t="s">
        <v>2811</v>
      </c>
      <c r="B976" s="565" t="s">
        <v>1028</v>
      </c>
      <c r="C976" s="565">
        <v>2</v>
      </c>
      <c r="D976" s="565" t="s">
        <v>566</v>
      </c>
      <c r="E976" s="565" t="s">
        <v>838</v>
      </c>
      <c r="F976" s="565" t="s">
        <v>768</v>
      </c>
      <c r="G976" s="565">
        <v>2016</v>
      </c>
      <c r="H976" s="565" t="s">
        <v>993</v>
      </c>
      <c r="I976" s="565" t="s">
        <v>994</v>
      </c>
      <c r="J976" s="565" t="s">
        <v>777</v>
      </c>
      <c r="K976" s="565">
        <v>3</v>
      </c>
      <c r="L976" s="565" t="s">
        <v>907</v>
      </c>
      <c r="M976" s="565">
        <v>10450</v>
      </c>
      <c r="N976" s="565" t="s">
        <v>1000</v>
      </c>
      <c r="O976" s="565">
        <v>8</v>
      </c>
      <c r="P976" s="565" t="s">
        <v>1026</v>
      </c>
      <c r="Q976" s="565" t="s">
        <v>1001</v>
      </c>
      <c r="R976" s="565">
        <v>140.5</v>
      </c>
      <c r="S976" s="565">
        <v>32</v>
      </c>
      <c r="T976" s="566">
        <v>6600</v>
      </c>
      <c r="U976" s="565">
        <v>16</v>
      </c>
      <c r="V976" s="565" t="s">
        <v>122</v>
      </c>
      <c r="W976" s="565" t="s">
        <v>122</v>
      </c>
      <c r="X976" s="567">
        <v>26370</v>
      </c>
      <c r="Y976" s="567">
        <v>18669</v>
      </c>
      <c r="Z976" s="579">
        <v>0.05</v>
      </c>
    </row>
    <row r="977" spans="1:26" ht="30" x14ac:dyDescent="0.25">
      <c r="A977" s="564" t="s">
        <v>2812</v>
      </c>
      <c r="B977" s="574" t="s">
        <v>1032</v>
      </c>
      <c r="C977" s="574">
        <v>2</v>
      </c>
      <c r="D977" s="574" t="s">
        <v>566</v>
      </c>
      <c r="E977" s="574" t="s">
        <v>838</v>
      </c>
      <c r="F977" s="574" t="s">
        <v>768</v>
      </c>
      <c r="G977" s="574">
        <v>2016</v>
      </c>
      <c r="H977" s="574" t="s">
        <v>993</v>
      </c>
      <c r="I977" s="574" t="s">
        <v>994</v>
      </c>
      <c r="J977" s="574" t="s">
        <v>559</v>
      </c>
      <c r="K977" s="574">
        <v>3</v>
      </c>
      <c r="L977" s="574" t="s">
        <v>995</v>
      </c>
      <c r="M977" s="574">
        <v>9050</v>
      </c>
      <c r="N977" s="574" t="s">
        <v>1000</v>
      </c>
      <c r="O977" s="574">
        <v>8</v>
      </c>
      <c r="P977" s="574" t="s">
        <v>1031</v>
      </c>
      <c r="Q977" s="574" t="s">
        <v>1001</v>
      </c>
      <c r="R977" s="574">
        <v>120.5</v>
      </c>
      <c r="S977" s="574">
        <v>26</v>
      </c>
      <c r="T977" s="575">
        <v>6350</v>
      </c>
      <c r="U977" s="574">
        <v>19</v>
      </c>
      <c r="V977" s="574" t="s">
        <v>122</v>
      </c>
      <c r="W977" s="574" t="s">
        <v>122</v>
      </c>
      <c r="X977" s="576">
        <v>30840</v>
      </c>
      <c r="Y977" s="576">
        <v>21662</v>
      </c>
      <c r="Z977" s="577">
        <v>0.05</v>
      </c>
    </row>
    <row r="978" spans="1:26" ht="30" x14ac:dyDescent="0.25">
      <c r="A978" s="564" t="s">
        <v>2813</v>
      </c>
      <c r="B978" s="565" t="s">
        <v>1037</v>
      </c>
      <c r="C978" s="565">
        <v>2</v>
      </c>
      <c r="D978" s="565" t="s">
        <v>566</v>
      </c>
      <c r="E978" s="565" t="s">
        <v>838</v>
      </c>
      <c r="F978" s="565" t="s">
        <v>768</v>
      </c>
      <c r="G978" s="565">
        <v>2016</v>
      </c>
      <c r="H978" s="565" t="s">
        <v>993</v>
      </c>
      <c r="I978" s="565" t="s">
        <v>1007</v>
      </c>
      <c r="J978" s="565" t="s">
        <v>559</v>
      </c>
      <c r="K978" s="565">
        <v>6</v>
      </c>
      <c r="L978" s="565" t="s">
        <v>995</v>
      </c>
      <c r="M978" s="565">
        <v>10350</v>
      </c>
      <c r="N978" s="565" t="s">
        <v>1000</v>
      </c>
      <c r="O978" s="565">
        <v>8</v>
      </c>
      <c r="P978" s="565" t="s">
        <v>1035</v>
      </c>
      <c r="Q978" s="565" t="s">
        <v>1014</v>
      </c>
      <c r="R978" s="565">
        <v>140.5</v>
      </c>
      <c r="S978" s="565">
        <v>26</v>
      </c>
      <c r="T978" s="566">
        <v>6600</v>
      </c>
      <c r="U978" s="565">
        <v>19</v>
      </c>
      <c r="V978" s="565" t="s">
        <v>122</v>
      </c>
      <c r="W978" s="565" t="s">
        <v>122</v>
      </c>
      <c r="X978" s="567">
        <v>34310</v>
      </c>
      <c r="Y978" s="567">
        <v>23464</v>
      </c>
      <c r="Z978" s="579">
        <v>0.05</v>
      </c>
    </row>
    <row r="979" spans="1:26" ht="30" x14ac:dyDescent="0.25">
      <c r="A979" s="564" t="s">
        <v>2814</v>
      </c>
      <c r="B979" s="574" t="s">
        <v>1042</v>
      </c>
      <c r="C979" s="574">
        <v>2</v>
      </c>
      <c r="D979" s="574" t="s">
        <v>566</v>
      </c>
      <c r="E979" s="574" t="s">
        <v>838</v>
      </c>
      <c r="F979" s="574" t="s">
        <v>768</v>
      </c>
      <c r="G979" s="574">
        <v>2016</v>
      </c>
      <c r="H979" s="574" t="s">
        <v>993</v>
      </c>
      <c r="I979" s="574" t="s">
        <v>1016</v>
      </c>
      <c r="J979" s="574" t="s">
        <v>559</v>
      </c>
      <c r="K979" s="574">
        <v>6</v>
      </c>
      <c r="L979" s="574" t="s">
        <v>985</v>
      </c>
      <c r="M979" s="574">
        <v>10150</v>
      </c>
      <c r="N979" s="574" t="s">
        <v>1000</v>
      </c>
      <c r="O979" s="574">
        <v>8</v>
      </c>
      <c r="P979" s="574" t="s">
        <v>1040</v>
      </c>
      <c r="Q979" s="574" t="s">
        <v>1001</v>
      </c>
      <c r="R979" s="574">
        <v>140.5</v>
      </c>
      <c r="S979" s="574">
        <v>26</v>
      </c>
      <c r="T979" s="575">
        <v>6800</v>
      </c>
      <c r="U979" s="574">
        <v>19</v>
      </c>
      <c r="V979" s="574" t="s">
        <v>122</v>
      </c>
      <c r="W979" s="574" t="s">
        <v>122</v>
      </c>
      <c r="X979" s="576">
        <v>37765</v>
      </c>
      <c r="Y979" s="576">
        <v>25490</v>
      </c>
      <c r="Z979" s="577">
        <v>0.05</v>
      </c>
    </row>
    <row r="980" spans="1:26" ht="30" x14ac:dyDescent="0.25">
      <c r="A980" s="564" t="s">
        <v>2815</v>
      </c>
      <c r="B980" s="565" t="s">
        <v>1047</v>
      </c>
      <c r="C980" s="565">
        <v>2</v>
      </c>
      <c r="D980" s="565" t="s">
        <v>566</v>
      </c>
      <c r="E980" s="565" t="s">
        <v>838</v>
      </c>
      <c r="F980" s="565" t="s">
        <v>768</v>
      </c>
      <c r="G980" s="565">
        <v>2016</v>
      </c>
      <c r="H980" s="565" t="s">
        <v>993</v>
      </c>
      <c r="I980" s="565" t="s">
        <v>994</v>
      </c>
      <c r="J980" s="565" t="s">
        <v>559</v>
      </c>
      <c r="K980" s="565">
        <v>3</v>
      </c>
      <c r="L980" s="565" t="s">
        <v>907</v>
      </c>
      <c r="M980" s="565">
        <v>10200</v>
      </c>
      <c r="N980" s="565" t="s">
        <v>1000</v>
      </c>
      <c r="O980" s="565">
        <v>8</v>
      </c>
      <c r="P980" s="565" t="s">
        <v>1045</v>
      </c>
      <c r="Q980" s="565" t="s">
        <v>1001</v>
      </c>
      <c r="R980" s="565">
        <v>140.5</v>
      </c>
      <c r="S980" s="565">
        <v>32</v>
      </c>
      <c r="T980" s="566">
        <v>6800</v>
      </c>
      <c r="U980" s="565">
        <v>19</v>
      </c>
      <c r="V980" s="565" t="s">
        <v>122</v>
      </c>
      <c r="W980" s="565" t="s">
        <v>122</v>
      </c>
      <c r="X980" s="567">
        <v>30840</v>
      </c>
      <c r="Y980" s="567">
        <v>21662</v>
      </c>
      <c r="Z980" s="579">
        <v>0.05</v>
      </c>
    </row>
    <row r="981" spans="1:26" ht="30" x14ac:dyDescent="0.25">
      <c r="A981" s="564" t="s">
        <v>2816</v>
      </c>
      <c r="B981" s="574" t="s">
        <v>1296</v>
      </c>
      <c r="C981" s="574">
        <v>1</v>
      </c>
      <c r="D981" s="574" t="s">
        <v>458</v>
      </c>
      <c r="E981" s="574"/>
      <c r="F981" s="574" t="s">
        <v>68</v>
      </c>
      <c r="G981" s="574">
        <v>2017</v>
      </c>
      <c r="H981" s="574" t="s">
        <v>1297</v>
      </c>
      <c r="I981" s="574" t="s">
        <v>1298</v>
      </c>
      <c r="J981" s="574" t="s">
        <v>509</v>
      </c>
      <c r="K981" s="574">
        <v>5</v>
      </c>
      <c r="L981" s="574"/>
      <c r="M981" s="574"/>
      <c r="N981" s="574">
        <v>3.7</v>
      </c>
      <c r="O981" s="574">
        <v>6</v>
      </c>
      <c r="P981" s="574" t="s">
        <v>1299</v>
      </c>
      <c r="Q981" s="574" t="s">
        <v>470</v>
      </c>
      <c r="R981" s="574">
        <v>112.6</v>
      </c>
      <c r="S981" s="574">
        <v>18.600000000000001</v>
      </c>
      <c r="T981" s="575">
        <v>4672</v>
      </c>
      <c r="U981" s="574">
        <v>18</v>
      </c>
      <c r="V981" s="574" t="s">
        <v>360</v>
      </c>
      <c r="W981" s="574" t="s">
        <v>360</v>
      </c>
      <c r="X981" s="576">
        <v>32455</v>
      </c>
      <c r="Y981" s="576">
        <v>27746</v>
      </c>
      <c r="Z981" s="577">
        <v>0.05</v>
      </c>
    </row>
    <row r="982" spans="1:26" x14ac:dyDescent="0.25">
      <c r="A982" s="564" t="s">
        <v>2817</v>
      </c>
      <c r="B982" s="565" t="s">
        <v>1296</v>
      </c>
      <c r="C982" s="565">
        <v>2</v>
      </c>
      <c r="D982" s="565" t="s">
        <v>1370</v>
      </c>
      <c r="E982" s="565"/>
      <c r="F982" s="565" t="s">
        <v>68</v>
      </c>
      <c r="G982" s="565">
        <v>2017</v>
      </c>
      <c r="H982" s="565" t="s">
        <v>1297</v>
      </c>
      <c r="I982" s="565" t="s">
        <v>1300</v>
      </c>
      <c r="J982" s="565" t="s">
        <v>509</v>
      </c>
      <c r="K982" s="565">
        <v>5</v>
      </c>
      <c r="L982" s="565"/>
      <c r="M982" s="565"/>
      <c r="N982" s="565">
        <v>3.7</v>
      </c>
      <c r="O982" s="565">
        <v>6</v>
      </c>
      <c r="P982" s="565" t="s">
        <v>1299</v>
      </c>
      <c r="Q982" s="565" t="s">
        <v>470</v>
      </c>
      <c r="R982" s="565">
        <v>112.6</v>
      </c>
      <c r="S982" s="565">
        <v>18.600000000000001</v>
      </c>
      <c r="T982" s="566">
        <v>4672</v>
      </c>
      <c r="U982" s="565">
        <v>18</v>
      </c>
      <c r="V982" s="565" t="s">
        <v>360</v>
      </c>
      <c r="W982" s="565" t="s">
        <v>360</v>
      </c>
      <c r="X982" s="567">
        <v>35750</v>
      </c>
      <c r="Y982" s="567">
        <v>30774</v>
      </c>
      <c r="Z982" s="579">
        <v>0.05</v>
      </c>
    </row>
    <row r="983" spans="1:26" ht="30" x14ac:dyDescent="0.25">
      <c r="A983" s="564" t="s">
        <v>2818</v>
      </c>
      <c r="B983" s="574" t="s">
        <v>1301</v>
      </c>
      <c r="C983" s="574">
        <v>1</v>
      </c>
      <c r="D983" s="574" t="s">
        <v>458</v>
      </c>
      <c r="E983" s="574"/>
      <c r="F983" s="574" t="s">
        <v>68</v>
      </c>
      <c r="G983" s="574">
        <v>2017</v>
      </c>
      <c r="H983" s="574" t="s">
        <v>1297</v>
      </c>
      <c r="I983" s="574" t="s">
        <v>1302</v>
      </c>
      <c r="J983" s="574" t="s">
        <v>509</v>
      </c>
      <c r="K983" s="574">
        <v>5</v>
      </c>
      <c r="L983" s="574"/>
      <c r="M983" s="574"/>
      <c r="N983" s="574">
        <v>3.5</v>
      </c>
      <c r="O983" s="574">
        <v>6</v>
      </c>
      <c r="P983" s="574" t="s">
        <v>1303</v>
      </c>
      <c r="Q983" s="574" t="s">
        <v>470</v>
      </c>
      <c r="R983" s="574">
        <v>112.6</v>
      </c>
      <c r="S983" s="574">
        <v>18.600000000000001</v>
      </c>
      <c r="T983" s="575">
        <v>4371</v>
      </c>
      <c r="U983" s="574">
        <v>18</v>
      </c>
      <c r="V983" s="574" t="s">
        <v>360</v>
      </c>
      <c r="W983" s="574" t="s">
        <v>123</v>
      </c>
      <c r="X983" s="576">
        <v>28920</v>
      </c>
      <c r="Y983" s="576">
        <v>23684</v>
      </c>
      <c r="Z983" s="577">
        <v>0.05</v>
      </c>
    </row>
    <row r="984" spans="1:26" x14ac:dyDescent="0.25">
      <c r="A984" s="564" t="s">
        <v>2819</v>
      </c>
      <c r="B984" s="565" t="s">
        <v>1301</v>
      </c>
      <c r="C984" s="565">
        <v>2</v>
      </c>
      <c r="D984" s="565" t="s">
        <v>1370</v>
      </c>
      <c r="E984" s="565"/>
      <c r="F984" s="565" t="s">
        <v>68</v>
      </c>
      <c r="G984" s="565">
        <v>2017</v>
      </c>
      <c r="H984" s="565" t="s">
        <v>1297</v>
      </c>
      <c r="I984" s="565" t="s">
        <v>1302</v>
      </c>
      <c r="J984" s="565" t="s">
        <v>509</v>
      </c>
      <c r="K984" s="565">
        <v>5</v>
      </c>
      <c r="L984" s="565"/>
      <c r="M984" s="565"/>
      <c r="N984" s="565">
        <v>3.5</v>
      </c>
      <c r="O984" s="565">
        <v>6</v>
      </c>
      <c r="P984" s="565" t="s">
        <v>1303</v>
      </c>
      <c r="Q984" s="565" t="s">
        <v>470</v>
      </c>
      <c r="R984" s="565">
        <v>112.6</v>
      </c>
      <c r="S984" s="565">
        <v>18.600000000000001</v>
      </c>
      <c r="T984" s="566">
        <v>4371</v>
      </c>
      <c r="U984" s="565">
        <v>18</v>
      </c>
      <c r="V984" s="565" t="s">
        <v>360</v>
      </c>
      <c r="W984" s="565" t="s">
        <v>123</v>
      </c>
      <c r="X984" s="567">
        <v>30070</v>
      </c>
      <c r="Y984" s="567">
        <v>24734</v>
      </c>
      <c r="Z984" s="579">
        <v>0.05</v>
      </c>
    </row>
    <row r="985" spans="1:26" ht="30" x14ac:dyDescent="0.25">
      <c r="A985" s="564" t="s">
        <v>2820</v>
      </c>
      <c r="B985" s="574" t="s">
        <v>1304</v>
      </c>
      <c r="C985" s="574">
        <v>1</v>
      </c>
      <c r="D985" s="574" t="s">
        <v>458</v>
      </c>
      <c r="E985" s="574"/>
      <c r="F985" s="574" t="s">
        <v>68</v>
      </c>
      <c r="G985" s="574">
        <v>2017</v>
      </c>
      <c r="H985" s="574" t="s">
        <v>1305</v>
      </c>
      <c r="I985" s="574" t="s">
        <v>1298</v>
      </c>
      <c r="J985" s="574" t="s">
        <v>121</v>
      </c>
      <c r="K985" s="574">
        <v>5</v>
      </c>
      <c r="L985" s="574"/>
      <c r="M985" s="574"/>
      <c r="N985" s="574">
        <v>3.5</v>
      </c>
      <c r="O985" s="574">
        <v>6</v>
      </c>
      <c r="P985" s="574" t="s">
        <v>1306</v>
      </c>
      <c r="Q985" s="574" t="s">
        <v>470</v>
      </c>
      <c r="R985" s="574">
        <v>112.9</v>
      </c>
      <c r="S985" s="574" t="s">
        <v>1307</v>
      </c>
      <c r="T985" s="575">
        <v>4212</v>
      </c>
      <c r="U985" s="574">
        <v>21</v>
      </c>
      <c r="V985" s="574" t="s">
        <v>360</v>
      </c>
      <c r="W985" s="574" t="s">
        <v>123</v>
      </c>
      <c r="X985" s="576">
        <v>33120</v>
      </c>
      <c r="Y985" s="576">
        <v>27538</v>
      </c>
      <c r="Z985" s="577">
        <v>0.05</v>
      </c>
    </row>
    <row r="986" spans="1:26" x14ac:dyDescent="0.25">
      <c r="A986" s="564" t="s">
        <v>2821</v>
      </c>
      <c r="B986" s="565" t="s">
        <v>1304</v>
      </c>
      <c r="C986" s="565">
        <v>2</v>
      </c>
      <c r="D986" s="565" t="s">
        <v>1370</v>
      </c>
      <c r="E986" s="565"/>
      <c r="F986" s="565" t="s">
        <v>68</v>
      </c>
      <c r="G986" s="565">
        <v>2017</v>
      </c>
      <c r="H986" s="565" t="s">
        <v>1305</v>
      </c>
      <c r="I986" s="565" t="s">
        <v>1300</v>
      </c>
      <c r="J986" s="565" t="s">
        <v>121</v>
      </c>
      <c r="K986" s="565">
        <v>5</v>
      </c>
      <c r="L986" s="565"/>
      <c r="M986" s="565"/>
      <c r="N986" s="565">
        <v>3.5</v>
      </c>
      <c r="O986" s="565">
        <v>6</v>
      </c>
      <c r="P986" s="565" t="s">
        <v>1306</v>
      </c>
      <c r="Q986" s="565" t="s">
        <v>470</v>
      </c>
      <c r="R986" s="565">
        <v>112.9</v>
      </c>
      <c r="S986" s="565">
        <v>19</v>
      </c>
      <c r="T986" s="566">
        <v>4212</v>
      </c>
      <c r="U986" s="565">
        <v>21</v>
      </c>
      <c r="V986" s="565" t="s">
        <v>360</v>
      </c>
      <c r="W986" s="565" t="s">
        <v>123</v>
      </c>
      <c r="X986" s="567">
        <v>32740</v>
      </c>
      <c r="Y986" s="567">
        <v>22132</v>
      </c>
      <c r="Z986" s="568">
        <v>0.05</v>
      </c>
    </row>
    <row r="987" spans="1:26" ht="30" x14ac:dyDescent="0.25">
      <c r="A987" s="564" t="s">
        <v>2822</v>
      </c>
      <c r="B987" s="574" t="s">
        <v>1308</v>
      </c>
      <c r="C987" s="574">
        <v>1</v>
      </c>
      <c r="D987" s="574" t="s">
        <v>458</v>
      </c>
      <c r="E987" s="574"/>
      <c r="F987" s="574" t="s">
        <v>68</v>
      </c>
      <c r="G987" s="574">
        <v>2017</v>
      </c>
      <c r="H987" s="574" t="s">
        <v>1305</v>
      </c>
      <c r="I987" s="574" t="s">
        <v>1298</v>
      </c>
      <c r="J987" s="574" t="s">
        <v>509</v>
      </c>
      <c r="K987" s="574">
        <v>5</v>
      </c>
      <c r="L987" s="574"/>
      <c r="M987" s="574"/>
      <c r="N987" s="574">
        <v>3.7</v>
      </c>
      <c r="O987" s="574">
        <v>6</v>
      </c>
      <c r="P987" s="574" t="s">
        <v>1309</v>
      </c>
      <c r="Q987" s="574" t="s">
        <v>470</v>
      </c>
      <c r="R987" s="574">
        <v>112.9</v>
      </c>
      <c r="S987" s="574">
        <v>19</v>
      </c>
      <c r="T987" s="575">
        <v>4311</v>
      </c>
      <c r="U987" s="574">
        <v>21</v>
      </c>
      <c r="V987" s="574" t="s">
        <v>360</v>
      </c>
      <c r="W987" s="574" t="s">
        <v>123</v>
      </c>
      <c r="X987" s="576">
        <v>37470</v>
      </c>
      <c r="Y987" s="576">
        <v>24484</v>
      </c>
      <c r="Z987" s="577">
        <v>0.05</v>
      </c>
    </row>
    <row r="988" spans="1:26" x14ac:dyDescent="0.25">
      <c r="A988" s="564" t="s">
        <v>2823</v>
      </c>
      <c r="B988" s="565" t="s">
        <v>1308</v>
      </c>
      <c r="C988" s="565">
        <v>2</v>
      </c>
      <c r="D988" s="565" t="s">
        <v>1370</v>
      </c>
      <c r="E988" s="565"/>
      <c r="F988" s="565" t="s">
        <v>68</v>
      </c>
      <c r="G988" s="565">
        <v>2017</v>
      </c>
      <c r="H988" s="565" t="s">
        <v>1305</v>
      </c>
      <c r="I988" s="565" t="s">
        <v>1300</v>
      </c>
      <c r="J988" s="565" t="s">
        <v>509</v>
      </c>
      <c r="K988" s="565">
        <v>5</v>
      </c>
      <c r="L988" s="565"/>
      <c r="M988" s="565"/>
      <c r="N988" s="565">
        <v>3.7</v>
      </c>
      <c r="O988" s="565">
        <v>6</v>
      </c>
      <c r="P988" s="565" t="s">
        <v>1309</v>
      </c>
      <c r="Q988" s="565" t="s">
        <v>470</v>
      </c>
      <c r="R988" s="565">
        <v>112.9</v>
      </c>
      <c r="S988" s="565">
        <v>19</v>
      </c>
      <c r="T988" s="566">
        <v>4311</v>
      </c>
      <c r="U988" s="565">
        <v>21</v>
      </c>
      <c r="V988" s="565" t="s">
        <v>360</v>
      </c>
      <c r="W988" s="565" t="s">
        <v>123</v>
      </c>
      <c r="X988" s="567">
        <v>43300</v>
      </c>
      <c r="Y988" s="567">
        <v>32489</v>
      </c>
      <c r="Z988" s="579">
        <v>0.05</v>
      </c>
    </row>
    <row r="989" spans="1:26" ht="30" x14ac:dyDescent="0.25">
      <c r="A989" s="564" t="s">
        <v>2824</v>
      </c>
      <c r="B989" s="574" t="s">
        <v>1310</v>
      </c>
      <c r="C989" s="574">
        <v>1</v>
      </c>
      <c r="D989" s="574" t="s">
        <v>458</v>
      </c>
      <c r="E989" s="574"/>
      <c r="F989" s="574" t="s">
        <v>68</v>
      </c>
      <c r="G989" s="574">
        <v>2017</v>
      </c>
      <c r="H989" s="574" t="s">
        <v>1305</v>
      </c>
      <c r="I989" s="574" t="s">
        <v>1302</v>
      </c>
      <c r="J989" s="574" t="s">
        <v>509</v>
      </c>
      <c r="K989" s="574">
        <v>5</v>
      </c>
      <c r="L989" s="574"/>
      <c r="M989" s="574"/>
      <c r="N989" s="574">
        <v>3.5</v>
      </c>
      <c r="O989" s="574">
        <v>6</v>
      </c>
      <c r="P989" s="574" t="s">
        <v>1311</v>
      </c>
      <c r="Q989" s="574" t="s">
        <v>470</v>
      </c>
      <c r="R989" s="574">
        <v>112.9</v>
      </c>
      <c r="S989" s="574">
        <v>19</v>
      </c>
      <c r="T989" s="575">
        <v>4775</v>
      </c>
      <c r="U989" s="574">
        <v>17</v>
      </c>
      <c r="V989" s="574" t="s">
        <v>360</v>
      </c>
      <c r="W989" s="574" t="s">
        <v>123</v>
      </c>
      <c r="X989" s="576">
        <v>46400</v>
      </c>
      <c r="Y989" s="576">
        <v>35337</v>
      </c>
      <c r="Z989" s="577">
        <v>0.05</v>
      </c>
    </row>
    <row r="990" spans="1:26" x14ac:dyDescent="0.25">
      <c r="A990" s="564" t="s">
        <v>2825</v>
      </c>
      <c r="B990" s="565" t="s">
        <v>1310</v>
      </c>
      <c r="C990" s="565">
        <v>2</v>
      </c>
      <c r="D990" s="565" t="s">
        <v>1370</v>
      </c>
      <c r="E990" s="565"/>
      <c r="F990" s="565" t="s">
        <v>68</v>
      </c>
      <c r="G990" s="565">
        <v>2017</v>
      </c>
      <c r="H990" s="565" t="s">
        <v>1305</v>
      </c>
      <c r="I990" s="565" t="s">
        <v>1302</v>
      </c>
      <c r="J990" s="565" t="s">
        <v>509</v>
      </c>
      <c r="K990" s="565">
        <v>5</v>
      </c>
      <c r="L990" s="565"/>
      <c r="M990" s="565"/>
      <c r="N990" s="565">
        <v>3.5</v>
      </c>
      <c r="O990" s="565">
        <v>6</v>
      </c>
      <c r="P990" s="565" t="s">
        <v>1311</v>
      </c>
      <c r="Q990" s="565" t="s">
        <v>470</v>
      </c>
      <c r="R990" s="565">
        <v>112.9</v>
      </c>
      <c r="S990" s="565">
        <v>19</v>
      </c>
      <c r="T990" s="566">
        <v>4775</v>
      </c>
      <c r="U990" s="565">
        <v>17</v>
      </c>
      <c r="V990" s="565" t="s">
        <v>360</v>
      </c>
      <c r="W990" s="565" t="s">
        <v>360</v>
      </c>
      <c r="X990" s="567">
        <v>32455</v>
      </c>
      <c r="Y990" s="567">
        <v>26661</v>
      </c>
      <c r="Z990" s="579">
        <v>0.01</v>
      </c>
    </row>
    <row r="991" spans="1:26" x14ac:dyDescent="0.25">
      <c r="A991" s="564" t="s">
        <v>2826</v>
      </c>
      <c r="B991" s="574" t="s">
        <v>1312</v>
      </c>
      <c r="C991" s="574">
        <v>2</v>
      </c>
      <c r="D991" s="574" t="s">
        <v>1370</v>
      </c>
      <c r="E991" s="574"/>
      <c r="F991" s="574" t="s">
        <v>68</v>
      </c>
      <c r="G991" s="574">
        <v>2017</v>
      </c>
      <c r="H991" s="574" t="s">
        <v>1305</v>
      </c>
      <c r="I991" s="574" t="s">
        <v>1302</v>
      </c>
      <c r="J991" s="574" t="s">
        <v>121</v>
      </c>
      <c r="K991" s="574">
        <v>5</v>
      </c>
      <c r="L991" s="574"/>
      <c r="M991" s="574"/>
      <c r="N991" s="574">
        <v>2</v>
      </c>
      <c r="O991" s="574">
        <v>4</v>
      </c>
      <c r="P991" s="574" t="s">
        <v>1314</v>
      </c>
      <c r="Q991" s="574" t="s">
        <v>1315</v>
      </c>
      <c r="R991" s="574">
        <v>112.9</v>
      </c>
      <c r="S991" s="574">
        <v>19</v>
      </c>
      <c r="T991" s="575">
        <v>4118</v>
      </c>
      <c r="U991" s="574">
        <v>24</v>
      </c>
      <c r="V991" s="574" t="s">
        <v>360</v>
      </c>
      <c r="W991" s="574" t="s">
        <v>360</v>
      </c>
      <c r="X991" s="576">
        <v>35750</v>
      </c>
      <c r="Y991" s="576">
        <v>29598</v>
      </c>
      <c r="Z991" s="577">
        <v>0.01</v>
      </c>
    </row>
    <row r="992" spans="1:26" x14ac:dyDescent="0.25">
      <c r="A992" s="564" t="s">
        <v>2827</v>
      </c>
      <c r="B992" s="565" t="s">
        <v>1316</v>
      </c>
      <c r="C992" s="565">
        <v>1</v>
      </c>
      <c r="D992" s="565" t="s">
        <v>431</v>
      </c>
      <c r="E992" s="565"/>
      <c r="F992" s="565" t="s">
        <v>98</v>
      </c>
      <c r="G992" s="565">
        <v>2017</v>
      </c>
      <c r="H992" s="565" t="s">
        <v>1317</v>
      </c>
      <c r="I992" s="565" t="s">
        <v>1318</v>
      </c>
      <c r="J992" s="565" t="s">
        <v>1319</v>
      </c>
      <c r="K992" s="565">
        <v>5</v>
      </c>
      <c r="L992" s="565"/>
      <c r="M992" s="565"/>
      <c r="N992" s="565" t="s">
        <v>591</v>
      </c>
      <c r="O992" s="565">
        <v>6</v>
      </c>
      <c r="P992" s="565" t="s">
        <v>1320</v>
      </c>
      <c r="Q992" s="565" t="s">
        <v>1321</v>
      </c>
      <c r="R992" s="565">
        <v>118.5</v>
      </c>
      <c r="S992" s="565">
        <v>19</v>
      </c>
      <c r="T992" s="566">
        <v>4043</v>
      </c>
      <c r="U992" s="565">
        <v>21</v>
      </c>
      <c r="V992" s="565" t="s">
        <v>125</v>
      </c>
      <c r="W992" s="565" t="s">
        <v>123</v>
      </c>
      <c r="X992" s="567">
        <v>28825</v>
      </c>
      <c r="Y992" s="567">
        <v>23280</v>
      </c>
      <c r="Z992" s="568">
        <v>0.01</v>
      </c>
    </row>
    <row r="993" spans="1:26" x14ac:dyDescent="0.25">
      <c r="A993" s="564" t="s">
        <v>2828</v>
      </c>
      <c r="B993" s="574" t="s">
        <v>1316</v>
      </c>
      <c r="C993" s="574">
        <v>2</v>
      </c>
      <c r="D993" s="574" t="s">
        <v>454</v>
      </c>
      <c r="E993" s="574"/>
      <c r="F993" s="574" t="s">
        <v>98</v>
      </c>
      <c r="G993" s="574">
        <v>2017</v>
      </c>
      <c r="H993" s="574" t="s">
        <v>1317</v>
      </c>
      <c r="I993" s="574" t="s">
        <v>1318</v>
      </c>
      <c r="J993" s="574" t="s">
        <v>1319</v>
      </c>
      <c r="K993" s="574">
        <v>5</v>
      </c>
      <c r="L993" s="574"/>
      <c r="M993" s="574"/>
      <c r="N993" s="574">
        <v>3.5</v>
      </c>
      <c r="O993" s="574">
        <v>6</v>
      </c>
      <c r="P993" s="574" t="s">
        <v>1320</v>
      </c>
      <c r="Q993" s="574" t="s">
        <v>1322</v>
      </c>
      <c r="R993" s="574">
        <v>118.5</v>
      </c>
      <c r="S993" s="574">
        <v>19</v>
      </c>
      <c r="T993" s="575">
        <v>4043</v>
      </c>
      <c r="U993" s="574">
        <v>21</v>
      </c>
      <c r="V993" s="574" t="s">
        <v>360</v>
      </c>
      <c r="W993" s="574" t="s">
        <v>123</v>
      </c>
      <c r="X993" s="576">
        <v>33550</v>
      </c>
      <c r="Y993" s="576">
        <v>26405.439999999999</v>
      </c>
      <c r="Z993" s="581">
        <v>0</v>
      </c>
    </row>
    <row r="994" spans="1:26" x14ac:dyDescent="0.25">
      <c r="A994" s="564" t="s">
        <v>2829</v>
      </c>
      <c r="B994" s="565" t="s">
        <v>1323</v>
      </c>
      <c r="C994" s="565">
        <v>1</v>
      </c>
      <c r="D994" s="565" t="s">
        <v>431</v>
      </c>
      <c r="E994" s="565"/>
      <c r="F994" s="565" t="s">
        <v>98</v>
      </c>
      <c r="G994" s="565">
        <v>2017</v>
      </c>
      <c r="H994" s="565" t="s">
        <v>1317</v>
      </c>
      <c r="I994" s="565" t="s">
        <v>1318</v>
      </c>
      <c r="J994" s="565" t="s">
        <v>1319</v>
      </c>
      <c r="K994" s="565">
        <v>5</v>
      </c>
      <c r="L994" s="565"/>
      <c r="M994" s="565"/>
      <c r="N994" s="565" t="s">
        <v>1118</v>
      </c>
      <c r="O994" s="565">
        <v>8</v>
      </c>
      <c r="P994" s="565" t="s">
        <v>1320</v>
      </c>
      <c r="Q994" s="565" t="s">
        <v>1321</v>
      </c>
      <c r="R994" s="565">
        <v>118.5</v>
      </c>
      <c r="S994" s="565">
        <v>19</v>
      </c>
      <c r="T994" s="566">
        <v>4162</v>
      </c>
      <c r="U994" s="565">
        <v>18</v>
      </c>
      <c r="V994" s="565" t="s">
        <v>125</v>
      </c>
      <c r="W994" s="565" t="s">
        <v>123</v>
      </c>
      <c r="X994" s="567">
        <v>29975</v>
      </c>
      <c r="Y994" s="567">
        <v>24114</v>
      </c>
      <c r="Z994" s="568">
        <v>0.01</v>
      </c>
    </row>
    <row r="995" spans="1:26" x14ac:dyDescent="0.25">
      <c r="A995" s="564" t="s">
        <v>2830</v>
      </c>
      <c r="B995" s="574" t="s">
        <v>1323</v>
      </c>
      <c r="C995" s="574">
        <v>2</v>
      </c>
      <c r="D995" s="574" t="s">
        <v>454</v>
      </c>
      <c r="E995" s="574"/>
      <c r="F995" s="574" t="s">
        <v>98</v>
      </c>
      <c r="G995" s="574">
        <v>2017</v>
      </c>
      <c r="H995" s="574" t="s">
        <v>1317</v>
      </c>
      <c r="I995" s="574" t="s">
        <v>1318</v>
      </c>
      <c r="J995" s="574" t="s">
        <v>1319</v>
      </c>
      <c r="K995" s="574">
        <v>5</v>
      </c>
      <c r="L995" s="574"/>
      <c r="M995" s="574"/>
      <c r="N995" s="574">
        <v>6</v>
      </c>
      <c r="O995" s="574">
        <v>8</v>
      </c>
      <c r="P995" s="574" t="s">
        <v>1320</v>
      </c>
      <c r="Q995" s="574" t="s">
        <v>1322</v>
      </c>
      <c r="R995" s="574">
        <v>118.5</v>
      </c>
      <c r="S995" s="574">
        <v>19</v>
      </c>
      <c r="T995" s="575">
        <v>4162</v>
      </c>
      <c r="U995" s="574">
        <v>18</v>
      </c>
      <c r="V995" s="574" t="s">
        <v>360</v>
      </c>
      <c r="W995" s="574" t="s">
        <v>123</v>
      </c>
      <c r="X995" s="576">
        <v>33550</v>
      </c>
      <c r="Y995" s="576">
        <v>26405.439999999999</v>
      </c>
      <c r="Z995" s="577">
        <v>0</v>
      </c>
    </row>
    <row r="996" spans="1:26" ht="30" x14ac:dyDescent="0.25">
      <c r="A996" s="564" t="s">
        <v>2831</v>
      </c>
      <c r="B996" s="565" t="s">
        <v>1327</v>
      </c>
      <c r="C996" s="565">
        <v>1</v>
      </c>
      <c r="D996" s="565" t="s">
        <v>436</v>
      </c>
      <c r="E996" s="565"/>
      <c r="F996" s="565" t="s">
        <v>98</v>
      </c>
      <c r="G996" s="565">
        <v>2017</v>
      </c>
      <c r="H996" s="565" t="s">
        <v>1328</v>
      </c>
      <c r="I996" s="565" t="s">
        <v>1318</v>
      </c>
      <c r="J996" s="565" t="s">
        <v>1319</v>
      </c>
      <c r="K996" s="565">
        <v>5</v>
      </c>
      <c r="L996" s="565"/>
      <c r="M996" s="565"/>
      <c r="N996" s="565">
        <v>5.3</v>
      </c>
      <c r="O996" s="565">
        <v>8</v>
      </c>
      <c r="P996" s="565" t="s">
        <v>614</v>
      </c>
      <c r="Q996" s="565" t="s">
        <v>1329</v>
      </c>
      <c r="R996" s="565">
        <v>116</v>
      </c>
      <c r="S996" s="565">
        <v>26</v>
      </c>
      <c r="T996" s="566">
        <v>6300</v>
      </c>
      <c r="U996" s="565">
        <v>18</v>
      </c>
      <c r="V996" s="565" t="s">
        <v>360</v>
      </c>
      <c r="W996" s="565" t="s">
        <v>123</v>
      </c>
      <c r="X996" s="567">
        <v>33025</v>
      </c>
      <c r="Y996" s="567">
        <v>27017</v>
      </c>
      <c r="Z996" s="568">
        <v>0.01</v>
      </c>
    </row>
    <row r="997" spans="1:26" x14ac:dyDescent="0.25">
      <c r="A997" s="564" t="s">
        <v>2832</v>
      </c>
      <c r="B997" s="574" t="s">
        <v>1327</v>
      </c>
      <c r="C997" s="574">
        <v>2</v>
      </c>
      <c r="D997" s="574" t="s">
        <v>431</v>
      </c>
      <c r="E997" s="574"/>
      <c r="F997" s="574" t="s">
        <v>98</v>
      </c>
      <c r="G997" s="574">
        <v>2017</v>
      </c>
      <c r="H997" s="574" t="s">
        <v>1328</v>
      </c>
      <c r="I997" s="574" t="s">
        <v>1318</v>
      </c>
      <c r="J997" s="574" t="s">
        <v>1319</v>
      </c>
      <c r="K997" s="574">
        <v>5</v>
      </c>
      <c r="L997" s="574"/>
      <c r="M997" s="574"/>
      <c r="N997" s="574">
        <v>5.3</v>
      </c>
      <c r="O997" s="574">
        <v>8</v>
      </c>
      <c r="P997" s="574" t="s">
        <v>614</v>
      </c>
      <c r="Q997" s="574" t="s">
        <v>1330</v>
      </c>
      <c r="R997" s="574">
        <v>116</v>
      </c>
      <c r="S997" s="574">
        <v>26</v>
      </c>
      <c r="T997" s="575">
        <v>5224</v>
      </c>
      <c r="U997" s="574">
        <v>18</v>
      </c>
      <c r="V997" s="574" t="s">
        <v>360</v>
      </c>
      <c r="W997" s="574" t="s">
        <v>123</v>
      </c>
      <c r="X997" s="576">
        <v>29545</v>
      </c>
      <c r="Y997" s="576">
        <v>23921</v>
      </c>
      <c r="Z997" s="577">
        <v>0.01</v>
      </c>
    </row>
    <row r="998" spans="1:26" ht="30" x14ac:dyDescent="0.25">
      <c r="A998" s="564" t="s">
        <v>2833</v>
      </c>
      <c r="B998" s="565" t="s">
        <v>1331</v>
      </c>
      <c r="C998" s="565">
        <v>1</v>
      </c>
      <c r="D998" s="565" t="s">
        <v>436</v>
      </c>
      <c r="E998" s="565"/>
      <c r="F998" s="565" t="s">
        <v>98</v>
      </c>
      <c r="G998" s="565">
        <v>2017</v>
      </c>
      <c r="H998" s="565" t="s">
        <v>1328</v>
      </c>
      <c r="I998" s="565" t="s">
        <v>1318</v>
      </c>
      <c r="J998" s="565" t="s">
        <v>1332</v>
      </c>
      <c r="K998" s="565">
        <v>5</v>
      </c>
      <c r="L998" s="565"/>
      <c r="M998" s="565"/>
      <c r="N998" s="565">
        <v>5.3</v>
      </c>
      <c r="O998" s="565">
        <v>8</v>
      </c>
      <c r="P998" s="565" t="s">
        <v>617</v>
      </c>
      <c r="Q998" s="565" t="s">
        <v>1329</v>
      </c>
      <c r="R998" s="565">
        <v>116</v>
      </c>
      <c r="S998" s="565">
        <v>26</v>
      </c>
      <c r="T998" s="566">
        <v>5476</v>
      </c>
      <c r="U998" s="565">
        <v>18</v>
      </c>
      <c r="V998" s="565" t="s">
        <v>360</v>
      </c>
      <c r="W998" s="565" t="s">
        <v>122</v>
      </c>
      <c r="X998" s="567">
        <v>33500</v>
      </c>
      <c r="Y998" s="567">
        <v>25995.27</v>
      </c>
      <c r="Z998" s="568">
        <v>7.1999999999999995E-2</v>
      </c>
    </row>
    <row r="999" spans="1:26" x14ac:dyDescent="0.25">
      <c r="A999" s="564" t="s">
        <v>2834</v>
      </c>
      <c r="B999" s="574" t="s">
        <v>1331</v>
      </c>
      <c r="C999" s="574">
        <v>2</v>
      </c>
      <c r="D999" s="574" t="s">
        <v>431</v>
      </c>
      <c r="E999" s="574"/>
      <c r="F999" s="574" t="s">
        <v>98</v>
      </c>
      <c r="G999" s="574">
        <v>2017</v>
      </c>
      <c r="H999" s="574" t="s">
        <v>1328</v>
      </c>
      <c r="I999" s="574" t="s">
        <v>1318</v>
      </c>
      <c r="J999" s="574" t="s">
        <v>1332</v>
      </c>
      <c r="K999" s="574">
        <v>5</v>
      </c>
      <c r="L999" s="574"/>
      <c r="M999" s="574"/>
      <c r="N999" s="574">
        <v>5.3</v>
      </c>
      <c r="O999" s="574">
        <v>8</v>
      </c>
      <c r="P999" s="574" t="s">
        <v>617</v>
      </c>
      <c r="Q999" s="574" t="s">
        <v>1329</v>
      </c>
      <c r="R999" s="574">
        <v>116</v>
      </c>
      <c r="S999" s="574">
        <v>26</v>
      </c>
      <c r="T999" s="575">
        <v>5476</v>
      </c>
      <c r="U999" s="574">
        <v>18</v>
      </c>
      <c r="V999" s="574" t="s">
        <v>360</v>
      </c>
      <c r="W999" s="574" t="s">
        <v>122</v>
      </c>
      <c r="X999" s="576">
        <v>33500</v>
      </c>
      <c r="Y999" s="576">
        <v>25995.27</v>
      </c>
      <c r="Z999" s="577">
        <v>7.1999999999999995E-2</v>
      </c>
    </row>
    <row r="1000" spans="1:26" ht="30" x14ac:dyDescent="0.25">
      <c r="A1000" s="564" t="s">
        <v>2835</v>
      </c>
      <c r="B1000" s="565" t="s">
        <v>1338</v>
      </c>
      <c r="C1000" s="565">
        <v>1</v>
      </c>
      <c r="D1000" s="565" t="s">
        <v>566</v>
      </c>
      <c r="E1000" s="565"/>
      <c r="F1000" s="565" t="s">
        <v>768</v>
      </c>
      <c r="G1000" s="565">
        <v>2017</v>
      </c>
      <c r="H1000" s="565" t="s">
        <v>1334</v>
      </c>
      <c r="I1000" s="565" t="s">
        <v>1335</v>
      </c>
      <c r="J1000" s="565" t="s">
        <v>1339</v>
      </c>
      <c r="K1000" s="565">
        <v>5</v>
      </c>
      <c r="L1000" s="565"/>
      <c r="M1000" s="565"/>
      <c r="N1000" s="565">
        <v>3.6</v>
      </c>
      <c r="O1000" s="565">
        <v>6</v>
      </c>
      <c r="P1000" s="565" t="s">
        <v>1337</v>
      </c>
      <c r="Q1000" s="565" t="s">
        <v>1190</v>
      </c>
      <c r="R1000" s="565">
        <v>120.2</v>
      </c>
      <c r="S1000" s="565">
        <v>18.5</v>
      </c>
      <c r="T1000" s="566">
        <v>4119</v>
      </c>
      <c r="U1000" s="565">
        <v>21</v>
      </c>
      <c r="V1000" s="565" t="s">
        <v>360</v>
      </c>
      <c r="W1000" s="565" t="s">
        <v>123</v>
      </c>
      <c r="X1000" s="567">
        <v>43300</v>
      </c>
      <c r="Y1000" s="567">
        <v>34823.440000000002</v>
      </c>
      <c r="Z1000" s="568">
        <v>7.1999999999999995E-2</v>
      </c>
    </row>
    <row r="1001" spans="1:26" ht="30" x14ac:dyDescent="0.25">
      <c r="A1001" s="564" t="s">
        <v>2836</v>
      </c>
      <c r="B1001" s="574" t="s">
        <v>1342</v>
      </c>
      <c r="C1001" s="574">
        <v>1</v>
      </c>
      <c r="D1001" s="574" t="s">
        <v>566</v>
      </c>
      <c r="E1001" s="574"/>
      <c r="F1001" s="574" t="s">
        <v>768</v>
      </c>
      <c r="G1001" s="574">
        <v>2017</v>
      </c>
      <c r="H1001" s="574" t="s">
        <v>1334</v>
      </c>
      <c r="I1001" s="574" t="s">
        <v>1335</v>
      </c>
      <c r="J1001" s="574" t="s">
        <v>1343</v>
      </c>
      <c r="K1001" s="574">
        <v>5</v>
      </c>
      <c r="L1001" s="574"/>
      <c r="M1001" s="574"/>
      <c r="N1001" s="574">
        <v>5.7</v>
      </c>
      <c r="O1001" s="574">
        <v>8</v>
      </c>
      <c r="P1001" s="574" t="s">
        <v>1344</v>
      </c>
      <c r="Q1001" s="574" t="s">
        <v>1345</v>
      </c>
      <c r="R1001" s="574">
        <v>120.2</v>
      </c>
      <c r="S1001" s="574">
        <v>18.5</v>
      </c>
      <c r="T1001" s="575">
        <v>4485</v>
      </c>
      <c r="U1001" s="574">
        <v>18</v>
      </c>
      <c r="V1001" s="574" t="s">
        <v>360</v>
      </c>
      <c r="W1001" s="574" t="s">
        <v>123</v>
      </c>
      <c r="X1001" s="576">
        <v>46400</v>
      </c>
      <c r="Y1001" s="576">
        <v>37644.9</v>
      </c>
      <c r="Z1001" s="577">
        <v>7.1999999999999995E-2</v>
      </c>
    </row>
    <row r="1002" spans="1:26" ht="30" x14ac:dyDescent="0.25">
      <c r="A1002" s="564" t="s">
        <v>2837</v>
      </c>
      <c r="B1002" s="574" t="s">
        <v>1312</v>
      </c>
      <c r="C1002" s="574">
        <v>1</v>
      </c>
      <c r="D1002" s="574" t="s">
        <v>458</v>
      </c>
      <c r="E1002" s="574"/>
      <c r="F1002" s="574" t="s">
        <v>68</v>
      </c>
      <c r="G1002" s="574">
        <v>2016</v>
      </c>
      <c r="H1002" s="574" t="s">
        <v>1305</v>
      </c>
      <c r="I1002" s="574" t="s">
        <v>1302</v>
      </c>
      <c r="J1002" s="574" t="s">
        <v>121</v>
      </c>
      <c r="K1002" s="574">
        <v>5</v>
      </c>
      <c r="L1002" s="574"/>
      <c r="M1002" s="574"/>
      <c r="N1002" s="574">
        <v>2</v>
      </c>
      <c r="O1002" s="574">
        <v>4</v>
      </c>
      <c r="P1002" s="574" t="s">
        <v>1313</v>
      </c>
      <c r="Q1002" s="574" t="s">
        <v>470</v>
      </c>
      <c r="R1002" s="574">
        <v>112.9</v>
      </c>
      <c r="S1002" s="574">
        <v>19</v>
      </c>
      <c r="T1002" s="575">
        <v>4136</v>
      </c>
      <c r="U1002" s="574">
        <v>21</v>
      </c>
      <c r="V1002" s="574" t="s">
        <v>360</v>
      </c>
      <c r="W1002" s="574" t="s">
        <v>122</v>
      </c>
      <c r="X1002" s="576">
        <v>29245</v>
      </c>
      <c r="Y1002" s="576">
        <v>23524</v>
      </c>
      <c r="Z1002" s="577">
        <v>0.05</v>
      </c>
    </row>
    <row r="1003" spans="1:26" ht="30" x14ac:dyDescent="0.25">
      <c r="A1003" s="564" t="s">
        <v>2838</v>
      </c>
      <c r="B1003" s="565" t="s">
        <v>1324</v>
      </c>
      <c r="C1003" s="565">
        <v>1</v>
      </c>
      <c r="D1003" s="565" t="s">
        <v>436</v>
      </c>
      <c r="E1003" s="565"/>
      <c r="F1003" s="565" t="s">
        <v>98</v>
      </c>
      <c r="G1003" s="565">
        <v>2016</v>
      </c>
      <c r="H1003" s="565" t="s">
        <v>85</v>
      </c>
      <c r="I1003" s="565" t="s">
        <v>1318</v>
      </c>
      <c r="J1003" s="565" t="s">
        <v>1325</v>
      </c>
      <c r="K1003" s="565">
        <v>5</v>
      </c>
      <c r="L1003" s="565"/>
      <c r="M1003" s="565"/>
      <c r="N1003" s="565">
        <v>3.6</v>
      </c>
      <c r="O1003" s="565">
        <v>6</v>
      </c>
      <c r="P1003" s="565" t="s">
        <v>1268</v>
      </c>
      <c r="Q1003" s="565" t="s">
        <v>1326</v>
      </c>
      <c r="R1003" s="565">
        <v>110.5</v>
      </c>
      <c r="S1003" s="565">
        <v>17.5</v>
      </c>
      <c r="T1003" s="566">
        <v>3736</v>
      </c>
      <c r="U1003" s="565">
        <v>21</v>
      </c>
      <c r="V1003" s="565" t="s">
        <v>360</v>
      </c>
      <c r="W1003" s="565" t="s">
        <v>122</v>
      </c>
      <c r="X1003" s="567">
        <v>28165</v>
      </c>
      <c r="Y1003" s="567">
        <v>19517</v>
      </c>
      <c r="Z1003" s="579">
        <v>0.05</v>
      </c>
    </row>
    <row r="1004" spans="1:26" x14ac:dyDescent="0.25">
      <c r="A1004" s="564" t="s">
        <v>2839</v>
      </c>
      <c r="B1004" s="574" t="s">
        <v>1327</v>
      </c>
      <c r="C1004" s="574">
        <v>3</v>
      </c>
      <c r="D1004" s="574" t="s">
        <v>454</v>
      </c>
      <c r="E1004" s="574"/>
      <c r="F1004" s="574" t="s">
        <v>98</v>
      </c>
      <c r="G1004" s="574">
        <v>2016</v>
      </c>
      <c r="H1004" s="574" t="s">
        <v>1328</v>
      </c>
      <c r="I1004" s="574" t="s">
        <v>1318</v>
      </c>
      <c r="J1004" s="574" t="s">
        <v>1319</v>
      </c>
      <c r="K1004" s="574">
        <v>5</v>
      </c>
      <c r="L1004" s="574"/>
      <c r="M1004" s="574"/>
      <c r="N1004" s="574">
        <v>5.3</v>
      </c>
      <c r="O1004" s="574">
        <v>8</v>
      </c>
      <c r="P1004" s="574" t="s">
        <v>1717</v>
      </c>
      <c r="Q1004" s="574" t="s">
        <v>1322</v>
      </c>
      <c r="R1004" s="574">
        <v>116</v>
      </c>
      <c r="S1004" s="574">
        <v>26</v>
      </c>
      <c r="T1004" s="575">
        <v>5224</v>
      </c>
      <c r="U1004" s="574">
        <v>18</v>
      </c>
      <c r="V1004" s="574" t="s">
        <v>360</v>
      </c>
      <c r="W1004" s="574" t="s">
        <v>122</v>
      </c>
      <c r="X1004" s="576">
        <v>43110</v>
      </c>
      <c r="Y1004" s="576">
        <v>34035</v>
      </c>
      <c r="Z1004" s="577">
        <v>0.03</v>
      </c>
    </row>
    <row r="1005" spans="1:26" x14ac:dyDescent="0.25">
      <c r="A1005" s="564" t="s">
        <v>2840</v>
      </c>
      <c r="B1005" s="565" t="s">
        <v>1331</v>
      </c>
      <c r="C1005" s="565">
        <v>3</v>
      </c>
      <c r="D1005" s="565" t="s">
        <v>454</v>
      </c>
      <c r="E1005" s="565"/>
      <c r="F1005" s="565" t="s">
        <v>98</v>
      </c>
      <c r="G1005" s="565">
        <v>2016</v>
      </c>
      <c r="H1005" s="565" t="s">
        <v>1328</v>
      </c>
      <c r="I1005" s="565" t="s">
        <v>1318</v>
      </c>
      <c r="J1005" s="565" t="s">
        <v>1332</v>
      </c>
      <c r="K1005" s="565">
        <v>5</v>
      </c>
      <c r="L1005" s="565"/>
      <c r="M1005" s="565"/>
      <c r="N1005" s="565">
        <v>5.3</v>
      </c>
      <c r="O1005" s="565">
        <v>8</v>
      </c>
      <c r="P1005" s="565" t="s">
        <v>1718</v>
      </c>
      <c r="Q1005" s="565" t="s">
        <v>1322</v>
      </c>
      <c r="R1005" s="565">
        <v>116</v>
      </c>
      <c r="S1005" s="565">
        <v>26</v>
      </c>
      <c r="T1005" s="566">
        <v>5476</v>
      </c>
      <c r="U1005" s="565">
        <v>18</v>
      </c>
      <c r="V1005" s="565" t="s">
        <v>360</v>
      </c>
      <c r="W1005" s="565" t="s">
        <v>122</v>
      </c>
      <c r="X1005" s="567">
        <v>46210</v>
      </c>
      <c r="Y1005" s="567">
        <v>36823</v>
      </c>
      <c r="Z1005" s="579">
        <v>0.03</v>
      </c>
    </row>
    <row r="1006" spans="1:26" ht="30" x14ac:dyDescent="0.25">
      <c r="A1006" s="564" t="s">
        <v>2841</v>
      </c>
      <c r="B1006" s="574" t="s">
        <v>1333</v>
      </c>
      <c r="C1006" s="574">
        <v>1</v>
      </c>
      <c r="D1006" s="574" t="s">
        <v>566</v>
      </c>
      <c r="E1006" s="574"/>
      <c r="F1006" s="574" t="s">
        <v>768</v>
      </c>
      <c r="G1006" s="574">
        <v>2016</v>
      </c>
      <c r="H1006" s="574" t="s">
        <v>1334</v>
      </c>
      <c r="I1006" s="574" t="s">
        <v>1335</v>
      </c>
      <c r="J1006" s="574" t="s">
        <v>1336</v>
      </c>
      <c r="K1006" s="574">
        <v>5</v>
      </c>
      <c r="L1006" s="574"/>
      <c r="M1006" s="574"/>
      <c r="N1006" s="574">
        <v>3.6</v>
      </c>
      <c r="O1006" s="574">
        <v>6</v>
      </c>
      <c r="P1006" s="574" t="s">
        <v>1337</v>
      </c>
      <c r="Q1006" s="574" t="s">
        <v>1014</v>
      </c>
      <c r="R1006" s="574">
        <v>120.2</v>
      </c>
      <c r="S1006" s="574">
        <v>18.5</v>
      </c>
      <c r="T1006" s="575">
        <v>4119</v>
      </c>
      <c r="U1006" s="574">
        <v>21</v>
      </c>
      <c r="V1006" s="574" t="s">
        <v>360</v>
      </c>
      <c r="W1006" s="574" t="s">
        <v>122</v>
      </c>
      <c r="X1006" s="576">
        <v>36560</v>
      </c>
      <c r="Y1006" s="576">
        <v>25808</v>
      </c>
      <c r="Z1006" s="577">
        <v>0.05</v>
      </c>
    </row>
    <row r="1007" spans="1:26" ht="30" x14ac:dyDescent="0.25">
      <c r="A1007" s="564" t="s">
        <v>2842</v>
      </c>
      <c r="B1007" s="565" t="s">
        <v>1340</v>
      </c>
      <c r="C1007" s="565">
        <v>1</v>
      </c>
      <c r="D1007" s="565" t="s">
        <v>566</v>
      </c>
      <c r="E1007" s="565"/>
      <c r="F1007" s="565" t="s">
        <v>768</v>
      </c>
      <c r="G1007" s="565">
        <v>2016</v>
      </c>
      <c r="H1007" s="565" t="s">
        <v>1334</v>
      </c>
      <c r="I1007" s="565" t="s">
        <v>1335</v>
      </c>
      <c r="J1007" s="565" t="s">
        <v>1336</v>
      </c>
      <c r="K1007" s="565">
        <v>5</v>
      </c>
      <c r="L1007" s="565"/>
      <c r="M1007" s="565"/>
      <c r="N1007" s="565">
        <v>5.7</v>
      </c>
      <c r="O1007" s="565">
        <v>8</v>
      </c>
      <c r="P1007" s="565" t="s">
        <v>1337</v>
      </c>
      <c r="Q1007" s="565" t="s">
        <v>1341</v>
      </c>
      <c r="R1007" s="565">
        <v>120.2</v>
      </c>
      <c r="S1007" s="565">
        <v>18.5</v>
      </c>
      <c r="T1007" s="566">
        <v>4332</v>
      </c>
      <c r="U1007" s="565">
        <v>19</v>
      </c>
      <c r="V1007" s="565" t="s">
        <v>360</v>
      </c>
      <c r="W1007" s="565" t="s">
        <v>122</v>
      </c>
      <c r="X1007" s="567">
        <v>38790</v>
      </c>
      <c r="Y1007" s="567">
        <v>26735</v>
      </c>
      <c r="Z1007" s="579">
        <v>0.05</v>
      </c>
    </row>
    <row r="1008" spans="1:26" ht="30" x14ac:dyDescent="0.25">
      <c r="A1008" s="564" t="s">
        <v>2843</v>
      </c>
      <c r="B1008" s="574" t="s">
        <v>1256</v>
      </c>
      <c r="C1008" s="574">
        <v>1</v>
      </c>
      <c r="D1008" s="574" t="s">
        <v>436</v>
      </c>
      <c r="E1008" s="574" t="s">
        <v>1796</v>
      </c>
      <c r="F1008" s="574" t="s">
        <v>98</v>
      </c>
      <c r="G1008" s="574">
        <v>2017</v>
      </c>
      <c r="H1008" s="574" t="s">
        <v>1257</v>
      </c>
      <c r="I1008" s="574" t="s">
        <v>1258</v>
      </c>
      <c r="J1008" s="574" t="s">
        <v>1259</v>
      </c>
      <c r="K1008" s="574">
        <v>5</v>
      </c>
      <c r="L1008" s="574"/>
      <c r="M1008" s="574"/>
      <c r="N1008" s="574">
        <v>5.3</v>
      </c>
      <c r="O1008" s="574">
        <v>8</v>
      </c>
      <c r="P1008" s="574" t="s">
        <v>851</v>
      </c>
      <c r="Q1008" s="574" t="s">
        <v>1260</v>
      </c>
      <c r="R1008" s="574">
        <v>143.5</v>
      </c>
      <c r="S1008" s="574">
        <v>26</v>
      </c>
      <c r="T1008" s="575">
        <v>7100</v>
      </c>
      <c r="U1008" s="574">
        <v>18</v>
      </c>
      <c r="V1008" s="574" t="s">
        <v>1797</v>
      </c>
      <c r="W1008" s="574" t="s">
        <v>123</v>
      </c>
      <c r="X1008" s="576">
        <v>38920</v>
      </c>
      <c r="Y1008" s="576">
        <v>28153</v>
      </c>
      <c r="Z1008" s="577">
        <v>0.05</v>
      </c>
    </row>
    <row r="1009" spans="1:26" x14ac:dyDescent="0.25">
      <c r="A1009" s="564" t="s">
        <v>2844</v>
      </c>
      <c r="B1009" s="565" t="s">
        <v>1256</v>
      </c>
      <c r="C1009" s="565">
        <v>2</v>
      </c>
      <c r="D1009" s="565" t="s">
        <v>454</v>
      </c>
      <c r="E1009" s="565"/>
      <c r="F1009" s="565" t="s">
        <v>98</v>
      </c>
      <c r="G1009" s="565">
        <v>2017</v>
      </c>
      <c r="H1009" s="565" t="s">
        <v>1257</v>
      </c>
      <c r="I1009" s="565" t="s">
        <v>1258</v>
      </c>
      <c r="J1009" s="565" t="s">
        <v>1259</v>
      </c>
      <c r="K1009" s="565">
        <v>5</v>
      </c>
      <c r="L1009" s="565"/>
      <c r="M1009" s="565"/>
      <c r="N1009" s="565">
        <v>5.3</v>
      </c>
      <c r="O1009" s="565">
        <v>8</v>
      </c>
      <c r="P1009" s="565" t="s">
        <v>1261</v>
      </c>
      <c r="Q1009" s="565" t="s">
        <v>1262</v>
      </c>
      <c r="R1009" s="565">
        <v>143.5</v>
      </c>
      <c r="S1009" s="565">
        <v>26</v>
      </c>
      <c r="T1009" s="566">
        <v>7100</v>
      </c>
      <c r="U1009" s="565">
        <v>18</v>
      </c>
      <c r="V1009" s="565" t="s">
        <v>360</v>
      </c>
      <c r="W1009" s="565" t="s">
        <v>123</v>
      </c>
      <c r="X1009" s="567">
        <v>38240</v>
      </c>
      <c r="Y1009" s="567">
        <v>27889.86</v>
      </c>
      <c r="Z1009" s="579">
        <v>7.0000000000000007E-2</v>
      </c>
    </row>
    <row r="1010" spans="1:26" ht="30" x14ac:dyDescent="0.25">
      <c r="A1010" s="564" t="s">
        <v>2845</v>
      </c>
      <c r="B1010" s="574" t="s">
        <v>1263</v>
      </c>
      <c r="C1010" s="574">
        <v>1</v>
      </c>
      <c r="D1010" s="574" t="s">
        <v>436</v>
      </c>
      <c r="E1010" s="574" t="s">
        <v>1796</v>
      </c>
      <c r="F1010" s="574" t="s">
        <v>98</v>
      </c>
      <c r="G1010" s="574">
        <v>2017</v>
      </c>
      <c r="H1010" s="574" t="s">
        <v>1257</v>
      </c>
      <c r="I1010" s="574" t="s">
        <v>1258</v>
      </c>
      <c r="J1010" s="574" t="s">
        <v>1264</v>
      </c>
      <c r="K1010" s="574">
        <v>5</v>
      </c>
      <c r="L1010" s="574"/>
      <c r="M1010" s="574"/>
      <c r="N1010" s="574">
        <v>5.3</v>
      </c>
      <c r="O1010" s="574">
        <v>8</v>
      </c>
      <c r="P1010" s="574" t="s">
        <v>864</v>
      </c>
      <c r="Q1010" s="574" t="s">
        <v>1260</v>
      </c>
      <c r="R1010" s="574">
        <v>143.5</v>
      </c>
      <c r="S1010" s="574">
        <v>26</v>
      </c>
      <c r="T1010" s="575">
        <v>7100</v>
      </c>
      <c r="U1010" s="574">
        <v>18</v>
      </c>
      <c r="V1010" s="574" t="s">
        <v>1797</v>
      </c>
      <c r="W1010" s="574" t="s">
        <v>123</v>
      </c>
      <c r="X1010" s="576">
        <v>42070</v>
      </c>
      <c r="Y1010" s="576">
        <v>30355</v>
      </c>
      <c r="Z1010" s="577">
        <v>0.05</v>
      </c>
    </row>
    <row r="1011" spans="1:26" x14ac:dyDescent="0.25">
      <c r="A1011" s="564" t="s">
        <v>2846</v>
      </c>
      <c r="B1011" s="565" t="s">
        <v>1263</v>
      </c>
      <c r="C1011" s="565">
        <v>2</v>
      </c>
      <c r="D1011" s="565" t="s">
        <v>454</v>
      </c>
      <c r="E1011" s="565"/>
      <c r="F1011" s="565" t="s">
        <v>98</v>
      </c>
      <c r="G1011" s="565">
        <v>2017</v>
      </c>
      <c r="H1011" s="565" t="s">
        <v>1257</v>
      </c>
      <c r="I1011" s="565" t="s">
        <v>1258</v>
      </c>
      <c r="J1011" s="565" t="s">
        <v>1264</v>
      </c>
      <c r="K1011" s="565">
        <v>5</v>
      </c>
      <c r="L1011" s="565"/>
      <c r="M1011" s="565"/>
      <c r="N1011" s="565">
        <v>5.3</v>
      </c>
      <c r="O1011" s="565">
        <v>8</v>
      </c>
      <c r="P1011" s="565" t="s">
        <v>1265</v>
      </c>
      <c r="Q1011" s="565" t="s">
        <v>1262</v>
      </c>
      <c r="R1011" s="565">
        <v>143.5</v>
      </c>
      <c r="S1011" s="565">
        <v>26</v>
      </c>
      <c r="T1011" s="566">
        <v>7100</v>
      </c>
      <c r="U1011" s="565">
        <v>18</v>
      </c>
      <c r="V1011" s="565" t="s">
        <v>360</v>
      </c>
      <c r="W1011" s="565" t="s">
        <v>123</v>
      </c>
      <c r="X1011" s="567">
        <v>41436</v>
      </c>
      <c r="Y1011" s="567">
        <v>30029.82</v>
      </c>
      <c r="Z1011" s="579">
        <v>7.0000000000000007E-2</v>
      </c>
    </row>
    <row r="1012" spans="1:26" ht="30" x14ac:dyDescent="0.25">
      <c r="A1012" s="564" t="s">
        <v>2847</v>
      </c>
      <c r="B1012" s="574" t="s">
        <v>1270</v>
      </c>
      <c r="C1012" s="574">
        <v>2</v>
      </c>
      <c r="D1012" s="574" t="s">
        <v>566</v>
      </c>
      <c r="E1012" s="574" t="s">
        <v>1796</v>
      </c>
      <c r="F1012" s="574" t="s">
        <v>768</v>
      </c>
      <c r="G1012" s="574">
        <v>2017</v>
      </c>
      <c r="H1012" s="574" t="s">
        <v>1271</v>
      </c>
      <c r="I1012" s="574" t="s">
        <v>1267</v>
      </c>
      <c r="J1012" s="574" t="s">
        <v>1259</v>
      </c>
      <c r="K1012" s="574">
        <v>5</v>
      </c>
      <c r="L1012" s="574"/>
      <c r="M1012" s="574"/>
      <c r="N1012" s="574">
        <v>3.6</v>
      </c>
      <c r="O1012" s="574">
        <v>6</v>
      </c>
      <c r="P1012" s="574" t="s">
        <v>1273</v>
      </c>
      <c r="Q1012" s="574" t="s">
        <v>1274</v>
      </c>
      <c r="R1012" s="574">
        <v>119.8</v>
      </c>
      <c r="S1012" s="574">
        <v>24.6</v>
      </c>
      <c r="T1012" s="575">
        <v>6500</v>
      </c>
      <c r="U1012" s="574">
        <v>21</v>
      </c>
      <c r="V1012" s="574" t="s">
        <v>1797</v>
      </c>
      <c r="W1012" s="574">
        <v>0</v>
      </c>
      <c r="X1012" s="576">
        <v>32590</v>
      </c>
      <c r="Y1012" s="576">
        <v>26408</v>
      </c>
      <c r="Z1012" s="577">
        <v>0.05</v>
      </c>
    </row>
    <row r="1013" spans="1:26" ht="30" x14ac:dyDescent="0.25">
      <c r="A1013" s="564" t="s">
        <v>2848</v>
      </c>
      <c r="B1013" s="565" t="s">
        <v>1275</v>
      </c>
      <c r="C1013" s="565">
        <v>2</v>
      </c>
      <c r="D1013" s="565" t="s">
        <v>566</v>
      </c>
      <c r="E1013" s="565" t="s">
        <v>1796</v>
      </c>
      <c r="F1013" s="565" t="s">
        <v>768</v>
      </c>
      <c r="G1013" s="565">
        <v>2017</v>
      </c>
      <c r="H1013" s="565" t="s">
        <v>1271</v>
      </c>
      <c r="I1013" s="565" t="s">
        <v>1267</v>
      </c>
      <c r="J1013" s="565" t="s">
        <v>1264</v>
      </c>
      <c r="K1013" s="565">
        <v>5</v>
      </c>
      <c r="L1013" s="565"/>
      <c r="M1013" s="565"/>
      <c r="N1013" s="565">
        <v>3.6</v>
      </c>
      <c r="O1013" s="565">
        <v>6</v>
      </c>
      <c r="P1013" s="565" t="s">
        <v>1276</v>
      </c>
      <c r="Q1013" s="565" t="s">
        <v>1272</v>
      </c>
      <c r="R1013" s="565">
        <v>119.8</v>
      </c>
      <c r="S1013" s="565">
        <v>24.6</v>
      </c>
      <c r="T1013" s="566">
        <v>6500</v>
      </c>
      <c r="U1013" s="565">
        <v>21</v>
      </c>
      <c r="V1013" s="565" t="s">
        <v>1797</v>
      </c>
      <c r="W1013" s="565">
        <v>0</v>
      </c>
      <c r="X1013" s="567">
        <v>35190</v>
      </c>
      <c r="Y1013" s="567">
        <v>29081</v>
      </c>
      <c r="Z1013" s="579">
        <v>0.05</v>
      </c>
    </row>
    <row r="1014" spans="1:26" ht="30" x14ac:dyDescent="0.25">
      <c r="A1014" s="564" t="s">
        <v>2849</v>
      </c>
      <c r="B1014" s="574" t="s">
        <v>1277</v>
      </c>
      <c r="C1014" s="574">
        <v>2</v>
      </c>
      <c r="D1014" s="574" t="s">
        <v>566</v>
      </c>
      <c r="E1014" s="574" t="s">
        <v>1796</v>
      </c>
      <c r="F1014" s="574" t="s">
        <v>768</v>
      </c>
      <c r="G1014" s="574">
        <v>2017</v>
      </c>
      <c r="H1014" s="574" t="s">
        <v>353</v>
      </c>
      <c r="I1014" s="574" t="s">
        <v>1267</v>
      </c>
      <c r="J1014" s="574" t="s">
        <v>1264</v>
      </c>
      <c r="K1014" s="574">
        <v>5</v>
      </c>
      <c r="L1014" s="574"/>
      <c r="M1014" s="574"/>
      <c r="N1014" s="574">
        <v>5.7</v>
      </c>
      <c r="O1014" s="574">
        <v>8</v>
      </c>
      <c r="P1014" s="574" t="s">
        <v>1278</v>
      </c>
      <c r="Q1014" s="574" t="s">
        <v>1279</v>
      </c>
      <c r="R1014" s="574">
        <v>140.5</v>
      </c>
      <c r="S1014" s="574">
        <v>26</v>
      </c>
      <c r="T1014" s="575">
        <v>6800</v>
      </c>
      <c r="U1014" s="574">
        <v>15</v>
      </c>
      <c r="V1014" s="574" t="s">
        <v>1797</v>
      </c>
      <c r="W1014" s="574">
        <v>0</v>
      </c>
      <c r="X1014" s="576">
        <v>40130</v>
      </c>
      <c r="Y1014" s="576">
        <v>27182</v>
      </c>
      <c r="Z1014" s="577">
        <v>0.05</v>
      </c>
    </row>
    <row r="1015" spans="1:26" ht="30" x14ac:dyDescent="0.25">
      <c r="A1015" s="564" t="s">
        <v>2850</v>
      </c>
      <c r="B1015" s="565" t="s">
        <v>1280</v>
      </c>
      <c r="C1015" s="565">
        <v>1</v>
      </c>
      <c r="D1015" s="565" t="s">
        <v>458</v>
      </c>
      <c r="E1015" s="565"/>
      <c r="F1015" s="565" t="s">
        <v>68</v>
      </c>
      <c r="G1015" s="565">
        <v>2017</v>
      </c>
      <c r="H1015" s="565" t="s">
        <v>154</v>
      </c>
      <c r="I1015" s="565" t="s">
        <v>604</v>
      </c>
      <c r="J1015" s="565" t="s">
        <v>1259</v>
      </c>
      <c r="K1015" s="565">
        <v>5</v>
      </c>
      <c r="L1015" s="565"/>
      <c r="M1015" s="565"/>
      <c r="N1015" s="565" t="s">
        <v>1281</v>
      </c>
      <c r="O1015" s="565">
        <v>6</v>
      </c>
      <c r="P1015" s="565" t="s">
        <v>605</v>
      </c>
      <c r="Q1015" s="565" t="s">
        <v>1282</v>
      </c>
      <c r="R1015" s="565">
        <v>119</v>
      </c>
      <c r="S1015" s="565">
        <v>18.600000000000001</v>
      </c>
      <c r="T1015" s="566">
        <v>7300</v>
      </c>
      <c r="U1015" s="565">
        <v>18</v>
      </c>
      <c r="V1015" s="565" t="s">
        <v>122</v>
      </c>
      <c r="W1015" s="565" t="s">
        <v>122</v>
      </c>
      <c r="X1015" s="567">
        <v>40665</v>
      </c>
      <c r="Y1015" s="567">
        <v>30470</v>
      </c>
      <c r="Z1015" s="579">
        <v>0.05</v>
      </c>
    </row>
    <row r="1016" spans="1:26" x14ac:dyDescent="0.25">
      <c r="A1016" s="564" t="s">
        <v>2851</v>
      </c>
      <c r="B1016" s="574" t="s">
        <v>1280</v>
      </c>
      <c r="C1016" s="574">
        <v>2</v>
      </c>
      <c r="D1016" s="574" t="s">
        <v>1370</v>
      </c>
      <c r="E1016" s="574"/>
      <c r="F1016" s="574" t="s">
        <v>68</v>
      </c>
      <c r="G1016" s="574">
        <v>2017</v>
      </c>
      <c r="H1016" s="574" t="s">
        <v>154</v>
      </c>
      <c r="I1016" s="574" t="s">
        <v>604</v>
      </c>
      <c r="J1016" s="574" t="s">
        <v>1259</v>
      </c>
      <c r="K1016" s="574">
        <v>5</v>
      </c>
      <c r="L1016" s="574"/>
      <c r="M1016" s="574"/>
      <c r="N1016" s="574" t="s">
        <v>1281</v>
      </c>
      <c r="O1016" s="574">
        <v>6</v>
      </c>
      <c r="P1016" s="574" t="s">
        <v>605</v>
      </c>
      <c r="Q1016" s="574" t="s">
        <v>1282</v>
      </c>
      <c r="R1016" s="574" t="s">
        <v>1283</v>
      </c>
      <c r="S1016" s="574" t="s">
        <v>1834</v>
      </c>
      <c r="T1016" s="575">
        <v>7300</v>
      </c>
      <c r="U1016" s="574">
        <v>18</v>
      </c>
      <c r="V1016" s="574" t="s">
        <v>122</v>
      </c>
      <c r="W1016" s="574" t="s">
        <v>122</v>
      </c>
      <c r="X1016" s="576">
        <v>40665</v>
      </c>
      <c r="Y1016" s="576">
        <v>29123</v>
      </c>
      <c r="Z1016" s="577">
        <v>0.01</v>
      </c>
    </row>
    <row r="1017" spans="1:26" ht="30" x14ac:dyDescent="0.25">
      <c r="A1017" s="564" t="s">
        <v>2852</v>
      </c>
      <c r="B1017" s="565" t="s">
        <v>1284</v>
      </c>
      <c r="C1017" s="565">
        <v>1</v>
      </c>
      <c r="D1017" s="565" t="s">
        <v>458</v>
      </c>
      <c r="E1017" s="565"/>
      <c r="F1017" s="565" t="s">
        <v>68</v>
      </c>
      <c r="G1017" s="565">
        <v>2017</v>
      </c>
      <c r="H1017" s="565" t="s">
        <v>154</v>
      </c>
      <c r="I1017" s="565" t="s">
        <v>604</v>
      </c>
      <c r="J1017" s="565" t="s">
        <v>1285</v>
      </c>
      <c r="K1017" s="565">
        <v>5</v>
      </c>
      <c r="L1017" s="565"/>
      <c r="M1017" s="565"/>
      <c r="N1017" s="565" t="s">
        <v>1281</v>
      </c>
      <c r="O1017" s="565">
        <v>6</v>
      </c>
      <c r="P1017" s="565" t="s">
        <v>609</v>
      </c>
      <c r="Q1017" s="565" t="s">
        <v>1282</v>
      </c>
      <c r="R1017" s="565">
        <v>119</v>
      </c>
      <c r="S1017" s="565">
        <v>18.600000000000001</v>
      </c>
      <c r="T1017" s="566">
        <v>7500</v>
      </c>
      <c r="U1017" s="565">
        <v>17</v>
      </c>
      <c r="V1017" s="565" t="s">
        <v>122</v>
      </c>
      <c r="W1017" s="565" t="s">
        <v>122</v>
      </c>
      <c r="X1017" s="567">
        <v>43585</v>
      </c>
      <c r="Y1017" s="567">
        <v>33169</v>
      </c>
      <c r="Z1017" s="579">
        <v>0.05</v>
      </c>
    </row>
    <row r="1018" spans="1:26" x14ac:dyDescent="0.25">
      <c r="A1018" s="564" t="s">
        <v>2853</v>
      </c>
      <c r="B1018" s="574" t="s">
        <v>1284</v>
      </c>
      <c r="C1018" s="574">
        <v>2</v>
      </c>
      <c r="D1018" s="574" t="s">
        <v>1370</v>
      </c>
      <c r="E1018" s="574"/>
      <c r="F1018" s="574" t="s">
        <v>68</v>
      </c>
      <c r="G1018" s="574">
        <v>2017</v>
      </c>
      <c r="H1018" s="574" t="s">
        <v>154</v>
      </c>
      <c r="I1018" s="574" t="s">
        <v>604</v>
      </c>
      <c r="J1018" s="574" t="s">
        <v>1285</v>
      </c>
      <c r="K1018" s="574">
        <v>5</v>
      </c>
      <c r="L1018" s="574"/>
      <c r="M1018" s="574"/>
      <c r="N1018" s="574" t="s">
        <v>1281</v>
      </c>
      <c r="O1018" s="574">
        <v>6</v>
      </c>
      <c r="P1018" s="574" t="s">
        <v>609</v>
      </c>
      <c r="Q1018" s="574" t="s">
        <v>1282</v>
      </c>
      <c r="R1018" s="574" t="s">
        <v>1283</v>
      </c>
      <c r="S1018" s="574" t="s">
        <v>1834</v>
      </c>
      <c r="T1018" s="575">
        <v>7500</v>
      </c>
      <c r="U1018" s="574">
        <v>17</v>
      </c>
      <c r="V1018" s="574" t="s">
        <v>122</v>
      </c>
      <c r="W1018" s="574" t="s">
        <v>122</v>
      </c>
      <c r="X1018" s="576">
        <v>43585</v>
      </c>
      <c r="Y1018" s="576">
        <v>31690</v>
      </c>
      <c r="Z1018" s="577">
        <v>0.01</v>
      </c>
    </row>
    <row r="1019" spans="1:26" ht="30" x14ac:dyDescent="0.25">
      <c r="A1019" s="564" t="s">
        <v>2854</v>
      </c>
      <c r="B1019" s="565" t="s">
        <v>1286</v>
      </c>
      <c r="C1019" s="565">
        <v>1</v>
      </c>
      <c r="D1019" s="565" t="s">
        <v>458</v>
      </c>
      <c r="E1019" s="565"/>
      <c r="F1019" s="565" t="s">
        <v>68</v>
      </c>
      <c r="G1019" s="565">
        <v>2017</v>
      </c>
      <c r="H1019" s="565" t="s">
        <v>1287</v>
      </c>
      <c r="I1019" s="565" t="s">
        <v>1288</v>
      </c>
      <c r="J1019" s="565" t="s">
        <v>1259</v>
      </c>
      <c r="K1019" s="565">
        <v>5</v>
      </c>
      <c r="L1019" s="565"/>
      <c r="M1019" s="565"/>
      <c r="N1019" s="565" t="s">
        <v>1281</v>
      </c>
      <c r="O1019" s="565">
        <v>6</v>
      </c>
      <c r="P1019" s="565" t="s">
        <v>922</v>
      </c>
      <c r="Q1019" s="565" t="s">
        <v>463</v>
      </c>
      <c r="R1019" s="565">
        <v>145</v>
      </c>
      <c r="S1019" s="565">
        <v>23</v>
      </c>
      <c r="T1019" s="566">
        <v>6900</v>
      </c>
      <c r="U1019" s="565">
        <v>20</v>
      </c>
      <c r="V1019" s="565" t="s">
        <v>122</v>
      </c>
      <c r="W1019" s="565" t="s">
        <v>123</v>
      </c>
      <c r="X1019" s="567">
        <v>34440</v>
      </c>
      <c r="Y1019" s="567">
        <v>24031</v>
      </c>
      <c r="Z1019" s="579">
        <v>0.05</v>
      </c>
    </row>
    <row r="1020" spans="1:26" x14ac:dyDescent="0.25">
      <c r="A1020" s="564" t="s">
        <v>2855</v>
      </c>
      <c r="B1020" s="574" t="s">
        <v>1286</v>
      </c>
      <c r="C1020" s="574">
        <v>2</v>
      </c>
      <c r="D1020" s="574" t="s">
        <v>1370</v>
      </c>
      <c r="E1020" s="574"/>
      <c r="F1020" s="574" t="s">
        <v>68</v>
      </c>
      <c r="G1020" s="574">
        <v>2017</v>
      </c>
      <c r="H1020" s="574" t="s">
        <v>1287</v>
      </c>
      <c r="I1020" s="574" t="s">
        <v>1288</v>
      </c>
      <c r="J1020" s="574" t="s">
        <v>1259</v>
      </c>
      <c r="K1020" s="574">
        <v>5</v>
      </c>
      <c r="L1020" s="574"/>
      <c r="M1020" s="574"/>
      <c r="N1020" s="574" t="s">
        <v>1281</v>
      </c>
      <c r="O1020" s="574">
        <v>6</v>
      </c>
      <c r="P1020" s="574" t="s">
        <v>922</v>
      </c>
      <c r="Q1020" s="574" t="s">
        <v>1289</v>
      </c>
      <c r="R1020" s="574" t="s">
        <v>1290</v>
      </c>
      <c r="S1020" s="574" t="s">
        <v>1835</v>
      </c>
      <c r="T1020" s="575">
        <v>6900</v>
      </c>
      <c r="U1020" s="574">
        <v>20</v>
      </c>
      <c r="V1020" s="574" t="s">
        <v>122</v>
      </c>
      <c r="W1020" s="574" t="s">
        <v>123</v>
      </c>
      <c r="X1020" s="576">
        <v>34400</v>
      </c>
      <c r="Y1020" s="576">
        <v>23614</v>
      </c>
      <c r="Z1020" s="577">
        <v>0.01</v>
      </c>
    </row>
    <row r="1021" spans="1:26" ht="30" x14ac:dyDescent="0.25">
      <c r="A1021" s="564" t="s">
        <v>2856</v>
      </c>
      <c r="B1021" s="565" t="s">
        <v>1291</v>
      </c>
      <c r="C1021" s="565">
        <v>1</v>
      </c>
      <c r="D1021" s="565" t="s">
        <v>458</v>
      </c>
      <c r="E1021" s="565"/>
      <c r="F1021" s="565" t="s">
        <v>68</v>
      </c>
      <c r="G1021" s="565">
        <v>2017</v>
      </c>
      <c r="H1021" s="565" t="s">
        <v>187</v>
      </c>
      <c r="I1021" s="565" t="s">
        <v>1292</v>
      </c>
      <c r="J1021" s="565" t="s">
        <v>1259</v>
      </c>
      <c r="K1021" s="565">
        <v>5</v>
      </c>
      <c r="L1021" s="565"/>
      <c r="M1021" s="565"/>
      <c r="N1021" s="565" t="s">
        <v>1281</v>
      </c>
      <c r="O1021" s="565">
        <v>6</v>
      </c>
      <c r="P1021" s="565" t="s">
        <v>922</v>
      </c>
      <c r="Q1021" s="565" t="s">
        <v>463</v>
      </c>
      <c r="R1021" s="565">
        <v>163</v>
      </c>
      <c r="S1021" s="565">
        <v>23</v>
      </c>
      <c r="T1021" s="566">
        <v>7050</v>
      </c>
      <c r="U1021" s="565">
        <v>20</v>
      </c>
      <c r="V1021" s="565" t="s">
        <v>122</v>
      </c>
      <c r="W1021" s="565" t="s">
        <v>123</v>
      </c>
      <c r="X1021" s="567">
        <v>34755</v>
      </c>
      <c r="Y1021" s="567">
        <v>24345</v>
      </c>
      <c r="Z1021" s="579">
        <v>0.05</v>
      </c>
    </row>
    <row r="1022" spans="1:26" x14ac:dyDescent="0.25">
      <c r="A1022" s="564" t="s">
        <v>2857</v>
      </c>
      <c r="B1022" s="574" t="s">
        <v>1291</v>
      </c>
      <c r="C1022" s="574">
        <v>2</v>
      </c>
      <c r="D1022" s="574" t="s">
        <v>1370</v>
      </c>
      <c r="E1022" s="574"/>
      <c r="F1022" s="574" t="s">
        <v>68</v>
      </c>
      <c r="G1022" s="574">
        <v>2017</v>
      </c>
      <c r="H1022" s="574" t="s">
        <v>187</v>
      </c>
      <c r="I1022" s="574" t="s">
        <v>1292</v>
      </c>
      <c r="J1022" s="574" t="s">
        <v>1259</v>
      </c>
      <c r="K1022" s="574">
        <v>5</v>
      </c>
      <c r="L1022" s="574"/>
      <c r="M1022" s="574"/>
      <c r="N1022" s="574" t="s">
        <v>1281</v>
      </c>
      <c r="O1022" s="574">
        <v>6</v>
      </c>
      <c r="P1022" s="574" t="s">
        <v>922</v>
      </c>
      <c r="Q1022" s="574" t="s">
        <v>1289</v>
      </c>
      <c r="R1022" s="574" t="s">
        <v>1293</v>
      </c>
      <c r="S1022" s="574" t="s">
        <v>1835</v>
      </c>
      <c r="T1022" s="575">
        <v>7050</v>
      </c>
      <c r="U1022" s="574">
        <v>20</v>
      </c>
      <c r="V1022" s="574" t="s">
        <v>122</v>
      </c>
      <c r="W1022" s="574" t="s">
        <v>123</v>
      </c>
      <c r="X1022" s="576">
        <v>34755</v>
      </c>
      <c r="Y1022" s="576">
        <v>23912</v>
      </c>
      <c r="Z1022" s="577">
        <v>0.01</v>
      </c>
    </row>
    <row r="1023" spans="1:26" ht="30" x14ac:dyDescent="0.25">
      <c r="A1023" s="564" t="s">
        <v>2858</v>
      </c>
      <c r="B1023" s="565" t="s">
        <v>1294</v>
      </c>
      <c r="C1023" s="565">
        <v>1</v>
      </c>
      <c r="D1023" s="565" t="s">
        <v>458</v>
      </c>
      <c r="E1023" s="565"/>
      <c r="F1023" s="565" t="s">
        <v>68</v>
      </c>
      <c r="G1023" s="565">
        <v>2017</v>
      </c>
      <c r="H1023" s="565" t="s">
        <v>187</v>
      </c>
      <c r="I1023" s="565" t="s">
        <v>1288</v>
      </c>
      <c r="J1023" s="565" t="s">
        <v>1264</v>
      </c>
      <c r="K1023" s="565">
        <v>5</v>
      </c>
      <c r="L1023" s="565"/>
      <c r="M1023" s="565"/>
      <c r="N1023" s="565" t="s">
        <v>1281</v>
      </c>
      <c r="O1023" s="565">
        <v>6</v>
      </c>
      <c r="P1023" s="565" t="s">
        <v>967</v>
      </c>
      <c r="Q1023" s="565" t="s">
        <v>463</v>
      </c>
      <c r="R1023" s="565">
        <v>145</v>
      </c>
      <c r="S1023" s="565">
        <v>36</v>
      </c>
      <c r="T1023" s="566">
        <v>7050</v>
      </c>
      <c r="U1023" s="565">
        <v>19</v>
      </c>
      <c r="V1023" s="565" t="s">
        <v>122</v>
      </c>
      <c r="W1023" s="565" t="s">
        <v>123</v>
      </c>
      <c r="X1023" s="567">
        <v>37865</v>
      </c>
      <c r="Y1023" s="567">
        <v>27179</v>
      </c>
      <c r="Z1023" s="579">
        <v>0.05</v>
      </c>
    </row>
    <row r="1024" spans="1:26" x14ac:dyDescent="0.25">
      <c r="A1024" s="564" t="s">
        <v>2859</v>
      </c>
      <c r="B1024" s="574" t="s">
        <v>1294</v>
      </c>
      <c r="C1024" s="574">
        <v>2</v>
      </c>
      <c r="D1024" s="574" t="s">
        <v>1370</v>
      </c>
      <c r="E1024" s="574"/>
      <c r="F1024" s="574" t="s">
        <v>68</v>
      </c>
      <c r="G1024" s="574">
        <v>2017</v>
      </c>
      <c r="H1024" s="574" t="s">
        <v>187</v>
      </c>
      <c r="I1024" s="574" t="s">
        <v>1288</v>
      </c>
      <c r="J1024" s="574" t="s">
        <v>1264</v>
      </c>
      <c r="K1024" s="574">
        <v>5</v>
      </c>
      <c r="L1024" s="574"/>
      <c r="M1024" s="574"/>
      <c r="N1024" s="574" t="s">
        <v>1281</v>
      </c>
      <c r="O1024" s="574">
        <v>6</v>
      </c>
      <c r="P1024" s="574" t="s">
        <v>967</v>
      </c>
      <c r="Q1024" s="574" t="s">
        <v>1289</v>
      </c>
      <c r="R1024" s="574" t="s">
        <v>1290</v>
      </c>
      <c r="S1024" s="574" t="s">
        <v>1835</v>
      </c>
      <c r="T1024" s="575">
        <v>7000</v>
      </c>
      <c r="U1024" s="574">
        <v>18</v>
      </c>
      <c r="V1024" s="574" t="s">
        <v>122</v>
      </c>
      <c r="W1024" s="574" t="s">
        <v>123</v>
      </c>
      <c r="X1024" s="576">
        <v>37860</v>
      </c>
      <c r="Y1024" s="576">
        <v>26670</v>
      </c>
      <c r="Z1024" s="577">
        <v>0.01</v>
      </c>
    </row>
    <row r="1025" spans="1:26" ht="30" x14ac:dyDescent="0.25">
      <c r="A1025" s="564" t="s">
        <v>2860</v>
      </c>
      <c r="B1025" s="565" t="s">
        <v>1295</v>
      </c>
      <c r="C1025" s="565">
        <v>1</v>
      </c>
      <c r="D1025" s="565" t="s">
        <v>458</v>
      </c>
      <c r="E1025" s="565"/>
      <c r="F1025" s="565" t="s">
        <v>68</v>
      </c>
      <c r="G1025" s="565">
        <v>2017</v>
      </c>
      <c r="H1025" s="565" t="s">
        <v>187</v>
      </c>
      <c r="I1025" s="565" t="s">
        <v>1292</v>
      </c>
      <c r="J1025" s="565" t="s">
        <v>1264</v>
      </c>
      <c r="K1025" s="565">
        <v>5</v>
      </c>
      <c r="L1025" s="565"/>
      <c r="M1025" s="565"/>
      <c r="N1025" s="565" t="s">
        <v>1281</v>
      </c>
      <c r="O1025" s="565">
        <v>6</v>
      </c>
      <c r="P1025" s="565" t="s">
        <v>967</v>
      </c>
      <c r="Q1025" s="565" t="s">
        <v>463</v>
      </c>
      <c r="R1025" s="565">
        <v>163</v>
      </c>
      <c r="S1025" s="565">
        <v>36</v>
      </c>
      <c r="T1025" s="566">
        <v>7050</v>
      </c>
      <c r="U1025" s="565">
        <v>19</v>
      </c>
      <c r="V1025" s="565" t="s">
        <v>122</v>
      </c>
      <c r="W1025" s="565" t="s">
        <v>123</v>
      </c>
      <c r="X1025" s="567">
        <v>38115</v>
      </c>
      <c r="Y1025" s="567">
        <v>27460</v>
      </c>
      <c r="Z1025" s="579">
        <v>0.05</v>
      </c>
    </row>
    <row r="1026" spans="1:26" x14ac:dyDescent="0.25">
      <c r="A1026" s="564" t="s">
        <v>2861</v>
      </c>
      <c r="B1026" s="574" t="s">
        <v>1295</v>
      </c>
      <c r="C1026" s="574">
        <v>2</v>
      </c>
      <c r="D1026" s="574" t="s">
        <v>1370</v>
      </c>
      <c r="E1026" s="574"/>
      <c r="F1026" s="574" t="s">
        <v>68</v>
      </c>
      <c r="G1026" s="574">
        <v>2017</v>
      </c>
      <c r="H1026" s="574" t="s">
        <v>187</v>
      </c>
      <c r="I1026" s="574" t="s">
        <v>1292</v>
      </c>
      <c r="J1026" s="574" t="s">
        <v>1264</v>
      </c>
      <c r="K1026" s="574">
        <v>5</v>
      </c>
      <c r="L1026" s="574"/>
      <c r="M1026" s="574"/>
      <c r="N1026" s="574" t="s">
        <v>1281</v>
      </c>
      <c r="O1026" s="574">
        <v>6</v>
      </c>
      <c r="P1026" s="574" t="s">
        <v>967</v>
      </c>
      <c r="Q1026" s="574" t="s">
        <v>1289</v>
      </c>
      <c r="R1026" s="574" t="s">
        <v>1293</v>
      </c>
      <c r="S1026" s="574" t="s">
        <v>1835</v>
      </c>
      <c r="T1026" s="575">
        <v>7050</v>
      </c>
      <c r="U1026" s="574">
        <v>18</v>
      </c>
      <c r="V1026" s="574" t="s">
        <v>122</v>
      </c>
      <c r="W1026" s="574" t="s">
        <v>123</v>
      </c>
      <c r="X1026" s="576">
        <v>38115</v>
      </c>
      <c r="Y1026" s="576">
        <v>26942</v>
      </c>
      <c r="Z1026" s="577">
        <v>0.01</v>
      </c>
    </row>
    <row r="1027" spans="1:26" ht="30" x14ac:dyDescent="0.25">
      <c r="A1027" s="564" t="s">
        <v>2862</v>
      </c>
      <c r="B1027" s="574" t="s">
        <v>1266</v>
      </c>
      <c r="C1027" s="574">
        <v>1</v>
      </c>
      <c r="D1027" s="574" t="s">
        <v>436</v>
      </c>
      <c r="E1027" s="574"/>
      <c r="F1027" s="574" t="s">
        <v>98</v>
      </c>
      <c r="G1027" s="574">
        <v>2016</v>
      </c>
      <c r="H1027" s="574" t="s">
        <v>85</v>
      </c>
      <c r="I1027" s="574" t="s">
        <v>1267</v>
      </c>
      <c r="J1027" s="574" t="s">
        <v>121</v>
      </c>
      <c r="K1027" s="574">
        <v>5</v>
      </c>
      <c r="L1027" s="574"/>
      <c r="M1027" s="574"/>
      <c r="N1027" s="574" t="s">
        <v>591</v>
      </c>
      <c r="O1027" s="574">
        <v>6</v>
      </c>
      <c r="P1027" s="574" t="s">
        <v>1268</v>
      </c>
      <c r="Q1027" s="574" t="s">
        <v>1269</v>
      </c>
      <c r="R1027" s="574">
        <v>110.5</v>
      </c>
      <c r="S1027" s="574">
        <v>17.5</v>
      </c>
      <c r="T1027" s="575">
        <v>3736</v>
      </c>
      <c r="U1027" s="574">
        <v>21</v>
      </c>
      <c r="V1027" s="574" t="s">
        <v>360</v>
      </c>
      <c r="W1027" s="574" t="s">
        <v>122</v>
      </c>
      <c r="X1027" s="576">
        <v>28165</v>
      </c>
      <c r="Y1027" s="576">
        <v>26790</v>
      </c>
      <c r="Z1027" s="577">
        <v>0.05</v>
      </c>
    </row>
    <row r="1028" spans="1:26" x14ac:dyDescent="0.25">
      <c r="A1028" s="564" t="s">
        <v>1721</v>
      </c>
      <c r="B1028" s="582" t="s">
        <v>1354</v>
      </c>
      <c r="C1028" s="582"/>
      <c r="D1028" s="582"/>
      <c r="E1028" s="582"/>
      <c r="F1028" s="582"/>
      <c r="G1028" s="582"/>
      <c r="H1028" s="582"/>
      <c r="I1028" s="582"/>
      <c r="J1028" s="582"/>
      <c r="K1028" s="582"/>
      <c r="L1028" s="582"/>
      <c r="M1028" s="582"/>
      <c r="N1028" s="582"/>
      <c r="O1028" s="582"/>
      <c r="P1028" s="582"/>
      <c r="Q1028" s="582"/>
      <c r="R1028" s="582"/>
      <c r="S1028" s="582"/>
      <c r="T1028" s="583"/>
      <c r="U1028" s="582"/>
      <c r="V1028" s="582"/>
      <c r="W1028" s="582"/>
      <c r="X1028" s="584"/>
      <c r="Y1028" s="584"/>
      <c r="Z1028" s="585"/>
    </row>
    <row r="1029" spans="1:26" x14ac:dyDescent="0.25">
      <c r="Q1029" s="595"/>
      <c r="U1029" s="595"/>
    </row>
    <row r="1030" spans="1:26" x14ac:dyDescent="0.25">
      <c r="Q1030" s="595"/>
      <c r="U1030" s="595"/>
    </row>
    <row r="1031" spans="1:26" x14ac:dyDescent="0.25">
      <c r="Q1031" s="595"/>
      <c r="U1031" s="595"/>
    </row>
    <row r="1032" spans="1:26" x14ac:dyDescent="0.25">
      <c r="Q1032" s="595"/>
      <c r="U1032" s="595"/>
    </row>
    <row r="1033" spans="1:26" x14ac:dyDescent="0.25">
      <c r="Q1033" s="595"/>
      <c r="U1033" s="595"/>
    </row>
    <row r="1034" spans="1:26" x14ac:dyDescent="0.25">
      <c r="Q1034" s="595"/>
      <c r="U1034" s="595"/>
    </row>
    <row r="1035" spans="1:26" x14ac:dyDescent="0.25">
      <c r="Q1035" s="595"/>
      <c r="U1035" s="595"/>
    </row>
    <row r="1036" spans="1:26" x14ac:dyDescent="0.25">
      <c r="Q1036" s="595"/>
      <c r="U1036" s="595"/>
    </row>
    <row r="1037" spans="1:26" x14ac:dyDescent="0.25">
      <c r="Q1037" s="595"/>
      <c r="U1037" s="595"/>
    </row>
    <row r="1038" spans="1:26" x14ac:dyDescent="0.25">
      <c r="Q1038" s="595"/>
      <c r="U1038" s="595"/>
    </row>
    <row r="1039" spans="1:26" x14ac:dyDescent="0.25">
      <c r="Q1039" s="595"/>
      <c r="U1039" s="595"/>
    </row>
    <row r="1040" spans="1:26" x14ac:dyDescent="0.25">
      <c r="A1040" s="623"/>
      <c r="B1040" s="623"/>
      <c r="C1040" s="623"/>
      <c r="D1040" s="623"/>
      <c r="E1040" s="623"/>
      <c r="F1040" s="623"/>
      <c r="Q1040" s="595"/>
      <c r="U1040" s="595"/>
    </row>
    <row r="1041" spans="1:21" x14ac:dyDescent="0.25">
      <c r="A1041" s="623"/>
      <c r="B1041" s="623"/>
      <c r="C1041" s="623"/>
      <c r="D1041" s="623"/>
      <c r="E1041" s="623"/>
      <c r="F1041" s="623"/>
      <c r="Q1041" s="595"/>
      <c r="U1041" s="595"/>
    </row>
    <row r="1042" spans="1:21" x14ac:dyDescent="0.25">
      <c r="A1042" s="623"/>
      <c r="B1042" s="623"/>
      <c r="C1042" s="623"/>
      <c r="D1042" s="623"/>
      <c r="E1042" s="623"/>
      <c r="F1042" s="623"/>
      <c r="Q1042" s="595"/>
      <c r="U1042" s="595"/>
    </row>
    <row r="1043" spans="1:21" x14ac:dyDescent="0.25">
      <c r="A1043" s="623"/>
      <c r="B1043" s="623"/>
      <c r="C1043" s="623"/>
      <c r="D1043" s="623"/>
      <c r="E1043" s="623"/>
      <c r="F1043" s="623"/>
      <c r="Q1043" s="595"/>
      <c r="U1043" s="595"/>
    </row>
    <row r="1044" spans="1:21" x14ac:dyDescent="0.25">
      <c r="A1044" s="623"/>
      <c r="B1044" s="623"/>
      <c r="C1044" s="623"/>
      <c r="D1044" s="623"/>
      <c r="E1044" s="623"/>
      <c r="F1044" s="623"/>
      <c r="Q1044" s="595"/>
      <c r="U1044" s="595"/>
    </row>
    <row r="1045" spans="1:21" x14ac:dyDescent="0.25">
      <c r="A1045" s="623"/>
      <c r="B1045" s="623"/>
      <c r="C1045" s="623"/>
      <c r="D1045" s="623"/>
      <c r="E1045" s="623"/>
      <c r="F1045" s="623"/>
      <c r="Q1045" s="595"/>
      <c r="U1045" s="595"/>
    </row>
    <row r="1046" spans="1:21" x14ac:dyDescent="0.25">
      <c r="A1046" s="623"/>
      <c r="B1046" s="623"/>
      <c r="C1046" s="623"/>
      <c r="D1046" s="623"/>
      <c r="E1046" s="623"/>
      <c r="F1046" s="623"/>
      <c r="Q1046" s="595"/>
      <c r="U1046" s="595"/>
    </row>
    <row r="1047" spans="1:21" x14ac:dyDescent="0.25">
      <c r="A1047" s="623"/>
      <c r="B1047" s="623"/>
      <c r="C1047" s="623"/>
      <c r="D1047" s="623"/>
      <c r="E1047" s="623"/>
      <c r="F1047" s="623"/>
      <c r="Q1047" s="595"/>
      <c r="U1047" s="595"/>
    </row>
    <row r="1048" spans="1:21" x14ac:dyDescent="0.25">
      <c r="A1048" s="623"/>
      <c r="B1048" s="623"/>
      <c r="C1048" s="623"/>
      <c r="D1048" s="623"/>
      <c r="E1048" s="623"/>
      <c r="F1048" s="623"/>
      <c r="Q1048" s="595"/>
      <c r="U1048" s="595"/>
    </row>
    <row r="1049" spans="1:21" x14ac:dyDescent="0.25">
      <c r="A1049" s="623"/>
      <c r="B1049" s="623"/>
      <c r="C1049" s="623"/>
      <c r="D1049" s="623"/>
      <c r="E1049" s="623"/>
      <c r="F1049" s="623"/>
      <c r="Q1049" s="595"/>
      <c r="U1049" s="595"/>
    </row>
    <row r="1050" spans="1:21" x14ac:dyDescent="0.25">
      <c r="A1050" s="623"/>
      <c r="B1050" s="623"/>
      <c r="C1050" s="623"/>
      <c r="D1050" s="623"/>
      <c r="E1050" s="623"/>
      <c r="F1050" s="623"/>
      <c r="Q1050" s="595"/>
      <c r="U1050" s="595"/>
    </row>
    <row r="1051" spans="1:21" x14ac:dyDescent="0.25">
      <c r="A1051" s="623"/>
      <c r="B1051" s="623"/>
      <c r="C1051" s="623"/>
      <c r="D1051" s="623"/>
      <c r="E1051" s="623"/>
      <c r="F1051" s="623"/>
      <c r="Q1051" s="595"/>
      <c r="U1051" s="595"/>
    </row>
    <row r="1052" spans="1:21" x14ac:dyDescent="0.25">
      <c r="A1052" s="623"/>
      <c r="B1052" s="623"/>
      <c r="C1052" s="623"/>
      <c r="D1052" s="623"/>
      <c r="E1052" s="623"/>
      <c r="F1052" s="623"/>
      <c r="Q1052" s="595"/>
      <c r="U1052" s="595"/>
    </row>
    <row r="1053" spans="1:21" x14ac:dyDescent="0.25">
      <c r="A1053" s="623"/>
      <c r="B1053" s="623"/>
      <c r="C1053" s="623"/>
      <c r="D1053" s="623"/>
      <c r="E1053" s="623"/>
      <c r="F1053" s="623"/>
      <c r="Q1053" s="595"/>
      <c r="U1053" s="595"/>
    </row>
    <row r="1054" spans="1:21" x14ac:dyDescent="0.25">
      <c r="A1054" s="623"/>
      <c r="B1054" s="623"/>
      <c r="C1054" s="623"/>
      <c r="D1054" s="623"/>
      <c r="E1054" s="623"/>
      <c r="F1054" s="623"/>
      <c r="Q1054" s="595"/>
      <c r="U1054" s="595"/>
    </row>
    <row r="1055" spans="1:21" x14ac:dyDescent="0.25">
      <c r="A1055" s="623"/>
      <c r="B1055" s="623"/>
      <c r="C1055" s="623"/>
      <c r="D1055" s="623"/>
      <c r="E1055" s="623"/>
      <c r="F1055" s="623"/>
      <c r="Q1055" s="595"/>
      <c r="U1055" s="595"/>
    </row>
    <row r="1056" spans="1:21" x14ac:dyDescent="0.25">
      <c r="A1056" s="623"/>
      <c r="B1056" s="623"/>
      <c r="C1056" s="623"/>
      <c r="D1056" s="623"/>
      <c r="E1056" s="623"/>
      <c r="F1056" s="623"/>
      <c r="Q1056" s="595"/>
      <c r="U1056" s="595"/>
    </row>
    <row r="1057" spans="1:21" x14ac:dyDescent="0.25">
      <c r="A1057" s="623"/>
      <c r="B1057" s="623"/>
      <c r="C1057" s="623"/>
      <c r="D1057" s="623"/>
      <c r="E1057" s="623"/>
      <c r="F1057" s="623"/>
      <c r="Q1057" s="595"/>
      <c r="U1057" s="595"/>
    </row>
    <row r="1058" spans="1:21" x14ac:dyDescent="0.25">
      <c r="A1058" s="623"/>
      <c r="B1058" s="623"/>
      <c r="C1058" s="623"/>
      <c r="D1058" s="623"/>
      <c r="E1058" s="623"/>
      <c r="F1058" s="623"/>
      <c r="Q1058" s="595"/>
      <c r="U1058" s="595"/>
    </row>
    <row r="1059" spans="1:21" x14ac:dyDescent="0.25">
      <c r="A1059" s="623"/>
      <c r="B1059" s="623"/>
      <c r="C1059" s="623"/>
      <c r="D1059" s="623"/>
      <c r="E1059" s="623"/>
      <c r="F1059" s="623"/>
      <c r="Q1059" s="595"/>
      <c r="U1059" s="595"/>
    </row>
    <row r="1060" spans="1:21" x14ac:dyDescent="0.25">
      <c r="A1060" s="623"/>
      <c r="B1060" s="623"/>
      <c r="C1060" s="623"/>
      <c r="D1060" s="623"/>
      <c r="E1060" s="623"/>
      <c r="F1060" s="623"/>
      <c r="Q1060" s="595"/>
      <c r="U1060" s="595"/>
    </row>
    <row r="1061" spans="1:21" x14ac:dyDescent="0.25">
      <c r="A1061" s="623"/>
      <c r="B1061" s="623"/>
      <c r="C1061" s="623"/>
      <c r="D1061" s="623"/>
      <c r="E1061" s="623"/>
      <c r="F1061" s="623"/>
      <c r="Q1061" s="595"/>
      <c r="U1061" s="595"/>
    </row>
    <row r="1062" spans="1:21" x14ac:dyDescent="0.25">
      <c r="A1062" s="623"/>
      <c r="B1062" s="623"/>
      <c r="C1062" s="623"/>
      <c r="D1062" s="623"/>
      <c r="E1062" s="623"/>
      <c r="F1062" s="623"/>
      <c r="Q1062" s="595"/>
      <c r="U1062" s="595"/>
    </row>
    <row r="1063" spans="1:21" x14ac:dyDescent="0.25">
      <c r="A1063" s="623"/>
      <c r="B1063" s="623"/>
      <c r="C1063" s="623"/>
      <c r="D1063" s="623"/>
      <c r="E1063" s="623"/>
      <c r="F1063" s="623"/>
      <c r="Q1063" s="595"/>
      <c r="U1063" s="595"/>
    </row>
    <row r="1064" spans="1:21" x14ac:dyDescent="0.25">
      <c r="A1064" s="623"/>
      <c r="B1064" s="623"/>
      <c r="C1064" s="623"/>
      <c r="D1064" s="623"/>
      <c r="E1064" s="623"/>
      <c r="F1064" s="623"/>
      <c r="Q1064" s="595"/>
      <c r="U1064" s="595"/>
    </row>
    <row r="1065" spans="1:21" x14ac:dyDescent="0.25">
      <c r="A1065" s="623"/>
      <c r="B1065" s="623"/>
      <c r="C1065" s="623"/>
      <c r="D1065" s="623"/>
      <c r="E1065" s="623"/>
      <c r="F1065" s="623"/>
      <c r="Q1065" s="595"/>
      <c r="U1065" s="595"/>
    </row>
    <row r="1066" spans="1:21" x14ac:dyDescent="0.25">
      <c r="A1066" s="623"/>
      <c r="B1066" s="623"/>
      <c r="C1066" s="623"/>
      <c r="D1066" s="623"/>
      <c r="E1066" s="623"/>
      <c r="F1066" s="623"/>
      <c r="Q1066" s="595"/>
      <c r="U1066" s="595"/>
    </row>
    <row r="1067" spans="1:21" x14ac:dyDescent="0.25">
      <c r="A1067" s="623"/>
      <c r="B1067" s="623"/>
      <c r="C1067" s="623"/>
      <c r="D1067" s="623"/>
      <c r="E1067" s="623"/>
      <c r="F1067" s="623"/>
      <c r="Q1067" s="595"/>
      <c r="U1067" s="595"/>
    </row>
    <row r="1068" spans="1:21" x14ac:dyDescent="0.25">
      <c r="A1068" s="623"/>
      <c r="B1068" s="623"/>
      <c r="C1068" s="623"/>
      <c r="D1068" s="623"/>
      <c r="E1068" s="623"/>
      <c r="F1068" s="623"/>
      <c r="Q1068" s="595"/>
      <c r="U1068" s="595"/>
    </row>
    <row r="1069" spans="1:21" x14ac:dyDescent="0.25">
      <c r="A1069" s="623"/>
      <c r="B1069" s="623"/>
      <c r="C1069" s="623"/>
      <c r="D1069" s="623"/>
      <c r="E1069" s="623"/>
      <c r="F1069" s="623"/>
      <c r="Q1069" s="595"/>
      <c r="U1069" s="595"/>
    </row>
    <row r="1070" spans="1:21" x14ac:dyDescent="0.25">
      <c r="A1070" s="623"/>
      <c r="B1070" s="623"/>
      <c r="C1070" s="623"/>
      <c r="D1070" s="623"/>
      <c r="E1070" s="623"/>
      <c r="F1070" s="623"/>
      <c r="Q1070" s="595"/>
      <c r="U1070" s="595"/>
    </row>
    <row r="1071" spans="1:21" x14ac:dyDescent="0.25">
      <c r="A1071" s="623"/>
      <c r="B1071" s="623"/>
      <c r="C1071" s="623"/>
      <c r="D1071" s="623"/>
      <c r="E1071" s="623"/>
      <c r="F1071" s="623"/>
      <c r="Q1071" s="595"/>
      <c r="U1071" s="595"/>
    </row>
    <row r="1072" spans="1:21" x14ac:dyDescent="0.25">
      <c r="A1072" s="623"/>
      <c r="B1072" s="623"/>
      <c r="C1072" s="623"/>
      <c r="D1072" s="623"/>
      <c r="E1072" s="623"/>
      <c r="F1072" s="623"/>
      <c r="Q1072" s="595"/>
      <c r="U1072" s="595"/>
    </row>
    <row r="1073" spans="1:21" x14ac:dyDescent="0.25">
      <c r="A1073" s="623"/>
      <c r="B1073" s="623"/>
      <c r="C1073" s="623"/>
      <c r="D1073" s="623"/>
      <c r="E1073" s="623"/>
      <c r="F1073" s="623"/>
      <c r="Q1073" s="595"/>
      <c r="U1073" s="595"/>
    </row>
    <row r="1074" spans="1:21" x14ac:dyDescent="0.25">
      <c r="A1074" s="623"/>
      <c r="B1074" s="623"/>
      <c r="C1074" s="623"/>
      <c r="D1074" s="623"/>
      <c r="E1074" s="623"/>
      <c r="F1074" s="623"/>
      <c r="Q1074" s="595"/>
      <c r="U1074" s="595"/>
    </row>
    <row r="1075" spans="1:21" x14ac:dyDescent="0.25">
      <c r="A1075" s="623"/>
      <c r="B1075" s="623"/>
      <c r="C1075" s="623"/>
      <c r="D1075" s="623"/>
      <c r="E1075" s="623"/>
      <c r="F1075" s="623"/>
      <c r="Q1075" s="595"/>
      <c r="U1075" s="595"/>
    </row>
    <row r="1076" spans="1:21" x14ac:dyDescent="0.25">
      <c r="A1076" s="623"/>
      <c r="B1076" s="623"/>
      <c r="C1076" s="623"/>
      <c r="D1076" s="623"/>
      <c r="E1076" s="623"/>
      <c r="F1076" s="623"/>
      <c r="Q1076" s="595"/>
      <c r="U1076" s="595"/>
    </row>
    <row r="1077" spans="1:21" x14ac:dyDescent="0.25">
      <c r="A1077" s="623"/>
      <c r="B1077" s="623"/>
      <c r="C1077" s="623"/>
      <c r="D1077" s="623"/>
      <c r="E1077" s="623"/>
      <c r="F1077" s="623"/>
      <c r="Q1077" s="595"/>
      <c r="U1077" s="595"/>
    </row>
    <row r="1078" spans="1:21" x14ac:dyDescent="0.25">
      <c r="A1078" s="623"/>
      <c r="B1078" s="623"/>
      <c r="C1078" s="623"/>
      <c r="D1078" s="623"/>
      <c r="E1078" s="623"/>
      <c r="F1078" s="623"/>
      <c r="Q1078" s="595"/>
      <c r="U1078" s="595"/>
    </row>
    <row r="1079" spans="1:21" x14ac:dyDescent="0.25">
      <c r="A1079" s="623"/>
      <c r="B1079" s="623"/>
      <c r="C1079" s="623"/>
      <c r="D1079" s="623"/>
      <c r="E1079" s="623"/>
      <c r="F1079" s="623"/>
      <c r="Q1079" s="595"/>
      <c r="U1079" s="595"/>
    </row>
    <row r="1080" spans="1:21" x14ac:dyDescent="0.25">
      <c r="A1080" s="623"/>
      <c r="B1080" s="623"/>
      <c r="C1080" s="623"/>
      <c r="D1080" s="623"/>
      <c r="E1080" s="623"/>
      <c r="F1080" s="623"/>
      <c r="Q1080" s="595"/>
      <c r="U1080" s="595"/>
    </row>
    <row r="1081" spans="1:21" x14ac:dyDescent="0.25">
      <c r="A1081" s="623"/>
      <c r="B1081" s="623"/>
      <c r="C1081" s="623"/>
      <c r="D1081" s="623"/>
      <c r="E1081" s="623"/>
      <c r="F1081" s="623"/>
      <c r="Q1081" s="595"/>
      <c r="U1081" s="595"/>
    </row>
    <row r="1082" spans="1:21" x14ac:dyDescent="0.25">
      <c r="A1082" s="623"/>
      <c r="B1082" s="623"/>
      <c r="C1082" s="623"/>
      <c r="D1082" s="623"/>
      <c r="E1082" s="623"/>
      <c r="F1082" s="623"/>
      <c r="Q1082" s="595"/>
      <c r="U1082" s="595"/>
    </row>
    <row r="1083" spans="1:21" x14ac:dyDescent="0.25">
      <c r="A1083" s="623"/>
      <c r="B1083" s="623"/>
      <c r="C1083" s="623"/>
      <c r="D1083" s="623"/>
      <c r="E1083" s="623"/>
      <c r="F1083" s="623"/>
      <c r="Q1083" s="595"/>
      <c r="U1083" s="595"/>
    </row>
    <row r="1084" spans="1:21" x14ac:dyDescent="0.25">
      <c r="A1084" s="623"/>
      <c r="B1084" s="623"/>
      <c r="C1084" s="623"/>
      <c r="D1084" s="623"/>
      <c r="E1084" s="623"/>
      <c r="F1084" s="623"/>
      <c r="Q1084" s="595"/>
      <c r="U1084" s="595"/>
    </row>
    <row r="1085" spans="1:21" x14ac:dyDescent="0.25">
      <c r="A1085" s="623"/>
      <c r="B1085" s="623"/>
      <c r="C1085" s="623"/>
      <c r="D1085" s="623"/>
      <c r="E1085" s="623"/>
      <c r="F1085" s="623"/>
      <c r="Q1085" s="595"/>
      <c r="U1085" s="595"/>
    </row>
    <row r="1086" spans="1:21" x14ac:dyDescent="0.25">
      <c r="A1086" s="623"/>
      <c r="B1086" s="623"/>
      <c r="C1086" s="623"/>
      <c r="D1086" s="623"/>
      <c r="E1086" s="623"/>
      <c r="F1086" s="623"/>
      <c r="Q1086" s="595"/>
      <c r="U1086" s="595"/>
    </row>
    <row r="1087" spans="1:21" x14ac:dyDescent="0.25">
      <c r="A1087" s="623"/>
      <c r="B1087" s="623"/>
      <c r="C1087" s="623"/>
      <c r="D1087" s="623"/>
      <c r="E1087" s="623"/>
      <c r="F1087" s="623"/>
      <c r="Q1087" s="595"/>
      <c r="U1087" s="595"/>
    </row>
    <row r="1088" spans="1:21" x14ac:dyDescent="0.25">
      <c r="A1088" s="623"/>
      <c r="B1088" s="623"/>
      <c r="C1088" s="623"/>
      <c r="D1088" s="623"/>
      <c r="E1088" s="623"/>
      <c r="F1088" s="623"/>
      <c r="Q1088" s="595"/>
      <c r="U1088" s="595"/>
    </row>
    <row r="1089" spans="1:21" x14ac:dyDescent="0.25">
      <c r="A1089" s="623"/>
      <c r="B1089" s="623"/>
      <c r="C1089" s="623"/>
      <c r="D1089" s="623"/>
      <c r="E1089" s="623"/>
      <c r="F1089" s="623"/>
      <c r="Q1089" s="595"/>
      <c r="U1089" s="595"/>
    </row>
    <row r="1090" spans="1:21" x14ac:dyDescent="0.25">
      <c r="A1090" s="623"/>
      <c r="B1090" s="623"/>
      <c r="C1090" s="623"/>
      <c r="D1090" s="623"/>
      <c r="E1090" s="623"/>
      <c r="F1090" s="623"/>
      <c r="Q1090" s="595"/>
      <c r="U1090" s="595"/>
    </row>
    <row r="1091" spans="1:21" x14ac:dyDescent="0.25">
      <c r="A1091" s="623"/>
      <c r="B1091" s="623"/>
      <c r="C1091" s="623"/>
      <c r="D1091" s="623"/>
      <c r="E1091" s="623"/>
      <c r="F1091" s="623"/>
      <c r="Q1091" s="595"/>
      <c r="U1091" s="595"/>
    </row>
    <row r="1092" spans="1:21" x14ac:dyDescent="0.25">
      <c r="A1092" s="623"/>
      <c r="B1092" s="623"/>
      <c r="C1092" s="623"/>
      <c r="D1092" s="623"/>
      <c r="E1092" s="623"/>
      <c r="F1092" s="623"/>
      <c r="Q1092" s="595"/>
      <c r="U1092" s="595"/>
    </row>
    <row r="1093" spans="1:21" x14ac:dyDescent="0.25">
      <c r="A1093" s="623"/>
      <c r="B1093" s="623"/>
      <c r="C1093" s="623"/>
      <c r="D1093" s="623"/>
      <c r="E1093" s="623"/>
      <c r="F1093" s="623"/>
      <c r="Q1093" s="595"/>
      <c r="U1093" s="595"/>
    </row>
    <row r="1094" spans="1:21" x14ac:dyDescent="0.25">
      <c r="A1094" s="623"/>
      <c r="B1094" s="623"/>
      <c r="C1094" s="623"/>
      <c r="D1094" s="623"/>
      <c r="E1094" s="623"/>
      <c r="F1094" s="623"/>
      <c r="Q1094" s="595"/>
      <c r="U1094" s="595"/>
    </row>
    <row r="1095" spans="1:21" x14ac:dyDescent="0.25">
      <c r="A1095" s="623"/>
      <c r="B1095" s="623"/>
      <c r="C1095" s="623"/>
      <c r="D1095" s="623"/>
      <c r="E1095" s="623"/>
      <c r="F1095" s="623"/>
      <c r="Q1095" s="595"/>
      <c r="U1095" s="595"/>
    </row>
    <row r="1096" spans="1:21" x14ac:dyDescent="0.25">
      <c r="A1096" s="623"/>
      <c r="B1096" s="623"/>
      <c r="C1096" s="623"/>
      <c r="D1096" s="623"/>
      <c r="E1096" s="623"/>
      <c r="F1096" s="623"/>
      <c r="Q1096" s="595"/>
      <c r="U1096" s="595"/>
    </row>
    <row r="1097" spans="1:21" x14ac:dyDescent="0.25">
      <c r="A1097" s="623"/>
      <c r="B1097" s="623"/>
      <c r="C1097" s="623"/>
      <c r="D1097" s="623"/>
      <c r="E1097" s="623"/>
      <c r="F1097" s="623"/>
      <c r="Q1097" s="595"/>
      <c r="U1097" s="595"/>
    </row>
    <row r="1098" spans="1:21" x14ac:dyDescent="0.25">
      <c r="A1098" s="623"/>
      <c r="B1098" s="623"/>
      <c r="C1098" s="623"/>
      <c r="D1098" s="623"/>
      <c r="E1098" s="623"/>
      <c r="F1098" s="623"/>
      <c r="Q1098" s="595"/>
      <c r="U1098" s="595"/>
    </row>
    <row r="1099" spans="1:21" x14ac:dyDescent="0.25">
      <c r="A1099" s="623"/>
      <c r="B1099" s="623"/>
      <c r="C1099" s="623"/>
      <c r="D1099" s="623"/>
      <c r="E1099" s="623"/>
      <c r="F1099" s="623"/>
      <c r="Q1099" s="595"/>
      <c r="U1099" s="595"/>
    </row>
    <row r="1100" spans="1:21" x14ac:dyDescent="0.25">
      <c r="A1100" s="623"/>
      <c r="B1100" s="623"/>
      <c r="C1100" s="623"/>
      <c r="D1100" s="623"/>
      <c r="E1100" s="623"/>
      <c r="F1100" s="623"/>
      <c r="Q1100" s="595"/>
      <c r="U1100" s="595"/>
    </row>
    <row r="1101" spans="1:21" x14ac:dyDescent="0.25">
      <c r="A1101" s="623"/>
      <c r="B1101" s="623"/>
      <c r="C1101" s="623"/>
      <c r="D1101" s="623"/>
      <c r="E1101" s="623"/>
      <c r="F1101" s="623"/>
      <c r="Q1101" s="595"/>
      <c r="U1101" s="595"/>
    </row>
    <row r="1102" spans="1:21" x14ac:dyDescent="0.25">
      <c r="A1102" s="623"/>
      <c r="B1102" s="623"/>
      <c r="C1102" s="623"/>
      <c r="D1102" s="623"/>
      <c r="E1102" s="623"/>
      <c r="F1102" s="623"/>
      <c r="Q1102" s="595"/>
      <c r="U1102" s="595"/>
    </row>
    <row r="1103" spans="1:21" x14ac:dyDescent="0.25">
      <c r="A1103" s="623"/>
      <c r="B1103" s="623"/>
      <c r="C1103" s="623"/>
      <c r="D1103" s="623"/>
      <c r="E1103" s="623"/>
      <c r="F1103" s="623"/>
      <c r="Q1103" s="595"/>
      <c r="U1103" s="595"/>
    </row>
    <row r="1104" spans="1:21" x14ac:dyDescent="0.25">
      <c r="A1104" s="623"/>
      <c r="B1104" s="623"/>
      <c r="C1104" s="623"/>
      <c r="D1104" s="623"/>
      <c r="E1104" s="623"/>
      <c r="F1104" s="623"/>
      <c r="Q1104" s="595"/>
      <c r="U1104" s="595"/>
    </row>
    <row r="1105" spans="1:21" x14ac:dyDescent="0.25">
      <c r="A1105" s="623"/>
      <c r="B1105" s="623"/>
      <c r="C1105" s="623"/>
      <c r="D1105" s="623"/>
      <c r="E1105" s="623"/>
      <c r="F1105" s="623"/>
      <c r="Q1105" s="595"/>
      <c r="U1105" s="595"/>
    </row>
    <row r="1106" spans="1:21" x14ac:dyDescent="0.25">
      <c r="A1106" s="623"/>
      <c r="B1106" s="623"/>
      <c r="C1106" s="623"/>
      <c r="D1106" s="623"/>
      <c r="E1106" s="623"/>
      <c r="F1106" s="623"/>
      <c r="Q1106" s="595"/>
      <c r="U1106" s="595"/>
    </row>
    <row r="1107" spans="1:21" x14ac:dyDescent="0.25">
      <c r="A1107" s="623"/>
      <c r="B1107" s="623"/>
      <c r="C1107" s="623"/>
      <c r="D1107" s="623"/>
      <c r="E1107" s="623"/>
      <c r="F1107" s="623"/>
      <c r="Q1107" s="595"/>
      <c r="U1107" s="595"/>
    </row>
    <row r="1108" spans="1:21" x14ac:dyDescent="0.25">
      <c r="A1108" s="623"/>
      <c r="B1108" s="623"/>
      <c r="C1108" s="623"/>
      <c r="D1108" s="623"/>
      <c r="E1108" s="623"/>
      <c r="F1108" s="623"/>
      <c r="Q1108" s="595"/>
      <c r="U1108" s="595"/>
    </row>
    <row r="1109" spans="1:21" x14ac:dyDescent="0.25">
      <c r="A1109" s="623"/>
      <c r="B1109" s="623"/>
      <c r="C1109" s="623"/>
      <c r="D1109" s="623"/>
      <c r="E1109" s="623"/>
      <c r="F1109" s="623"/>
      <c r="Q1109" s="595"/>
      <c r="U1109" s="595"/>
    </row>
    <row r="1110" spans="1:21" x14ac:dyDescent="0.25">
      <c r="A1110" s="623"/>
      <c r="B1110" s="623"/>
      <c r="C1110" s="623"/>
      <c r="D1110" s="623"/>
      <c r="E1110" s="623"/>
      <c r="F1110" s="623"/>
      <c r="Q1110" s="595"/>
      <c r="U1110" s="595"/>
    </row>
    <row r="1111" spans="1:21" x14ac:dyDescent="0.25">
      <c r="A1111" s="623"/>
      <c r="B1111" s="623"/>
      <c r="C1111" s="623"/>
      <c r="D1111" s="623"/>
      <c r="E1111" s="623"/>
      <c r="F1111" s="623"/>
      <c r="Q1111" s="595"/>
      <c r="U1111" s="595"/>
    </row>
    <row r="1112" spans="1:21" x14ac:dyDescent="0.25">
      <c r="A1112" s="623"/>
      <c r="B1112" s="623"/>
      <c r="C1112" s="623"/>
      <c r="D1112" s="623"/>
      <c r="E1112" s="623"/>
      <c r="F1112" s="623"/>
      <c r="Q1112" s="595"/>
      <c r="U1112" s="595"/>
    </row>
    <row r="1113" spans="1:21" x14ac:dyDescent="0.25">
      <c r="A1113" s="623"/>
      <c r="B1113" s="623"/>
      <c r="C1113" s="623"/>
      <c r="D1113" s="623"/>
      <c r="E1113" s="623"/>
      <c r="F1113" s="623"/>
      <c r="Q1113" s="595"/>
      <c r="U1113" s="595"/>
    </row>
    <row r="1114" spans="1:21" x14ac:dyDescent="0.25">
      <c r="A1114" s="623"/>
      <c r="B1114" s="623"/>
      <c r="C1114" s="623"/>
      <c r="D1114" s="623"/>
      <c r="E1114" s="623"/>
      <c r="F1114" s="623"/>
      <c r="Q1114" s="595"/>
      <c r="U1114" s="595"/>
    </row>
    <row r="1115" spans="1:21" x14ac:dyDescent="0.25">
      <c r="A1115" s="623"/>
      <c r="B1115" s="623"/>
      <c r="C1115" s="623"/>
      <c r="D1115" s="623"/>
      <c r="E1115" s="623"/>
      <c r="F1115" s="623"/>
      <c r="Q1115" s="595"/>
      <c r="U1115" s="595"/>
    </row>
    <row r="1116" spans="1:21" x14ac:dyDescent="0.25">
      <c r="A1116" s="623"/>
      <c r="B1116" s="623"/>
      <c r="C1116" s="623"/>
      <c r="D1116" s="623"/>
      <c r="E1116" s="623"/>
      <c r="F1116" s="623"/>
      <c r="Q1116" s="595"/>
      <c r="U1116" s="595"/>
    </row>
    <row r="1117" spans="1:21" x14ac:dyDescent="0.25">
      <c r="A1117" s="623"/>
      <c r="B1117" s="623"/>
      <c r="C1117" s="623"/>
      <c r="D1117" s="623"/>
      <c r="E1117" s="623"/>
      <c r="F1117" s="623"/>
      <c r="Q1117" s="595"/>
      <c r="U1117" s="595"/>
    </row>
    <row r="1118" spans="1:21" x14ac:dyDescent="0.25">
      <c r="A1118" s="623"/>
      <c r="B1118" s="623"/>
      <c r="C1118" s="623"/>
      <c r="D1118" s="623"/>
      <c r="E1118" s="623"/>
      <c r="F1118" s="623"/>
      <c r="Q1118" s="595"/>
      <c r="U1118" s="595"/>
    </row>
    <row r="1119" spans="1:21" x14ac:dyDescent="0.25">
      <c r="A1119" s="623"/>
      <c r="B1119" s="623"/>
      <c r="C1119" s="623"/>
      <c r="D1119" s="623"/>
      <c r="E1119" s="623"/>
      <c r="F1119" s="623"/>
      <c r="Q1119" s="595"/>
      <c r="U1119" s="595"/>
    </row>
    <row r="1120" spans="1:21" x14ac:dyDescent="0.25">
      <c r="A1120" s="623"/>
      <c r="B1120" s="623"/>
      <c r="C1120" s="623"/>
      <c r="D1120" s="623"/>
      <c r="E1120" s="623"/>
      <c r="F1120" s="623"/>
      <c r="Q1120" s="595"/>
      <c r="U1120" s="595"/>
    </row>
    <row r="1121" spans="1:21" x14ac:dyDescent="0.25">
      <c r="A1121" s="623"/>
      <c r="B1121" s="623"/>
      <c r="C1121" s="623"/>
      <c r="D1121" s="623"/>
      <c r="E1121" s="623"/>
      <c r="F1121" s="623"/>
      <c r="Q1121" s="595"/>
      <c r="U1121" s="595"/>
    </row>
    <row r="1122" spans="1:21" x14ac:dyDescent="0.25">
      <c r="A1122" s="623"/>
      <c r="B1122" s="623"/>
      <c r="C1122" s="623"/>
      <c r="D1122" s="623"/>
      <c r="E1122" s="623"/>
      <c r="F1122" s="623"/>
      <c r="Q1122" s="595"/>
      <c r="U1122" s="595"/>
    </row>
    <row r="1123" spans="1:21" x14ac:dyDescent="0.25">
      <c r="A1123" s="623"/>
      <c r="B1123" s="623"/>
      <c r="C1123" s="623"/>
      <c r="D1123" s="623"/>
      <c r="E1123" s="623"/>
      <c r="F1123" s="623"/>
      <c r="Q1123" s="595"/>
      <c r="U1123" s="595"/>
    </row>
    <row r="1124" spans="1:21" x14ac:dyDescent="0.25">
      <c r="A1124" s="623"/>
      <c r="B1124" s="623"/>
      <c r="C1124" s="623"/>
      <c r="D1124" s="623"/>
      <c r="E1124" s="623"/>
      <c r="F1124" s="623"/>
      <c r="Q1124" s="595"/>
      <c r="U1124" s="595"/>
    </row>
    <row r="1125" spans="1:21" x14ac:dyDescent="0.25">
      <c r="A1125" s="623"/>
      <c r="B1125" s="623"/>
      <c r="C1125" s="623"/>
      <c r="D1125" s="623"/>
      <c r="E1125" s="623"/>
      <c r="F1125" s="623"/>
      <c r="Q1125" s="595"/>
      <c r="U1125" s="595"/>
    </row>
    <row r="1126" spans="1:21" x14ac:dyDescent="0.25">
      <c r="A1126" s="623"/>
      <c r="B1126" s="623"/>
      <c r="C1126" s="623"/>
      <c r="D1126" s="623"/>
      <c r="E1126" s="623"/>
      <c r="F1126" s="623"/>
      <c r="Q1126" s="595"/>
      <c r="U1126" s="595"/>
    </row>
    <row r="1127" spans="1:21" x14ac:dyDescent="0.25">
      <c r="A1127" s="623"/>
      <c r="B1127" s="623"/>
      <c r="C1127" s="623"/>
      <c r="D1127" s="623"/>
      <c r="E1127" s="623"/>
      <c r="F1127" s="623"/>
      <c r="Q1127" s="595"/>
      <c r="U1127" s="595"/>
    </row>
    <row r="1128" spans="1:21" x14ac:dyDescent="0.25">
      <c r="A1128" s="623"/>
      <c r="B1128" s="623"/>
      <c r="C1128" s="623"/>
      <c r="D1128" s="623"/>
      <c r="E1128" s="623"/>
      <c r="F1128" s="623"/>
      <c r="Q1128" s="595"/>
      <c r="U1128" s="595"/>
    </row>
    <row r="1129" spans="1:21" x14ac:dyDescent="0.25">
      <c r="A1129" s="623"/>
      <c r="B1129" s="623"/>
      <c r="C1129" s="623"/>
      <c r="D1129" s="623"/>
      <c r="E1129" s="623"/>
      <c r="F1129" s="623"/>
      <c r="Q1129" s="595"/>
      <c r="U1129" s="595"/>
    </row>
    <row r="1130" spans="1:21" x14ac:dyDescent="0.25">
      <c r="A1130" s="623"/>
      <c r="B1130" s="623"/>
      <c r="C1130" s="623"/>
      <c r="D1130" s="623"/>
      <c r="E1130" s="623"/>
      <c r="F1130" s="623"/>
      <c r="Q1130" s="595"/>
      <c r="U1130" s="595"/>
    </row>
    <row r="1131" spans="1:21" x14ac:dyDescent="0.25">
      <c r="A1131" s="623"/>
      <c r="B1131" s="623"/>
      <c r="C1131" s="623"/>
      <c r="D1131" s="623"/>
      <c r="E1131" s="623"/>
      <c r="F1131" s="623"/>
      <c r="Q1131" s="595"/>
      <c r="U1131" s="595"/>
    </row>
    <row r="1132" spans="1:21" x14ac:dyDescent="0.25">
      <c r="A1132" s="623"/>
      <c r="B1132" s="623"/>
      <c r="C1132" s="623"/>
      <c r="D1132" s="623"/>
      <c r="E1132" s="623"/>
      <c r="F1132" s="623"/>
      <c r="Q1132" s="595"/>
      <c r="U1132" s="595"/>
    </row>
    <row r="1133" spans="1:21" x14ac:dyDescent="0.25">
      <c r="A1133" s="623"/>
      <c r="B1133" s="623"/>
      <c r="C1133" s="623"/>
      <c r="D1133" s="623"/>
      <c r="E1133" s="623"/>
      <c r="F1133" s="623"/>
      <c r="Q1133" s="595"/>
      <c r="U1133" s="595"/>
    </row>
    <row r="1134" spans="1:21" x14ac:dyDescent="0.25">
      <c r="A1134" s="623"/>
      <c r="B1134" s="623"/>
      <c r="C1134" s="623"/>
      <c r="D1134" s="623"/>
      <c r="E1134" s="623"/>
      <c r="F1134" s="623"/>
      <c r="Q1134" s="595"/>
      <c r="U1134" s="595"/>
    </row>
    <row r="1135" spans="1:21" x14ac:dyDescent="0.25">
      <c r="A1135" s="623"/>
      <c r="B1135" s="623"/>
      <c r="C1135" s="623"/>
      <c r="D1135" s="623"/>
      <c r="E1135" s="623"/>
      <c r="F1135" s="623"/>
      <c r="Q1135" s="595"/>
      <c r="U1135" s="595"/>
    </row>
    <row r="1136" spans="1:21" x14ac:dyDescent="0.25">
      <c r="A1136" s="623"/>
      <c r="B1136" s="623"/>
      <c r="C1136" s="623"/>
      <c r="D1136" s="623"/>
      <c r="E1136" s="623"/>
      <c r="F1136" s="623"/>
      <c r="Q1136" s="595"/>
      <c r="U1136" s="595"/>
    </row>
    <row r="1137" spans="1:21" x14ac:dyDescent="0.25">
      <c r="A1137" s="623"/>
      <c r="B1137" s="623"/>
      <c r="C1137" s="623"/>
      <c r="D1137" s="623"/>
      <c r="E1137" s="623"/>
      <c r="F1137" s="623"/>
      <c r="Q1137" s="595"/>
      <c r="U1137" s="595"/>
    </row>
    <row r="1138" spans="1:21" x14ac:dyDescent="0.25">
      <c r="A1138" s="623"/>
      <c r="B1138" s="623"/>
      <c r="C1138" s="623"/>
      <c r="D1138" s="623"/>
      <c r="E1138" s="623"/>
      <c r="F1138" s="623"/>
      <c r="Q1138" s="595"/>
      <c r="U1138" s="595"/>
    </row>
    <row r="1139" spans="1:21" x14ac:dyDescent="0.25">
      <c r="A1139" s="623"/>
      <c r="B1139" s="623"/>
      <c r="C1139" s="623"/>
      <c r="D1139" s="623"/>
      <c r="E1139" s="623"/>
      <c r="F1139" s="623"/>
      <c r="Q1139" s="595"/>
      <c r="U1139" s="595"/>
    </row>
    <row r="1140" spans="1:21" x14ac:dyDescent="0.25">
      <c r="A1140" s="623"/>
      <c r="B1140" s="623"/>
      <c r="C1140" s="623"/>
      <c r="D1140" s="623"/>
      <c r="E1140" s="623"/>
      <c r="F1140" s="623"/>
      <c r="Q1140" s="595"/>
      <c r="U1140" s="595"/>
    </row>
    <row r="1141" spans="1:21" x14ac:dyDescent="0.25">
      <c r="A1141" s="623"/>
      <c r="B1141" s="623"/>
      <c r="C1141" s="623"/>
      <c r="D1141" s="623"/>
      <c r="E1141" s="623"/>
      <c r="F1141" s="623"/>
      <c r="Q1141" s="595"/>
      <c r="U1141" s="595"/>
    </row>
    <row r="1142" spans="1:21" x14ac:dyDescent="0.25">
      <c r="A1142" s="623"/>
      <c r="B1142" s="623"/>
      <c r="C1142" s="623"/>
      <c r="D1142" s="623"/>
      <c r="E1142" s="623"/>
      <c r="F1142" s="623"/>
      <c r="Q1142" s="595"/>
      <c r="U1142" s="595"/>
    </row>
    <row r="1143" spans="1:21" x14ac:dyDescent="0.25">
      <c r="A1143" s="623"/>
      <c r="B1143" s="623"/>
      <c r="C1143" s="623"/>
      <c r="D1143" s="623"/>
      <c r="E1143" s="623"/>
      <c r="F1143" s="623"/>
      <c r="Q1143" s="595"/>
      <c r="U1143" s="595"/>
    </row>
    <row r="1144" spans="1:21" x14ac:dyDescent="0.25">
      <c r="A1144" s="623"/>
      <c r="B1144" s="623"/>
      <c r="C1144" s="623"/>
      <c r="D1144" s="623"/>
      <c r="E1144" s="623"/>
      <c r="F1144" s="623"/>
      <c r="Q1144" s="595"/>
      <c r="U1144" s="595"/>
    </row>
    <row r="1145" spans="1:21" x14ac:dyDescent="0.25">
      <c r="A1145" s="623"/>
      <c r="B1145" s="623"/>
      <c r="C1145" s="623"/>
      <c r="D1145" s="623"/>
      <c r="E1145" s="623"/>
      <c r="F1145" s="623"/>
      <c r="Q1145" s="595"/>
      <c r="U1145" s="595"/>
    </row>
    <row r="1146" spans="1:21" x14ac:dyDescent="0.25">
      <c r="A1146" s="623"/>
      <c r="B1146" s="623"/>
      <c r="C1146" s="623"/>
      <c r="D1146" s="623"/>
      <c r="E1146" s="623"/>
      <c r="F1146" s="623"/>
      <c r="Q1146" s="595"/>
      <c r="U1146" s="595"/>
    </row>
    <row r="1147" spans="1:21" x14ac:dyDescent="0.25">
      <c r="A1147" s="623"/>
      <c r="B1147" s="623"/>
      <c r="C1147" s="623"/>
      <c r="D1147" s="623"/>
      <c r="E1147" s="623"/>
      <c r="F1147" s="623"/>
      <c r="Q1147" s="595"/>
      <c r="U1147" s="595"/>
    </row>
    <row r="1148" spans="1:21" x14ac:dyDescent="0.25">
      <c r="A1148" s="623"/>
      <c r="B1148" s="623"/>
      <c r="C1148" s="623"/>
      <c r="D1148" s="623"/>
      <c r="E1148" s="623"/>
      <c r="F1148" s="623"/>
      <c r="Q1148" s="595"/>
      <c r="U1148" s="595"/>
    </row>
    <row r="1149" spans="1:21" x14ac:dyDescent="0.25">
      <c r="A1149" s="623"/>
      <c r="B1149" s="623"/>
      <c r="C1149" s="623"/>
      <c r="D1149" s="623"/>
      <c r="E1149" s="623"/>
      <c r="F1149" s="623"/>
      <c r="Q1149" s="595"/>
      <c r="U1149" s="595"/>
    </row>
    <row r="1150" spans="1:21" x14ac:dyDescent="0.25">
      <c r="A1150" s="623"/>
      <c r="B1150" s="623"/>
      <c r="C1150" s="623"/>
      <c r="D1150" s="623"/>
      <c r="E1150" s="623"/>
      <c r="F1150" s="623"/>
      <c r="Q1150" s="595"/>
      <c r="U1150" s="595"/>
    </row>
    <row r="1151" spans="1:21" x14ac:dyDescent="0.25">
      <c r="A1151" s="623"/>
      <c r="B1151" s="623"/>
      <c r="C1151" s="623"/>
      <c r="D1151" s="623"/>
      <c r="E1151" s="623"/>
      <c r="F1151" s="623"/>
      <c r="Q1151" s="595"/>
      <c r="U1151" s="595"/>
    </row>
    <row r="1152" spans="1:21" x14ac:dyDescent="0.25">
      <c r="A1152" s="623"/>
      <c r="B1152" s="623"/>
      <c r="C1152" s="623"/>
      <c r="D1152" s="623"/>
      <c r="E1152" s="623"/>
      <c r="F1152" s="623"/>
      <c r="Q1152" s="595"/>
      <c r="U1152" s="595"/>
    </row>
    <row r="1153" spans="1:21" x14ac:dyDescent="0.25">
      <c r="A1153" s="623"/>
      <c r="B1153" s="623"/>
      <c r="C1153" s="623"/>
      <c r="D1153" s="623"/>
      <c r="E1153" s="623"/>
      <c r="F1153" s="623"/>
      <c r="Q1153" s="595"/>
      <c r="U1153" s="595"/>
    </row>
    <row r="1154" spans="1:21" x14ac:dyDescent="0.25">
      <c r="A1154" s="623"/>
      <c r="B1154" s="623"/>
      <c r="C1154" s="623"/>
      <c r="D1154" s="623"/>
      <c r="E1154" s="623"/>
      <c r="F1154" s="623"/>
      <c r="Q1154" s="595"/>
      <c r="U1154" s="595"/>
    </row>
    <row r="1155" spans="1:21" x14ac:dyDescent="0.25">
      <c r="A1155" s="623"/>
      <c r="B1155" s="623"/>
      <c r="C1155" s="623"/>
      <c r="D1155" s="623"/>
      <c r="E1155" s="623"/>
      <c r="F1155" s="623"/>
      <c r="Q1155" s="595"/>
      <c r="U1155" s="595"/>
    </row>
    <row r="1156" spans="1:21" x14ac:dyDescent="0.25">
      <c r="A1156" s="623"/>
      <c r="B1156" s="623"/>
      <c r="C1156" s="623"/>
      <c r="D1156" s="623"/>
      <c r="E1156" s="623"/>
      <c r="F1156" s="623"/>
      <c r="Q1156" s="595"/>
      <c r="U1156" s="595"/>
    </row>
    <row r="1157" spans="1:21" x14ac:dyDescent="0.25">
      <c r="A1157" s="623"/>
      <c r="B1157" s="623"/>
      <c r="C1157" s="623"/>
      <c r="D1157" s="623"/>
      <c r="E1157" s="623"/>
      <c r="F1157" s="623"/>
      <c r="Q1157" s="595"/>
      <c r="U1157" s="595"/>
    </row>
    <row r="1158" spans="1:21" x14ac:dyDescent="0.25">
      <c r="A1158" s="623"/>
      <c r="B1158" s="623"/>
      <c r="C1158" s="623"/>
      <c r="D1158" s="623"/>
      <c r="E1158" s="623"/>
      <c r="F1158" s="623"/>
      <c r="Q1158" s="595"/>
      <c r="U1158" s="595"/>
    </row>
    <row r="1159" spans="1:21" x14ac:dyDescent="0.25">
      <c r="A1159" s="623"/>
      <c r="B1159" s="623"/>
      <c r="C1159" s="623"/>
      <c r="D1159" s="623"/>
      <c r="E1159" s="623"/>
      <c r="F1159" s="623"/>
      <c r="Q1159" s="595"/>
      <c r="U1159" s="595"/>
    </row>
    <row r="1160" spans="1:21" x14ac:dyDescent="0.25">
      <c r="A1160" s="623"/>
      <c r="B1160" s="623"/>
      <c r="C1160" s="623"/>
      <c r="D1160" s="623"/>
      <c r="E1160" s="623"/>
      <c r="F1160" s="623"/>
      <c r="Q1160" s="595"/>
      <c r="U1160" s="595"/>
    </row>
    <row r="1161" spans="1:21" x14ac:dyDescent="0.25">
      <c r="A1161" s="623"/>
      <c r="B1161" s="623"/>
      <c r="C1161" s="623"/>
      <c r="D1161" s="623"/>
      <c r="E1161" s="623"/>
      <c r="F1161" s="623"/>
      <c r="Q1161" s="595"/>
      <c r="U1161" s="595"/>
    </row>
    <row r="1162" spans="1:21" x14ac:dyDescent="0.25">
      <c r="A1162" s="623"/>
      <c r="B1162" s="623"/>
      <c r="C1162" s="623"/>
      <c r="D1162" s="623"/>
      <c r="E1162" s="623"/>
      <c r="F1162" s="623"/>
      <c r="Q1162" s="595"/>
      <c r="U1162" s="595"/>
    </row>
    <row r="1163" spans="1:21" x14ac:dyDescent="0.25">
      <c r="A1163" s="623"/>
      <c r="B1163" s="623"/>
      <c r="C1163" s="623"/>
      <c r="D1163" s="623"/>
      <c r="E1163" s="623"/>
      <c r="F1163" s="623"/>
      <c r="Q1163" s="595"/>
      <c r="U1163" s="595"/>
    </row>
    <row r="1164" spans="1:21" x14ac:dyDescent="0.25">
      <c r="A1164" s="623"/>
      <c r="B1164" s="623"/>
      <c r="C1164" s="623"/>
      <c r="D1164" s="623"/>
      <c r="E1164" s="623"/>
      <c r="F1164" s="623"/>
      <c r="Q1164" s="595"/>
      <c r="U1164" s="595"/>
    </row>
    <row r="1165" spans="1:21" x14ac:dyDescent="0.25">
      <c r="A1165" s="623"/>
      <c r="B1165" s="623"/>
      <c r="C1165" s="623"/>
      <c r="D1165" s="623"/>
      <c r="E1165" s="623"/>
      <c r="F1165" s="623"/>
      <c r="Q1165" s="595"/>
      <c r="U1165" s="595"/>
    </row>
    <row r="1166" spans="1:21" x14ac:dyDescent="0.25">
      <c r="A1166" s="623"/>
      <c r="B1166" s="623"/>
      <c r="C1166" s="623"/>
      <c r="D1166" s="623"/>
      <c r="E1166" s="623"/>
      <c r="F1166" s="623"/>
      <c r="Q1166" s="595"/>
      <c r="U1166" s="595"/>
    </row>
    <row r="1167" spans="1:21" x14ac:dyDescent="0.25">
      <c r="A1167" s="623"/>
      <c r="B1167" s="623"/>
      <c r="C1167" s="623"/>
      <c r="D1167" s="623"/>
      <c r="E1167" s="623"/>
      <c r="F1167" s="623"/>
      <c r="Q1167" s="595"/>
      <c r="U1167" s="595"/>
    </row>
    <row r="1168" spans="1:21" x14ac:dyDescent="0.25">
      <c r="A1168" s="623"/>
      <c r="B1168" s="623"/>
      <c r="C1168" s="623"/>
      <c r="D1168" s="623"/>
      <c r="E1168" s="623"/>
      <c r="F1168" s="623"/>
      <c r="Q1168" s="595"/>
      <c r="U1168" s="595"/>
    </row>
    <row r="1169" spans="1:21" x14ac:dyDescent="0.25">
      <c r="A1169" s="623"/>
      <c r="B1169" s="623"/>
      <c r="C1169" s="623"/>
      <c r="D1169" s="623"/>
      <c r="E1169" s="623"/>
      <c r="F1169" s="623"/>
      <c r="Q1169" s="595"/>
      <c r="U1169" s="595"/>
    </row>
    <row r="1170" spans="1:21" x14ac:dyDescent="0.25">
      <c r="A1170" s="623"/>
      <c r="B1170" s="623"/>
      <c r="C1170" s="623"/>
      <c r="D1170" s="623"/>
      <c r="E1170" s="623"/>
      <c r="F1170" s="623"/>
      <c r="Q1170" s="595"/>
      <c r="U1170" s="595"/>
    </row>
    <row r="1171" spans="1:21" x14ac:dyDescent="0.25">
      <c r="A1171" s="623"/>
      <c r="B1171" s="623"/>
      <c r="C1171" s="623"/>
      <c r="D1171" s="623"/>
      <c r="E1171" s="623"/>
      <c r="F1171" s="623"/>
      <c r="Q1171" s="595"/>
      <c r="U1171" s="595"/>
    </row>
    <row r="1172" spans="1:21" x14ac:dyDescent="0.25">
      <c r="A1172" s="623"/>
      <c r="B1172" s="623"/>
      <c r="C1172" s="623"/>
      <c r="D1172" s="623"/>
      <c r="E1172" s="623"/>
      <c r="F1172" s="623"/>
      <c r="Q1172" s="595"/>
      <c r="U1172" s="595"/>
    </row>
    <row r="1173" spans="1:21" x14ac:dyDescent="0.25">
      <c r="A1173" s="623"/>
      <c r="B1173" s="623"/>
      <c r="C1173" s="623"/>
      <c r="D1173" s="623"/>
      <c r="E1173" s="623"/>
      <c r="F1173" s="623"/>
      <c r="Q1173" s="595"/>
      <c r="U1173" s="595"/>
    </row>
    <row r="1174" spans="1:21" x14ac:dyDescent="0.25">
      <c r="A1174" s="623"/>
      <c r="B1174" s="623"/>
      <c r="C1174" s="623"/>
      <c r="D1174" s="623"/>
      <c r="E1174" s="623"/>
      <c r="F1174" s="623"/>
      <c r="Q1174" s="595"/>
      <c r="U1174" s="595"/>
    </row>
    <row r="1175" spans="1:21" x14ac:dyDescent="0.25">
      <c r="A1175" s="623"/>
      <c r="B1175" s="623"/>
      <c r="C1175" s="623"/>
      <c r="D1175" s="623"/>
      <c r="E1175" s="623"/>
      <c r="F1175" s="623"/>
      <c r="Q1175" s="595"/>
      <c r="U1175" s="595"/>
    </row>
    <row r="1176" spans="1:21" x14ac:dyDescent="0.25">
      <c r="A1176" s="623"/>
      <c r="B1176" s="623"/>
      <c r="C1176" s="623"/>
      <c r="D1176" s="623"/>
      <c r="E1176" s="623"/>
      <c r="F1176" s="623"/>
      <c r="Q1176" s="595"/>
      <c r="U1176" s="595"/>
    </row>
    <row r="1177" spans="1:21" x14ac:dyDescent="0.25">
      <c r="A1177" s="623"/>
      <c r="B1177" s="623"/>
      <c r="C1177" s="623"/>
      <c r="D1177" s="623"/>
      <c r="E1177" s="623"/>
      <c r="F1177" s="623"/>
      <c r="Q1177" s="595"/>
      <c r="U1177" s="595"/>
    </row>
    <row r="1178" spans="1:21" x14ac:dyDescent="0.25">
      <c r="A1178" s="623"/>
      <c r="B1178" s="623"/>
      <c r="C1178" s="623"/>
      <c r="D1178" s="623"/>
      <c r="E1178" s="623"/>
      <c r="F1178" s="623"/>
      <c r="Q1178" s="595"/>
      <c r="U1178" s="595"/>
    </row>
    <row r="1179" spans="1:21" x14ac:dyDescent="0.25">
      <c r="A1179" s="623"/>
      <c r="B1179" s="623"/>
      <c r="C1179" s="623"/>
      <c r="D1179" s="623"/>
      <c r="E1179" s="623"/>
      <c r="F1179" s="623"/>
      <c r="Q1179" s="595"/>
      <c r="U1179" s="595"/>
    </row>
    <row r="1180" spans="1:21" x14ac:dyDescent="0.25">
      <c r="A1180" s="623"/>
      <c r="B1180" s="623"/>
      <c r="C1180" s="623"/>
      <c r="D1180" s="623"/>
      <c r="E1180" s="623"/>
      <c r="F1180" s="623"/>
      <c r="Q1180" s="595"/>
      <c r="U1180" s="595"/>
    </row>
    <row r="1181" spans="1:21" x14ac:dyDescent="0.25">
      <c r="A1181" s="623"/>
      <c r="B1181" s="623"/>
      <c r="C1181" s="623"/>
      <c r="D1181" s="623"/>
      <c r="E1181" s="623"/>
      <c r="F1181" s="623"/>
      <c r="Q1181" s="595"/>
      <c r="U1181" s="595"/>
    </row>
    <row r="1182" spans="1:21" x14ac:dyDescent="0.25">
      <c r="A1182" s="623"/>
      <c r="B1182" s="623"/>
      <c r="C1182" s="623"/>
      <c r="D1182" s="623"/>
      <c r="E1182" s="623"/>
      <c r="F1182" s="623"/>
      <c r="Q1182" s="595"/>
      <c r="U1182" s="595"/>
    </row>
    <row r="1183" spans="1:21" x14ac:dyDescent="0.25">
      <c r="A1183" s="623"/>
      <c r="B1183" s="623"/>
      <c r="C1183" s="623"/>
      <c r="D1183" s="623"/>
      <c r="E1183" s="623"/>
      <c r="F1183" s="623"/>
      <c r="Q1183" s="595"/>
      <c r="U1183" s="595"/>
    </row>
    <row r="1184" spans="1:21" x14ac:dyDescent="0.25">
      <c r="A1184" s="623"/>
      <c r="B1184" s="623"/>
      <c r="C1184" s="623"/>
      <c r="D1184" s="623"/>
      <c r="E1184" s="623"/>
      <c r="F1184" s="623"/>
      <c r="Q1184" s="595"/>
      <c r="U1184" s="595"/>
    </row>
    <row r="1185" spans="1:21" x14ac:dyDescent="0.25">
      <c r="A1185" s="623"/>
      <c r="B1185" s="623"/>
      <c r="C1185" s="623"/>
      <c r="D1185" s="623"/>
      <c r="E1185" s="623"/>
      <c r="F1185" s="623"/>
      <c r="Q1185" s="595"/>
      <c r="U1185" s="595"/>
    </row>
    <row r="1186" spans="1:21" x14ac:dyDescent="0.25">
      <c r="A1186" s="623"/>
      <c r="B1186" s="623"/>
      <c r="C1186" s="623"/>
      <c r="D1186" s="623"/>
      <c r="E1186" s="623"/>
      <c r="F1186" s="623"/>
      <c r="Q1186" s="595"/>
      <c r="U1186" s="595"/>
    </row>
    <row r="1187" spans="1:21" x14ac:dyDescent="0.25">
      <c r="A1187" s="623"/>
      <c r="B1187" s="623"/>
      <c r="C1187" s="623"/>
      <c r="D1187" s="623"/>
      <c r="E1187" s="623"/>
      <c r="F1187" s="623"/>
      <c r="Q1187" s="595"/>
      <c r="U1187" s="595"/>
    </row>
    <row r="1188" spans="1:21" x14ac:dyDescent="0.25">
      <c r="A1188" s="623"/>
      <c r="B1188" s="623"/>
      <c r="C1188" s="623"/>
      <c r="D1188" s="623"/>
      <c r="E1188" s="623"/>
      <c r="F1188" s="623"/>
      <c r="Q1188" s="595"/>
      <c r="U1188" s="595"/>
    </row>
    <row r="1189" spans="1:21" x14ac:dyDescent="0.25">
      <c r="A1189" s="623"/>
      <c r="B1189" s="623"/>
      <c r="C1189" s="623"/>
      <c r="D1189" s="623"/>
      <c r="E1189" s="623"/>
      <c r="F1189" s="623"/>
      <c r="Q1189" s="595"/>
      <c r="U1189" s="595"/>
    </row>
    <row r="1190" spans="1:21" x14ac:dyDescent="0.25">
      <c r="A1190" s="623"/>
      <c r="B1190" s="623"/>
      <c r="C1190" s="623"/>
      <c r="D1190" s="623"/>
      <c r="E1190" s="623"/>
      <c r="F1190" s="623"/>
      <c r="Q1190" s="595"/>
      <c r="U1190" s="595"/>
    </row>
    <row r="1191" spans="1:21" x14ac:dyDescent="0.25">
      <c r="A1191" s="623"/>
      <c r="B1191" s="623"/>
      <c r="C1191" s="623"/>
      <c r="D1191" s="623"/>
      <c r="E1191" s="623"/>
      <c r="F1191" s="623"/>
      <c r="Q1191" s="595"/>
      <c r="U1191" s="595"/>
    </row>
    <row r="1192" spans="1:21" x14ac:dyDescent="0.25">
      <c r="A1192" s="623"/>
      <c r="B1192" s="623"/>
      <c r="C1192" s="623"/>
      <c r="D1192" s="623"/>
      <c r="E1192" s="623"/>
      <c r="F1192" s="623"/>
      <c r="Q1192" s="595"/>
      <c r="U1192" s="595"/>
    </row>
    <row r="1193" spans="1:21" x14ac:dyDescent="0.25">
      <c r="A1193" s="623"/>
      <c r="B1193" s="623"/>
      <c r="C1193" s="623"/>
      <c r="D1193" s="623"/>
      <c r="E1193" s="623"/>
      <c r="F1193" s="623"/>
      <c r="Q1193" s="595"/>
      <c r="U1193" s="595"/>
    </row>
    <row r="1194" spans="1:21" x14ac:dyDescent="0.25">
      <c r="A1194" s="623"/>
      <c r="B1194" s="623"/>
      <c r="C1194" s="623"/>
      <c r="D1194" s="623"/>
      <c r="E1194" s="623"/>
      <c r="F1194" s="623"/>
      <c r="Q1194" s="595"/>
      <c r="U1194" s="595"/>
    </row>
    <row r="1195" spans="1:21" x14ac:dyDescent="0.25">
      <c r="A1195" s="623"/>
      <c r="B1195" s="623"/>
      <c r="C1195" s="623"/>
      <c r="D1195" s="623"/>
      <c r="E1195" s="623"/>
      <c r="F1195" s="623"/>
      <c r="Q1195" s="595"/>
      <c r="U1195" s="595"/>
    </row>
    <row r="1196" spans="1:21" x14ac:dyDescent="0.25">
      <c r="A1196" s="623"/>
      <c r="B1196" s="623"/>
      <c r="C1196" s="623"/>
      <c r="D1196" s="623"/>
      <c r="E1196" s="623"/>
      <c r="F1196" s="623"/>
      <c r="Q1196" s="595"/>
      <c r="U1196" s="595"/>
    </row>
    <row r="1197" spans="1:21" x14ac:dyDescent="0.25">
      <c r="A1197" s="623"/>
      <c r="B1197" s="623"/>
      <c r="C1197" s="623"/>
      <c r="D1197" s="623"/>
      <c r="E1197" s="623"/>
      <c r="F1197" s="623"/>
      <c r="Q1197" s="595"/>
      <c r="U1197" s="595"/>
    </row>
    <row r="1198" spans="1:21" x14ac:dyDescent="0.25">
      <c r="A1198" s="623"/>
      <c r="B1198" s="623"/>
      <c r="C1198" s="623"/>
      <c r="D1198" s="623"/>
      <c r="E1198" s="623"/>
      <c r="F1198" s="623"/>
      <c r="Q1198" s="595"/>
      <c r="U1198" s="595"/>
    </row>
    <row r="1199" spans="1:21" x14ac:dyDescent="0.25">
      <c r="A1199" s="623"/>
      <c r="B1199" s="623"/>
      <c r="C1199" s="623"/>
      <c r="D1199" s="623"/>
      <c r="E1199" s="623"/>
      <c r="F1199" s="623"/>
      <c r="Q1199" s="595"/>
      <c r="U1199" s="595"/>
    </row>
    <row r="1200" spans="1:21" x14ac:dyDescent="0.25">
      <c r="A1200" s="623"/>
      <c r="B1200" s="623"/>
      <c r="C1200" s="623"/>
      <c r="D1200" s="623"/>
      <c r="E1200" s="623"/>
      <c r="F1200" s="623"/>
      <c r="Q1200" s="595"/>
      <c r="U1200" s="595"/>
    </row>
    <row r="1201" spans="1:21" x14ac:dyDescent="0.25">
      <c r="A1201" s="623"/>
      <c r="B1201" s="623"/>
      <c r="C1201" s="623"/>
      <c r="D1201" s="623"/>
      <c r="E1201" s="623"/>
      <c r="F1201" s="623"/>
      <c r="Q1201" s="595"/>
      <c r="U1201" s="595"/>
    </row>
    <row r="1202" spans="1:21" x14ac:dyDescent="0.25">
      <c r="A1202" s="623"/>
      <c r="B1202" s="623"/>
      <c r="C1202" s="623"/>
      <c r="D1202" s="623"/>
      <c r="E1202" s="623"/>
      <c r="F1202" s="623"/>
      <c r="Q1202" s="595"/>
      <c r="U1202" s="595"/>
    </row>
    <row r="1203" spans="1:21" x14ac:dyDescent="0.25">
      <c r="A1203" s="623"/>
      <c r="B1203" s="623"/>
      <c r="C1203" s="623"/>
      <c r="D1203" s="623"/>
      <c r="E1203" s="623"/>
      <c r="F1203" s="623"/>
      <c r="Q1203" s="595"/>
      <c r="U1203" s="595"/>
    </row>
    <row r="1204" spans="1:21" x14ac:dyDescent="0.25">
      <c r="A1204" s="623"/>
      <c r="B1204" s="623"/>
      <c r="C1204" s="623"/>
      <c r="D1204" s="623"/>
      <c r="E1204" s="623"/>
      <c r="F1204" s="623"/>
      <c r="Q1204" s="595"/>
      <c r="U1204" s="595"/>
    </row>
    <row r="1205" spans="1:21" x14ac:dyDescent="0.25">
      <c r="A1205" s="623"/>
      <c r="B1205" s="623"/>
      <c r="C1205" s="623"/>
      <c r="D1205" s="623"/>
      <c r="E1205" s="623"/>
      <c r="F1205" s="623"/>
      <c r="Q1205" s="595"/>
      <c r="U1205" s="595"/>
    </row>
    <row r="1206" spans="1:21" x14ac:dyDescent="0.25">
      <c r="A1206" s="623"/>
      <c r="B1206" s="623"/>
      <c r="C1206" s="623"/>
      <c r="D1206" s="623"/>
      <c r="E1206" s="623"/>
      <c r="F1206" s="623"/>
      <c r="Q1206" s="595"/>
      <c r="U1206" s="595"/>
    </row>
    <row r="1207" spans="1:21" x14ac:dyDescent="0.25">
      <c r="A1207" s="623"/>
      <c r="B1207" s="623"/>
      <c r="C1207" s="623"/>
      <c r="D1207" s="623"/>
      <c r="E1207" s="623"/>
      <c r="F1207" s="623"/>
      <c r="Q1207" s="595"/>
      <c r="U1207" s="595"/>
    </row>
    <row r="1208" spans="1:21" x14ac:dyDescent="0.25">
      <c r="A1208" s="623"/>
      <c r="B1208" s="623"/>
      <c r="C1208" s="623"/>
      <c r="D1208" s="623"/>
      <c r="E1208" s="623"/>
      <c r="F1208" s="623"/>
      <c r="Q1208" s="595"/>
      <c r="U1208" s="595"/>
    </row>
    <row r="1209" spans="1:21" x14ac:dyDescent="0.25">
      <c r="A1209" s="623"/>
      <c r="B1209" s="623"/>
      <c r="C1209" s="623"/>
      <c r="D1209" s="623"/>
      <c r="E1209" s="623"/>
      <c r="F1209" s="623"/>
      <c r="Q1209" s="595"/>
      <c r="U1209" s="595"/>
    </row>
    <row r="1210" spans="1:21" x14ac:dyDescent="0.25">
      <c r="A1210" s="623"/>
      <c r="B1210" s="623"/>
      <c r="C1210" s="623"/>
      <c r="D1210" s="623"/>
      <c r="E1210" s="623"/>
      <c r="F1210" s="623"/>
      <c r="Q1210" s="595"/>
      <c r="U1210" s="595"/>
    </row>
    <row r="1211" spans="1:21" x14ac:dyDescent="0.25">
      <c r="A1211" s="623"/>
      <c r="B1211" s="623"/>
      <c r="C1211" s="623"/>
      <c r="D1211" s="623"/>
      <c r="E1211" s="623"/>
      <c r="F1211" s="623"/>
      <c r="Q1211" s="595"/>
      <c r="U1211" s="595"/>
    </row>
    <row r="1212" spans="1:21" x14ac:dyDescent="0.25">
      <c r="A1212" s="623"/>
      <c r="B1212" s="623"/>
      <c r="C1212" s="623"/>
      <c r="D1212" s="623"/>
      <c r="E1212" s="623"/>
      <c r="F1212" s="623"/>
      <c r="Q1212" s="595"/>
      <c r="U1212" s="595"/>
    </row>
    <row r="1213" spans="1:21" x14ac:dyDescent="0.25">
      <c r="A1213" s="623"/>
      <c r="B1213" s="623"/>
      <c r="C1213" s="623"/>
      <c r="D1213" s="623"/>
      <c r="E1213" s="623"/>
      <c r="F1213" s="623"/>
      <c r="Q1213" s="595"/>
      <c r="U1213" s="595"/>
    </row>
    <row r="1214" spans="1:21" x14ac:dyDescent="0.25">
      <c r="A1214" s="623"/>
      <c r="B1214" s="623"/>
      <c r="C1214" s="623"/>
      <c r="D1214" s="623"/>
      <c r="E1214" s="623"/>
      <c r="F1214" s="623"/>
      <c r="Q1214" s="595"/>
      <c r="U1214" s="595"/>
    </row>
    <row r="1215" spans="1:21" x14ac:dyDescent="0.25">
      <c r="A1215" s="623"/>
      <c r="B1215" s="623"/>
      <c r="C1215" s="623"/>
      <c r="D1215" s="623"/>
      <c r="E1215" s="623"/>
      <c r="F1215" s="623"/>
      <c r="Q1215" s="595"/>
      <c r="U1215" s="595"/>
    </row>
    <row r="1216" spans="1:21" x14ac:dyDescent="0.25">
      <c r="A1216" s="623"/>
      <c r="B1216" s="623"/>
      <c r="C1216" s="623"/>
      <c r="D1216" s="623"/>
      <c r="E1216" s="623"/>
      <c r="F1216" s="623"/>
      <c r="Q1216" s="595"/>
      <c r="U1216" s="595"/>
    </row>
    <row r="1217" spans="1:21" x14ac:dyDescent="0.25">
      <c r="A1217" s="623"/>
      <c r="B1217" s="623"/>
      <c r="C1217" s="623"/>
      <c r="D1217" s="623"/>
      <c r="E1217" s="623"/>
      <c r="F1217" s="623"/>
      <c r="Q1217" s="595"/>
      <c r="U1217" s="595"/>
    </row>
    <row r="1218" spans="1:21" x14ac:dyDescent="0.25">
      <c r="A1218" s="623"/>
      <c r="B1218" s="623"/>
      <c r="C1218" s="623"/>
      <c r="D1218" s="623"/>
      <c r="E1218" s="623"/>
      <c r="F1218" s="623"/>
      <c r="Q1218" s="595"/>
      <c r="U1218" s="595"/>
    </row>
    <row r="1219" spans="1:21" x14ac:dyDescent="0.25">
      <c r="A1219" s="623"/>
      <c r="B1219" s="623"/>
      <c r="C1219" s="623"/>
      <c r="D1219" s="623"/>
      <c r="E1219" s="623"/>
      <c r="F1219" s="623"/>
      <c r="Q1219" s="595"/>
      <c r="U1219" s="595"/>
    </row>
    <row r="1220" spans="1:21" x14ac:dyDescent="0.25">
      <c r="A1220" s="623"/>
      <c r="B1220" s="623"/>
      <c r="C1220" s="623"/>
      <c r="D1220" s="623"/>
      <c r="E1220" s="623"/>
      <c r="F1220" s="623"/>
      <c r="Q1220" s="595"/>
      <c r="U1220" s="595"/>
    </row>
    <row r="1221" spans="1:21" x14ac:dyDescent="0.25">
      <c r="A1221" s="623"/>
      <c r="B1221" s="623"/>
      <c r="C1221" s="623"/>
      <c r="D1221" s="623"/>
      <c r="E1221" s="623"/>
      <c r="F1221" s="623"/>
      <c r="Q1221" s="595"/>
      <c r="U1221" s="595"/>
    </row>
    <row r="1222" spans="1:21" x14ac:dyDescent="0.25">
      <c r="A1222" s="623"/>
      <c r="B1222" s="623"/>
      <c r="C1222" s="623"/>
      <c r="D1222" s="623"/>
      <c r="E1222" s="623"/>
      <c r="F1222" s="623"/>
      <c r="Q1222" s="595"/>
      <c r="U1222" s="595"/>
    </row>
    <row r="1223" spans="1:21" x14ac:dyDescent="0.25">
      <c r="A1223" s="623"/>
      <c r="B1223" s="623"/>
      <c r="C1223" s="623"/>
      <c r="D1223" s="623"/>
      <c r="E1223" s="623"/>
      <c r="F1223" s="623"/>
      <c r="Q1223" s="595"/>
      <c r="U1223" s="595"/>
    </row>
    <row r="1224" spans="1:21" x14ac:dyDescent="0.25">
      <c r="A1224" s="623"/>
      <c r="B1224" s="623"/>
      <c r="C1224" s="623"/>
      <c r="D1224" s="623"/>
      <c r="E1224" s="623"/>
      <c r="F1224" s="623"/>
      <c r="Q1224" s="595"/>
      <c r="U1224" s="595"/>
    </row>
    <row r="1225" spans="1:21" x14ac:dyDescent="0.25">
      <c r="A1225" s="623"/>
      <c r="B1225" s="623"/>
      <c r="C1225" s="623"/>
      <c r="D1225" s="623"/>
      <c r="E1225" s="623"/>
      <c r="F1225" s="623"/>
      <c r="Q1225" s="595"/>
      <c r="U1225" s="595"/>
    </row>
    <row r="1226" spans="1:21" x14ac:dyDescent="0.25">
      <c r="A1226" s="623"/>
      <c r="B1226" s="623"/>
      <c r="C1226" s="623"/>
      <c r="D1226" s="623"/>
      <c r="E1226" s="623"/>
      <c r="F1226" s="623"/>
      <c r="Q1226" s="595"/>
      <c r="U1226" s="595"/>
    </row>
    <row r="1227" spans="1:21" x14ac:dyDescent="0.25">
      <c r="A1227" s="623"/>
      <c r="B1227" s="623"/>
      <c r="C1227" s="623"/>
      <c r="D1227" s="623"/>
      <c r="E1227" s="623"/>
      <c r="F1227" s="623"/>
      <c r="Q1227" s="595"/>
      <c r="U1227" s="595"/>
    </row>
    <row r="1228" spans="1:21" x14ac:dyDescent="0.25">
      <c r="A1228" s="623"/>
      <c r="B1228" s="623"/>
      <c r="C1228" s="623"/>
      <c r="D1228" s="623"/>
      <c r="E1228" s="623"/>
      <c r="F1228" s="623"/>
      <c r="Q1228" s="595"/>
      <c r="U1228" s="595"/>
    </row>
    <row r="1229" spans="1:21" x14ac:dyDescent="0.25">
      <c r="A1229" s="623"/>
      <c r="B1229" s="623"/>
      <c r="C1229" s="623"/>
      <c r="D1229" s="623"/>
      <c r="E1229" s="623"/>
      <c r="F1229" s="623"/>
      <c r="Q1229" s="595"/>
      <c r="U1229" s="595"/>
    </row>
    <row r="1230" spans="1:21" x14ac:dyDescent="0.25">
      <c r="A1230" s="623"/>
      <c r="B1230" s="623"/>
      <c r="C1230" s="623"/>
      <c r="D1230" s="623"/>
      <c r="E1230" s="623"/>
      <c r="F1230" s="623"/>
      <c r="Q1230" s="595"/>
      <c r="U1230" s="595"/>
    </row>
    <row r="1231" spans="1:21" x14ac:dyDescent="0.25">
      <c r="A1231" s="623"/>
      <c r="B1231" s="623"/>
      <c r="C1231" s="623"/>
      <c r="D1231" s="623"/>
      <c r="E1231" s="623"/>
      <c r="F1231" s="623"/>
      <c r="Q1231" s="595"/>
      <c r="U1231" s="595"/>
    </row>
    <row r="1232" spans="1:21" x14ac:dyDescent="0.25">
      <c r="A1232" s="623"/>
      <c r="B1232" s="623"/>
      <c r="C1232" s="623"/>
      <c r="D1232" s="623"/>
      <c r="E1232" s="623"/>
      <c r="F1232" s="623"/>
      <c r="Q1232" s="595"/>
      <c r="U1232" s="595"/>
    </row>
    <row r="1233" spans="1:21" x14ac:dyDescent="0.25">
      <c r="A1233" s="623"/>
      <c r="B1233" s="623"/>
      <c r="C1233" s="623"/>
      <c r="D1233" s="623"/>
      <c r="E1233" s="623"/>
      <c r="F1233" s="623"/>
      <c r="Q1233" s="595"/>
      <c r="U1233" s="595"/>
    </row>
    <row r="1234" spans="1:21" x14ac:dyDescent="0.25">
      <c r="A1234" s="623"/>
      <c r="B1234" s="623"/>
      <c r="C1234" s="623"/>
      <c r="D1234" s="623"/>
      <c r="E1234" s="623"/>
      <c r="F1234" s="623"/>
      <c r="Q1234" s="595"/>
      <c r="U1234" s="595"/>
    </row>
    <row r="1235" spans="1:21" x14ac:dyDescent="0.25">
      <c r="A1235" s="623"/>
      <c r="B1235" s="623"/>
      <c r="C1235" s="623"/>
      <c r="D1235" s="623"/>
      <c r="E1235" s="623"/>
      <c r="F1235" s="623"/>
      <c r="Q1235" s="595"/>
      <c r="U1235" s="595"/>
    </row>
    <row r="1236" spans="1:21" x14ac:dyDescent="0.25">
      <c r="A1236" s="623"/>
      <c r="B1236" s="623"/>
      <c r="C1236" s="623"/>
      <c r="D1236" s="623"/>
      <c r="E1236" s="623"/>
      <c r="F1236" s="623"/>
      <c r="Q1236" s="595"/>
      <c r="U1236" s="595"/>
    </row>
    <row r="1237" spans="1:21" x14ac:dyDescent="0.25">
      <c r="A1237" s="623"/>
      <c r="B1237" s="623"/>
      <c r="C1237" s="623"/>
      <c r="D1237" s="623"/>
      <c r="E1237" s="623"/>
      <c r="F1237" s="623"/>
      <c r="Q1237" s="595"/>
      <c r="U1237" s="595"/>
    </row>
    <row r="1238" spans="1:21" x14ac:dyDescent="0.25">
      <c r="A1238" s="623"/>
      <c r="B1238" s="623"/>
      <c r="C1238" s="623"/>
      <c r="D1238" s="623"/>
      <c r="E1238" s="623"/>
      <c r="F1238" s="623"/>
      <c r="Q1238" s="595"/>
      <c r="U1238" s="595"/>
    </row>
    <row r="1239" spans="1:21" x14ac:dyDescent="0.25">
      <c r="A1239" s="623"/>
      <c r="B1239" s="623"/>
      <c r="C1239" s="623"/>
      <c r="D1239" s="623"/>
      <c r="E1239" s="623"/>
      <c r="F1239" s="623"/>
      <c r="Q1239" s="595"/>
      <c r="U1239" s="595"/>
    </row>
    <row r="1240" spans="1:21" x14ac:dyDescent="0.25">
      <c r="A1240" s="623"/>
      <c r="B1240" s="623"/>
      <c r="C1240" s="623"/>
      <c r="D1240" s="623"/>
      <c r="E1240" s="623"/>
      <c r="F1240" s="623"/>
      <c r="Q1240" s="595"/>
      <c r="U1240" s="595"/>
    </row>
    <row r="1241" spans="1:21" x14ac:dyDescent="0.25">
      <c r="A1241" s="623"/>
      <c r="B1241" s="623"/>
      <c r="C1241" s="623"/>
      <c r="D1241" s="623"/>
      <c r="E1241" s="623"/>
      <c r="F1241" s="623"/>
      <c r="Q1241" s="595"/>
      <c r="U1241" s="595"/>
    </row>
    <row r="1242" spans="1:21" x14ac:dyDescent="0.25">
      <c r="A1242" s="623"/>
      <c r="B1242" s="623"/>
      <c r="C1242" s="623"/>
      <c r="D1242" s="623"/>
      <c r="E1242" s="623"/>
      <c r="F1242" s="623"/>
      <c r="Q1242" s="595"/>
      <c r="U1242" s="595"/>
    </row>
    <row r="1243" spans="1:21" x14ac:dyDescent="0.25">
      <c r="A1243" s="623"/>
      <c r="B1243" s="623"/>
      <c r="C1243" s="623"/>
      <c r="D1243" s="623"/>
      <c r="E1243" s="623"/>
      <c r="F1243" s="623"/>
      <c r="Q1243" s="595"/>
      <c r="U1243" s="595"/>
    </row>
    <row r="1244" spans="1:21" x14ac:dyDescent="0.25">
      <c r="A1244" s="623"/>
      <c r="B1244" s="623"/>
      <c r="C1244" s="623"/>
      <c r="D1244" s="623"/>
      <c r="E1244" s="623"/>
      <c r="F1244" s="623"/>
      <c r="Q1244" s="595"/>
      <c r="U1244" s="595"/>
    </row>
    <row r="1245" spans="1:21" x14ac:dyDescent="0.25">
      <c r="A1245" s="623"/>
      <c r="B1245" s="623"/>
      <c r="C1245" s="623"/>
      <c r="D1245" s="623"/>
      <c r="E1245" s="623"/>
      <c r="F1245" s="623"/>
      <c r="Q1245" s="595"/>
      <c r="U1245" s="595"/>
    </row>
    <row r="1246" spans="1:21" x14ac:dyDescent="0.25">
      <c r="A1246" s="623"/>
      <c r="B1246" s="623"/>
      <c r="C1246" s="623"/>
      <c r="D1246" s="623"/>
      <c r="E1246" s="623"/>
      <c r="F1246" s="623"/>
      <c r="Q1246" s="595"/>
      <c r="U1246" s="595"/>
    </row>
    <row r="1247" spans="1:21" x14ac:dyDescent="0.25">
      <c r="A1247" s="623"/>
      <c r="B1247" s="623"/>
      <c r="C1247" s="623"/>
      <c r="D1247" s="623"/>
      <c r="E1247" s="623"/>
      <c r="F1247" s="623"/>
      <c r="Q1247" s="595"/>
      <c r="U1247" s="595"/>
    </row>
    <row r="1248" spans="1:21" x14ac:dyDescent="0.25">
      <c r="A1248" s="623"/>
      <c r="B1248" s="623"/>
      <c r="C1248" s="623"/>
      <c r="D1248" s="623"/>
      <c r="E1248" s="623"/>
      <c r="F1248" s="623"/>
      <c r="Q1248" s="595"/>
      <c r="U1248" s="595"/>
    </row>
    <row r="1249" spans="1:21" x14ac:dyDescent="0.25">
      <c r="A1249" s="623"/>
      <c r="B1249" s="623"/>
      <c r="C1249" s="623"/>
      <c r="D1249" s="623"/>
      <c r="E1249" s="623"/>
      <c r="F1249" s="623"/>
      <c r="Q1249" s="595"/>
      <c r="U1249" s="595"/>
    </row>
    <row r="1250" spans="1:21" x14ac:dyDescent="0.25">
      <c r="A1250" s="623"/>
      <c r="B1250" s="623"/>
      <c r="C1250" s="623"/>
      <c r="D1250" s="623"/>
      <c r="E1250" s="623"/>
      <c r="F1250" s="623"/>
      <c r="Q1250" s="595"/>
      <c r="U1250" s="595"/>
    </row>
    <row r="1251" spans="1:21" x14ac:dyDescent="0.25">
      <c r="A1251" s="623"/>
      <c r="B1251" s="623"/>
      <c r="C1251" s="623"/>
      <c r="D1251" s="623"/>
      <c r="E1251" s="623"/>
      <c r="F1251" s="623"/>
      <c r="Q1251" s="595"/>
      <c r="U1251" s="595"/>
    </row>
    <row r="1252" spans="1:21" x14ac:dyDescent="0.25">
      <c r="A1252" s="623"/>
      <c r="B1252" s="623"/>
      <c r="C1252" s="623"/>
      <c r="D1252" s="623"/>
      <c r="E1252" s="623"/>
      <c r="F1252" s="623"/>
      <c r="Q1252" s="595"/>
      <c r="U1252" s="595"/>
    </row>
    <row r="1253" spans="1:21" x14ac:dyDescent="0.25">
      <c r="A1253" s="623"/>
      <c r="B1253" s="623"/>
      <c r="C1253" s="623"/>
      <c r="D1253" s="623"/>
      <c r="E1253" s="623"/>
      <c r="F1253" s="623"/>
      <c r="Q1253" s="595"/>
      <c r="U1253" s="595"/>
    </row>
    <row r="1254" spans="1:21" x14ac:dyDescent="0.25">
      <c r="A1254" s="623"/>
      <c r="B1254" s="623"/>
      <c r="C1254" s="623"/>
      <c r="D1254" s="623"/>
      <c r="E1254" s="623"/>
      <c r="F1254" s="623"/>
      <c r="Q1254" s="595"/>
      <c r="U1254" s="595"/>
    </row>
    <row r="1255" spans="1:21" x14ac:dyDescent="0.25">
      <c r="A1255" s="623"/>
      <c r="B1255" s="623"/>
      <c r="C1255" s="623"/>
      <c r="D1255" s="623"/>
      <c r="E1255" s="623"/>
      <c r="F1255" s="623"/>
      <c r="Q1255" s="595"/>
      <c r="U1255" s="595"/>
    </row>
    <row r="1256" spans="1:21" x14ac:dyDescent="0.25">
      <c r="A1256" s="623"/>
      <c r="B1256" s="623"/>
      <c r="C1256" s="623"/>
      <c r="D1256" s="623"/>
      <c r="E1256" s="623"/>
      <c r="F1256" s="623"/>
      <c r="Q1256" s="595"/>
      <c r="U1256" s="595"/>
    </row>
    <row r="1257" spans="1:21" x14ac:dyDescent="0.25">
      <c r="A1257" s="623"/>
      <c r="B1257" s="623"/>
      <c r="C1257" s="623"/>
      <c r="D1257" s="623"/>
      <c r="E1257" s="623"/>
      <c r="F1257" s="623"/>
      <c r="Q1257" s="595"/>
      <c r="U1257" s="595"/>
    </row>
    <row r="1258" spans="1:21" x14ac:dyDescent="0.25">
      <c r="A1258" s="623"/>
      <c r="B1258" s="623"/>
      <c r="C1258" s="623"/>
      <c r="D1258" s="623"/>
      <c r="E1258" s="623"/>
      <c r="F1258" s="623"/>
      <c r="Q1258" s="595"/>
      <c r="U1258" s="595"/>
    </row>
    <row r="1259" spans="1:21" x14ac:dyDescent="0.25">
      <c r="A1259" s="623"/>
      <c r="B1259" s="623"/>
      <c r="C1259" s="623"/>
      <c r="D1259" s="623"/>
      <c r="E1259" s="623"/>
      <c r="F1259" s="623"/>
      <c r="Q1259" s="595"/>
      <c r="U1259" s="595"/>
    </row>
    <row r="1260" spans="1:21" x14ac:dyDescent="0.25">
      <c r="A1260" s="623"/>
      <c r="B1260" s="623"/>
      <c r="C1260" s="623"/>
      <c r="D1260" s="623"/>
      <c r="E1260" s="623"/>
      <c r="F1260" s="623"/>
      <c r="Q1260" s="595"/>
      <c r="U1260" s="595"/>
    </row>
    <row r="1261" spans="1:21" x14ac:dyDescent="0.25">
      <c r="A1261" s="623"/>
      <c r="B1261" s="623"/>
      <c r="C1261" s="623"/>
      <c r="D1261" s="623"/>
      <c r="E1261" s="623"/>
      <c r="F1261" s="623"/>
      <c r="Q1261" s="595"/>
      <c r="U1261" s="595"/>
    </row>
    <row r="1262" spans="1:21" x14ac:dyDescent="0.25">
      <c r="A1262" s="623"/>
      <c r="B1262" s="623"/>
      <c r="C1262" s="623"/>
      <c r="D1262" s="623"/>
      <c r="E1262" s="623"/>
      <c r="F1262" s="623"/>
      <c r="Q1262" s="595"/>
      <c r="U1262" s="595"/>
    </row>
    <row r="1263" spans="1:21" x14ac:dyDescent="0.25">
      <c r="A1263" s="623"/>
      <c r="B1263" s="623"/>
      <c r="C1263" s="623"/>
      <c r="D1263" s="623"/>
      <c r="E1263" s="623"/>
      <c r="F1263" s="623"/>
      <c r="Q1263" s="595"/>
      <c r="U1263" s="595"/>
    </row>
    <row r="1264" spans="1:21" x14ac:dyDescent="0.25">
      <c r="A1264" s="623"/>
      <c r="B1264" s="623"/>
      <c r="C1264" s="623"/>
      <c r="D1264" s="623"/>
      <c r="E1264" s="623"/>
      <c r="F1264" s="623"/>
      <c r="Q1264" s="595"/>
      <c r="U1264" s="595"/>
    </row>
    <row r="1265" spans="1:21" x14ac:dyDescent="0.25">
      <c r="A1265" s="623"/>
      <c r="B1265" s="623"/>
      <c r="C1265" s="623"/>
      <c r="D1265" s="623"/>
      <c r="E1265" s="623"/>
      <c r="F1265" s="623"/>
      <c r="Q1265" s="595"/>
      <c r="U1265" s="595"/>
    </row>
    <row r="1266" spans="1:21" x14ac:dyDescent="0.25">
      <c r="A1266" s="623"/>
      <c r="B1266" s="623"/>
      <c r="C1266" s="623"/>
      <c r="D1266" s="623"/>
      <c r="E1266" s="623"/>
      <c r="F1266" s="623"/>
      <c r="Q1266" s="595"/>
      <c r="U1266" s="595"/>
    </row>
    <row r="1267" spans="1:21" x14ac:dyDescent="0.25">
      <c r="A1267" s="623"/>
      <c r="B1267" s="623"/>
      <c r="C1267" s="623"/>
      <c r="D1267" s="623"/>
      <c r="E1267" s="623"/>
      <c r="F1267" s="623"/>
      <c r="Q1267" s="595"/>
      <c r="U1267" s="595"/>
    </row>
    <row r="1268" spans="1:21" x14ac:dyDescent="0.25">
      <c r="A1268" s="623"/>
      <c r="B1268" s="623"/>
      <c r="C1268" s="623"/>
      <c r="D1268" s="623"/>
      <c r="E1268" s="623"/>
      <c r="F1268" s="623"/>
      <c r="Q1268" s="595"/>
      <c r="U1268" s="595"/>
    </row>
    <row r="1269" spans="1:21" x14ac:dyDescent="0.25">
      <c r="A1269" s="623"/>
      <c r="B1269" s="623"/>
      <c r="C1269" s="623"/>
      <c r="D1269" s="623"/>
      <c r="E1269" s="623"/>
      <c r="F1269" s="623"/>
      <c r="Q1269" s="595"/>
      <c r="U1269" s="595"/>
    </row>
    <row r="1270" spans="1:21" x14ac:dyDescent="0.25">
      <c r="A1270" s="623"/>
      <c r="B1270" s="623"/>
      <c r="C1270" s="623"/>
      <c r="D1270" s="623"/>
      <c r="E1270" s="623"/>
      <c r="F1270" s="623"/>
      <c r="Q1270" s="595"/>
      <c r="U1270" s="595"/>
    </row>
    <row r="1271" spans="1:21" x14ac:dyDescent="0.25">
      <c r="A1271" s="623"/>
      <c r="B1271" s="623"/>
      <c r="C1271" s="623"/>
      <c r="D1271" s="623"/>
      <c r="E1271" s="623"/>
      <c r="F1271" s="623"/>
      <c r="Q1271" s="595"/>
      <c r="U1271" s="595"/>
    </row>
    <row r="1272" spans="1:21" x14ac:dyDescent="0.25">
      <c r="A1272" s="623"/>
      <c r="B1272" s="623"/>
      <c r="C1272" s="623"/>
      <c r="D1272" s="623"/>
      <c r="E1272" s="623"/>
      <c r="F1272" s="623"/>
      <c r="Q1272" s="595"/>
      <c r="U1272" s="595"/>
    </row>
    <row r="1273" spans="1:21" x14ac:dyDescent="0.25">
      <c r="A1273" s="623"/>
      <c r="B1273" s="623"/>
      <c r="C1273" s="623"/>
      <c r="D1273" s="623"/>
      <c r="E1273" s="623"/>
      <c r="F1273" s="623"/>
      <c r="Q1273" s="595"/>
      <c r="U1273" s="595"/>
    </row>
    <row r="1274" spans="1:21" x14ac:dyDescent="0.25">
      <c r="A1274" s="623"/>
      <c r="B1274" s="623"/>
      <c r="C1274" s="623"/>
      <c r="D1274" s="623"/>
      <c r="E1274" s="623"/>
      <c r="F1274" s="623"/>
      <c r="Q1274" s="595"/>
      <c r="U1274" s="595"/>
    </row>
    <row r="1275" spans="1:21" x14ac:dyDescent="0.25">
      <c r="A1275" s="623"/>
      <c r="B1275" s="623"/>
      <c r="C1275" s="623"/>
      <c r="D1275" s="623"/>
      <c r="E1275" s="623"/>
      <c r="F1275" s="623"/>
      <c r="Q1275" s="595"/>
      <c r="U1275" s="595"/>
    </row>
    <row r="1276" spans="1:21" x14ac:dyDescent="0.25">
      <c r="A1276" s="623"/>
      <c r="B1276" s="623"/>
      <c r="C1276" s="623"/>
      <c r="D1276" s="623"/>
      <c r="E1276" s="623"/>
      <c r="F1276" s="623"/>
      <c r="Q1276" s="595"/>
      <c r="U1276" s="595"/>
    </row>
    <row r="1277" spans="1:21" x14ac:dyDescent="0.25">
      <c r="A1277" s="623"/>
      <c r="B1277" s="623"/>
      <c r="C1277" s="623"/>
      <c r="D1277" s="623"/>
      <c r="E1277" s="623"/>
      <c r="F1277" s="623"/>
      <c r="Q1277" s="595"/>
      <c r="U1277" s="595"/>
    </row>
    <row r="1278" spans="1:21" x14ac:dyDescent="0.25">
      <c r="A1278" s="623"/>
      <c r="B1278" s="623"/>
      <c r="C1278" s="623"/>
      <c r="D1278" s="623"/>
      <c r="E1278" s="623"/>
      <c r="F1278" s="623"/>
      <c r="Q1278" s="595"/>
      <c r="U1278" s="595"/>
    </row>
    <row r="1279" spans="1:21" x14ac:dyDescent="0.25">
      <c r="A1279" s="623"/>
      <c r="B1279" s="623"/>
      <c r="C1279" s="623"/>
      <c r="D1279" s="623"/>
      <c r="E1279" s="623"/>
      <c r="F1279" s="623"/>
      <c r="Q1279" s="595"/>
      <c r="U1279" s="595"/>
    </row>
    <row r="1280" spans="1:21" x14ac:dyDescent="0.25">
      <c r="A1280" s="623"/>
      <c r="B1280" s="623"/>
      <c r="C1280" s="623"/>
      <c r="D1280" s="623"/>
      <c r="E1280" s="623"/>
      <c r="F1280" s="623"/>
      <c r="Q1280" s="595"/>
      <c r="U1280" s="595"/>
    </row>
    <row r="1281" spans="1:21" x14ac:dyDescent="0.25">
      <c r="A1281" s="623"/>
      <c r="B1281" s="623"/>
      <c r="C1281" s="623"/>
      <c r="D1281" s="623"/>
      <c r="E1281" s="623"/>
      <c r="F1281" s="623"/>
      <c r="Q1281" s="595"/>
      <c r="U1281" s="595"/>
    </row>
    <row r="1282" spans="1:21" x14ac:dyDescent="0.25">
      <c r="A1282" s="623"/>
      <c r="B1282" s="623"/>
      <c r="C1282" s="623"/>
      <c r="D1282" s="623"/>
      <c r="E1282" s="623"/>
      <c r="F1282" s="623"/>
      <c r="Q1282" s="595"/>
      <c r="U1282" s="595"/>
    </row>
    <row r="1283" spans="1:21" x14ac:dyDescent="0.25">
      <c r="A1283" s="623"/>
      <c r="B1283" s="623"/>
      <c r="C1283" s="623"/>
      <c r="D1283" s="623"/>
      <c r="E1283" s="623"/>
      <c r="F1283" s="623"/>
      <c r="Q1283" s="595"/>
      <c r="U1283" s="595"/>
    </row>
    <row r="1284" spans="1:21" x14ac:dyDescent="0.25">
      <c r="A1284" s="623"/>
      <c r="B1284" s="623"/>
      <c r="C1284" s="623"/>
      <c r="D1284" s="623"/>
      <c r="E1284" s="623"/>
      <c r="F1284" s="623"/>
      <c r="Q1284" s="595"/>
      <c r="U1284" s="595"/>
    </row>
    <row r="1285" spans="1:21" x14ac:dyDescent="0.25">
      <c r="A1285" s="623"/>
      <c r="B1285" s="623"/>
      <c r="C1285" s="623"/>
      <c r="D1285" s="623"/>
      <c r="E1285" s="623"/>
      <c r="F1285" s="623"/>
      <c r="Q1285" s="595"/>
      <c r="U1285" s="595"/>
    </row>
    <row r="1286" spans="1:21" x14ac:dyDescent="0.25">
      <c r="A1286" s="623"/>
      <c r="B1286" s="623"/>
      <c r="C1286" s="623"/>
      <c r="D1286" s="623"/>
      <c r="E1286" s="623"/>
      <c r="F1286" s="623"/>
      <c r="Q1286" s="595"/>
      <c r="U1286" s="595"/>
    </row>
    <row r="1287" spans="1:21" x14ac:dyDescent="0.25">
      <c r="A1287" s="623"/>
      <c r="B1287" s="623"/>
      <c r="C1287" s="623"/>
      <c r="D1287" s="623"/>
      <c r="E1287" s="623"/>
      <c r="F1287" s="623"/>
      <c r="Q1287" s="595"/>
      <c r="U1287" s="595"/>
    </row>
    <row r="1288" spans="1:21" x14ac:dyDescent="0.25">
      <c r="A1288" s="623"/>
      <c r="B1288" s="623"/>
      <c r="C1288" s="623"/>
      <c r="D1288" s="623"/>
      <c r="E1288" s="623"/>
      <c r="F1288" s="623"/>
      <c r="Q1288" s="595"/>
      <c r="U1288" s="595"/>
    </row>
    <row r="1289" spans="1:21" x14ac:dyDescent="0.25">
      <c r="A1289" s="623"/>
      <c r="B1289" s="623"/>
      <c r="C1289" s="623"/>
      <c r="D1289" s="623"/>
      <c r="E1289" s="623"/>
      <c r="F1289" s="623"/>
      <c r="Q1289" s="595"/>
      <c r="U1289" s="595"/>
    </row>
    <row r="1290" spans="1:21" x14ac:dyDescent="0.25">
      <c r="A1290" s="623"/>
      <c r="B1290" s="623"/>
      <c r="C1290" s="623"/>
      <c r="D1290" s="623"/>
      <c r="E1290" s="623"/>
      <c r="F1290" s="623"/>
      <c r="Q1290" s="595"/>
      <c r="U1290" s="595"/>
    </row>
    <row r="1291" spans="1:21" x14ac:dyDescent="0.25">
      <c r="A1291" s="623"/>
      <c r="B1291" s="623"/>
      <c r="C1291" s="623"/>
      <c r="D1291" s="623"/>
      <c r="E1291" s="623"/>
      <c r="F1291" s="623"/>
      <c r="Q1291" s="595"/>
      <c r="U1291" s="595"/>
    </row>
    <row r="1292" spans="1:21" x14ac:dyDescent="0.25">
      <c r="A1292" s="623"/>
      <c r="B1292" s="623"/>
      <c r="C1292" s="623"/>
      <c r="D1292" s="623"/>
      <c r="E1292" s="623"/>
      <c r="F1292" s="623"/>
      <c r="Q1292" s="595"/>
      <c r="U1292" s="595"/>
    </row>
    <row r="1293" spans="1:21" x14ac:dyDescent="0.25">
      <c r="A1293" s="623"/>
      <c r="B1293" s="623"/>
      <c r="C1293" s="623"/>
      <c r="D1293" s="623"/>
      <c r="E1293" s="623"/>
      <c r="F1293" s="623"/>
      <c r="Q1293" s="595"/>
      <c r="U1293" s="595"/>
    </row>
    <row r="1294" spans="1:21" x14ac:dyDescent="0.25">
      <c r="A1294" s="623"/>
      <c r="B1294" s="623"/>
      <c r="C1294" s="623"/>
      <c r="D1294" s="623"/>
      <c r="E1294" s="623"/>
      <c r="F1294" s="623"/>
      <c r="Q1294" s="595"/>
      <c r="U1294" s="595"/>
    </row>
    <row r="1295" spans="1:21" x14ac:dyDescent="0.25">
      <c r="A1295" s="623"/>
      <c r="B1295" s="623"/>
      <c r="C1295" s="623"/>
      <c r="D1295" s="623"/>
      <c r="E1295" s="623"/>
      <c r="F1295" s="623"/>
      <c r="Q1295" s="595"/>
      <c r="U1295" s="595"/>
    </row>
    <row r="1296" spans="1:21" x14ac:dyDescent="0.25">
      <c r="A1296" s="623"/>
      <c r="B1296" s="623"/>
      <c r="C1296" s="623"/>
      <c r="D1296" s="623"/>
      <c r="E1296" s="623"/>
      <c r="F1296" s="623"/>
      <c r="Q1296" s="595"/>
      <c r="U1296" s="595"/>
    </row>
    <row r="1297" spans="1:21" x14ac:dyDescent="0.25">
      <c r="A1297" s="623"/>
      <c r="B1297" s="623"/>
      <c r="C1297" s="623"/>
      <c r="D1297" s="623"/>
      <c r="E1297" s="623"/>
      <c r="F1297" s="623"/>
      <c r="Q1297" s="595"/>
      <c r="U1297" s="595"/>
    </row>
    <row r="1298" spans="1:21" x14ac:dyDescent="0.25">
      <c r="A1298" s="623"/>
      <c r="B1298" s="623"/>
      <c r="C1298" s="623"/>
      <c r="D1298" s="623"/>
      <c r="E1298" s="623"/>
      <c r="F1298" s="623"/>
      <c r="Q1298" s="595"/>
      <c r="U1298" s="595"/>
    </row>
    <row r="1299" spans="1:21" x14ac:dyDescent="0.25">
      <c r="A1299" s="623"/>
      <c r="B1299" s="623"/>
      <c r="C1299" s="623"/>
      <c r="D1299" s="623"/>
      <c r="E1299" s="623"/>
      <c r="F1299" s="623"/>
      <c r="Q1299" s="595"/>
      <c r="U1299" s="595"/>
    </row>
    <row r="1300" spans="1:21" x14ac:dyDescent="0.25">
      <c r="A1300" s="623"/>
      <c r="B1300" s="623"/>
      <c r="C1300" s="623"/>
      <c r="D1300" s="623"/>
      <c r="E1300" s="623"/>
      <c r="F1300" s="623"/>
      <c r="Q1300" s="595"/>
      <c r="U1300" s="595"/>
    </row>
    <row r="1301" spans="1:21" x14ac:dyDescent="0.25">
      <c r="A1301" s="623"/>
      <c r="B1301" s="623"/>
      <c r="C1301" s="623"/>
      <c r="D1301" s="623"/>
      <c r="E1301" s="623"/>
      <c r="F1301" s="623"/>
      <c r="Q1301" s="595"/>
      <c r="U1301" s="595"/>
    </row>
    <row r="1302" spans="1:21" x14ac:dyDescent="0.25">
      <c r="A1302" s="623"/>
      <c r="B1302" s="623"/>
      <c r="C1302" s="623"/>
      <c r="D1302" s="623"/>
      <c r="E1302" s="623"/>
      <c r="F1302" s="623"/>
      <c r="Q1302" s="595"/>
      <c r="U1302" s="595"/>
    </row>
    <row r="1303" spans="1:21" x14ac:dyDescent="0.25">
      <c r="A1303" s="623"/>
      <c r="B1303" s="623"/>
      <c r="C1303" s="623"/>
      <c r="D1303" s="623"/>
      <c r="E1303" s="623"/>
      <c r="F1303" s="623"/>
      <c r="Q1303" s="595"/>
      <c r="U1303" s="595"/>
    </row>
    <row r="1304" spans="1:21" x14ac:dyDescent="0.25">
      <c r="A1304" s="623"/>
      <c r="B1304" s="623"/>
      <c r="C1304" s="623"/>
      <c r="D1304" s="623"/>
      <c r="E1304" s="623"/>
      <c r="F1304" s="623"/>
      <c r="Q1304" s="595"/>
      <c r="U1304" s="595"/>
    </row>
    <row r="1305" spans="1:21" x14ac:dyDescent="0.25">
      <c r="A1305" s="623"/>
      <c r="B1305" s="623"/>
      <c r="C1305" s="623"/>
      <c r="D1305" s="623"/>
      <c r="E1305" s="623"/>
      <c r="F1305" s="623"/>
      <c r="Q1305" s="595"/>
      <c r="U1305" s="595"/>
    </row>
    <row r="1306" spans="1:21" x14ac:dyDescent="0.25">
      <c r="A1306" s="623"/>
      <c r="B1306" s="623"/>
      <c r="C1306" s="623"/>
      <c r="D1306" s="623"/>
      <c r="E1306" s="623"/>
      <c r="F1306" s="623"/>
      <c r="Q1306" s="595"/>
      <c r="U1306" s="595"/>
    </row>
    <row r="1307" spans="1:21" x14ac:dyDescent="0.25">
      <c r="A1307" s="623"/>
      <c r="B1307" s="623"/>
      <c r="C1307" s="623"/>
      <c r="D1307" s="623"/>
      <c r="E1307" s="623"/>
      <c r="F1307" s="623"/>
      <c r="Q1307" s="595"/>
      <c r="U1307" s="595"/>
    </row>
    <row r="1308" spans="1:21" x14ac:dyDescent="0.25">
      <c r="A1308" s="623"/>
      <c r="B1308" s="623"/>
      <c r="C1308" s="623"/>
      <c r="D1308" s="623"/>
      <c r="E1308" s="623"/>
      <c r="F1308" s="623"/>
      <c r="Q1308" s="595"/>
      <c r="U1308" s="595"/>
    </row>
    <row r="1309" spans="1:21" x14ac:dyDescent="0.25">
      <c r="A1309" s="623"/>
      <c r="B1309" s="623"/>
      <c r="C1309" s="623"/>
      <c r="D1309" s="623"/>
      <c r="E1309" s="623"/>
      <c r="F1309" s="623"/>
      <c r="Q1309" s="595"/>
      <c r="U1309" s="595"/>
    </row>
    <row r="1310" spans="1:21" x14ac:dyDescent="0.25">
      <c r="A1310" s="623"/>
      <c r="B1310" s="623"/>
      <c r="C1310" s="623"/>
      <c r="D1310" s="623"/>
      <c r="E1310" s="623"/>
      <c r="F1310" s="623"/>
      <c r="Q1310" s="595"/>
      <c r="U1310" s="595"/>
    </row>
    <row r="1311" spans="1:21" x14ac:dyDescent="0.25">
      <c r="A1311" s="623"/>
      <c r="B1311" s="623"/>
      <c r="C1311" s="623"/>
      <c r="D1311" s="623"/>
      <c r="E1311" s="623"/>
      <c r="F1311" s="623"/>
      <c r="Q1311" s="595"/>
      <c r="U1311" s="595"/>
    </row>
    <row r="1312" spans="1:21" x14ac:dyDescent="0.25">
      <c r="A1312" s="623"/>
      <c r="B1312" s="623"/>
      <c r="C1312" s="623"/>
      <c r="D1312" s="623"/>
      <c r="E1312" s="623"/>
      <c r="F1312" s="623"/>
      <c r="Q1312" s="595"/>
      <c r="U1312" s="595"/>
    </row>
    <row r="1313" spans="1:21" x14ac:dyDescent="0.25">
      <c r="A1313" s="623"/>
      <c r="B1313" s="623"/>
      <c r="C1313" s="623"/>
      <c r="D1313" s="623"/>
      <c r="E1313" s="623"/>
      <c r="F1313" s="623"/>
      <c r="Q1313" s="595"/>
      <c r="U1313" s="595"/>
    </row>
    <row r="1314" spans="1:21" x14ac:dyDescent="0.25">
      <c r="A1314" s="623"/>
      <c r="B1314" s="623"/>
      <c r="C1314" s="623"/>
      <c r="D1314" s="623"/>
      <c r="E1314" s="623"/>
      <c r="F1314" s="623"/>
      <c r="Q1314" s="595"/>
      <c r="U1314" s="595"/>
    </row>
    <row r="1315" spans="1:21" x14ac:dyDescent="0.25">
      <c r="A1315" s="623"/>
      <c r="B1315" s="623"/>
      <c r="C1315" s="623"/>
      <c r="D1315" s="623"/>
      <c r="E1315" s="623"/>
      <c r="F1315" s="623"/>
      <c r="Q1315" s="595"/>
      <c r="U1315" s="595"/>
    </row>
    <row r="1316" spans="1:21" x14ac:dyDescent="0.25">
      <c r="A1316" s="623"/>
      <c r="B1316" s="623"/>
      <c r="C1316" s="623"/>
      <c r="D1316" s="623"/>
      <c r="E1316" s="623"/>
      <c r="F1316" s="623"/>
      <c r="Q1316" s="595"/>
      <c r="U1316" s="595"/>
    </row>
    <row r="1317" spans="1:21" x14ac:dyDescent="0.25">
      <c r="A1317" s="623"/>
      <c r="B1317" s="623"/>
      <c r="C1317" s="623"/>
      <c r="D1317" s="623"/>
      <c r="E1317" s="623"/>
      <c r="F1317" s="623"/>
      <c r="Q1317" s="595"/>
      <c r="U1317" s="595"/>
    </row>
    <row r="1318" spans="1:21" x14ac:dyDescent="0.25">
      <c r="A1318" s="623"/>
      <c r="B1318" s="623"/>
      <c r="C1318" s="623"/>
      <c r="D1318" s="623"/>
      <c r="E1318" s="623"/>
      <c r="F1318" s="623"/>
      <c r="Q1318" s="595"/>
      <c r="U1318" s="595"/>
    </row>
    <row r="1319" spans="1:21" x14ac:dyDescent="0.25">
      <c r="A1319" s="623"/>
      <c r="B1319" s="623"/>
      <c r="C1319" s="623"/>
      <c r="D1319" s="623"/>
      <c r="E1319" s="623"/>
      <c r="F1319" s="623"/>
      <c r="Q1319" s="595"/>
      <c r="U1319" s="595"/>
    </row>
    <row r="1320" spans="1:21" x14ac:dyDescent="0.25">
      <c r="A1320" s="623"/>
      <c r="B1320" s="623"/>
      <c r="C1320" s="623"/>
      <c r="D1320" s="623"/>
      <c r="E1320" s="623"/>
      <c r="F1320" s="623"/>
      <c r="Q1320" s="595"/>
      <c r="U1320" s="595"/>
    </row>
    <row r="1321" spans="1:21" x14ac:dyDescent="0.25">
      <c r="A1321" s="623"/>
      <c r="B1321" s="623"/>
      <c r="C1321" s="623"/>
      <c r="D1321" s="623"/>
      <c r="E1321" s="623"/>
      <c r="F1321" s="623"/>
      <c r="Q1321" s="595"/>
      <c r="U1321" s="595"/>
    </row>
    <row r="1322" spans="1:21" x14ac:dyDescent="0.25">
      <c r="A1322" s="623"/>
      <c r="B1322" s="623"/>
      <c r="C1322" s="623"/>
      <c r="D1322" s="623"/>
      <c r="E1322" s="623"/>
      <c r="F1322" s="623"/>
      <c r="Q1322" s="595"/>
      <c r="U1322" s="595"/>
    </row>
    <row r="1323" spans="1:21" x14ac:dyDescent="0.25">
      <c r="A1323" s="623"/>
      <c r="B1323" s="623"/>
      <c r="C1323" s="623"/>
      <c r="D1323" s="623"/>
      <c r="E1323" s="623"/>
      <c r="F1323" s="623"/>
      <c r="Q1323" s="595"/>
      <c r="U1323" s="595"/>
    </row>
    <row r="1324" spans="1:21" x14ac:dyDescent="0.25">
      <c r="A1324" s="623"/>
      <c r="B1324" s="623"/>
      <c r="C1324" s="623"/>
      <c r="D1324" s="623"/>
      <c r="E1324" s="623"/>
      <c r="F1324" s="623"/>
      <c r="Q1324" s="595"/>
      <c r="U1324" s="595"/>
    </row>
    <row r="1325" spans="1:21" x14ac:dyDescent="0.25">
      <c r="A1325" s="623"/>
      <c r="B1325" s="623"/>
      <c r="C1325" s="623"/>
      <c r="D1325" s="623"/>
      <c r="E1325" s="623"/>
      <c r="F1325" s="623"/>
      <c r="Q1325" s="595"/>
      <c r="U1325" s="595"/>
    </row>
    <row r="1326" spans="1:21" x14ac:dyDescent="0.25">
      <c r="A1326" s="623"/>
      <c r="B1326" s="623"/>
      <c r="C1326" s="623"/>
      <c r="D1326" s="623"/>
      <c r="E1326" s="623"/>
      <c r="F1326" s="623"/>
      <c r="Q1326" s="595"/>
      <c r="U1326" s="595"/>
    </row>
    <row r="1327" spans="1:21" x14ac:dyDescent="0.25">
      <c r="A1327" s="623"/>
      <c r="B1327" s="623"/>
      <c r="C1327" s="623"/>
      <c r="D1327" s="623"/>
      <c r="E1327" s="623"/>
      <c r="F1327" s="623"/>
      <c r="Q1327" s="595"/>
      <c r="U1327" s="595"/>
    </row>
    <row r="1328" spans="1:21" x14ac:dyDescent="0.25">
      <c r="A1328" s="623"/>
      <c r="B1328" s="623"/>
      <c r="C1328" s="623"/>
      <c r="D1328" s="623"/>
      <c r="E1328" s="623"/>
      <c r="F1328" s="623"/>
      <c r="Q1328" s="595"/>
      <c r="U1328" s="595"/>
    </row>
    <row r="1329" spans="1:21" x14ac:dyDescent="0.25">
      <c r="A1329" s="623"/>
      <c r="B1329" s="623"/>
      <c r="C1329" s="623"/>
      <c r="D1329" s="623"/>
      <c r="E1329" s="623"/>
      <c r="F1329" s="623"/>
      <c r="Q1329" s="595"/>
      <c r="U1329" s="595"/>
    </row>
    <row r="1330" spans="1:21" x14ac:dyDescent="0.25">
      <c r="A1330" s="623"/>
      <c r="B1330" s="623"/>
      <c r="C1330" s="623"/>
      <c r="D1330" s="623"/>
      <c r="E1330" s="623"/>
      <c r="F1330" s="623"/>
      <c r="Q1330" s="595"/>
      <c r="U1330" s="595"/>
    </row>
    <row r="1331" spans="1:21" x14ac:dyDescent="0.25">
      <c r="A1331" s="623"/>
      <c r="B1331" s="623"/>
      <c r="C1331" s="623"/>
      <c r="D1331" s="623"/>
      <c r="E1331" s="623"/>
      <c r="F1331" s="623"/>
      <c r="Q1331" s="595"/>
      <c r="U1331" s="595"/>
    </row>
    <row r="1332" spans="1:21" x14ac:dyDescent="0.25">
      <c r="A1332" s="623"/>
      <c r="B1332" s="623"/>
      <c r="C1332" s="623"/>
      <c r="D1332" s="623"/>
      <c r="E1332" s="623"/>
      <c r="F1332" s="623"/>
      <c r="Q1332" s="595"/>
      <c r="U1332" s="595"/>
    </row>
    <row r="1333" spans="1:21" x14ac:dyDescent="0.25">
      <c r="A1333" s="623"/>
      <c r="B1333" s="623"/>
      <c r="C1333" s="623"/>
      <c r="D1333" s="623"/>
      <c r="E1333" s="623"/>
      <c r="F1333" s="623"/>
      <c r="Q1333" s="595"/>
      <c r="U1333" s="595"/>
    </row>
    <row r="1334" spans="1:21" x14ac:dyDescent="0.25">
      <c r="A1334" s="623"/>
      <c r="B1334" s="623"/>
      <c r="C1334" s="623"/>
      <c r="D1334" s="623"/>
      <c r="E1334" s="623"/>
      <c r="F1334" s="623"/>
      <c r="Q1334" s="595"/>
      <c r="U1334" s="595"/>
    </row>
    <row r="1335" spans="1:21" x14ac:dyDescent="0.25">
      <c r="A1335" s="623"/>
      <c r="B1335" s="623"/>
      <c r="C1335" s="623"/>
      <c r="D1335" s="623"/>
      <c r="E1335" s="623"/>
      <c r="F1335" s="623"/>
      <c r="Q1335" s="595"/>
      <c r="U1335" s="595"/>
    </row>
    <row r="1336" spans="1:21" x14ac:dyDescent="0.25">
      <c r="A1336" s="623"/>
      <c r="B1336" s="623"/>
      <c r="C1336" s="623"/>
      <c r="D1336" s="623"/>
      <c r="E1336" s="623"/>
      <c r="F1336" s="623"/>
      <c r="Q1336" s="595"/>
      <c r="U1336" s="595"/>
    </row>
    <row r="1337" spans="1:21" x14ac:dyDescent="0.25">
      <c r="A1337" s="623"/>
      <c r="B1337" s="623"/>
      <c r="C1337" s="623"/>
      <c r="D1337" s="623"/>
      <c r="E1337" s="623"/>
      <c r="F1337" s="623"/>
      <c r="Q1337" s="595"/>
      <c r="U1337" s="595"/>
    </row>
    <row r="1338" spans="1:21" x14ac:dyDescent="0.25">
      <c r="A1338" s="623"/>
      <c r="B1338" s="623"/>
      <c r="C1338" s="623"/>
      <c r="D1338" s="623"/>
      <c r="E1338" s="623"/>
      <c r="F1338" s="623"/>
      <c r="Q1338" s="595"/>
      <c r="U1338" s="595"/>
    </row>
    <row r="1339" spans="1:21" x14ac:dyDescent="0.25">
      <c r="A1339" s="623"/>
      <c r="B1339" s="623"/>
      <c r="C1339" s="623"/>
      <c r="D1339" s="623"/>
      <c r="E1339" s="623"/>
      <c r="F1339" s="623"/>
      <c r="Q1339" s="595"/>
      <c r="U1339" s="595"/>
    </row>
    <row r="1340" spans="1:21" x14ac:dyDescent="0.25">
      <c r="A1340" s="623"/>
      <c r="B1340" s="623"/>
      <c r="C1340" s="623"/>
      <c r="D1340" s="623"/>
      <c r="E1340" s="623"/>
      <c r="F1340" s="623"/>
      <c r="Q1340" s="595"/>
      <c r="U1340" s="595"/>
    </row>
    <row r="1341" spans="1:21" x14ac:dyDescent="0.25">
      <c r="A1341" s="623"/>
      <c r="B1341" s="623"/>
      <c r="C1341" s="623"/>
      <c r="D1341" s="623"/>
      <c r="E1341" s="623"/>
      <c r="F1341" s="623"/>
      <c r="Q1341" s="595"/>
      <c r="U1341" s="595"/>
    </row>
    <row r="1342" spans="1:21" x14ac:dyDescent="0.25">
      <c r="A1342" s="623"/>
      <c r="B1342" s="623"/>
      <c r="C1342" s="623"/>
      <c r="D1342" s="623"/>
      <c r="E1342" s="623"/>
      <c r="F1342" s="623"/>
      <c r="Q1342" s="595"/>
      <c r="U1342" s="595"/>
    </row>
    <row r="1343" spans="1:21" x14ac:dyDescent="0.25">
      <c r="A1343" s="623"/>
      <c r="B1343" s="623"/>
      <c r="C1343" s="623"/>
      <c r="D1343" s="623"/>
      <c r="E1343" s="623"/>
      <c r="F1343" s="623"/>
      <c r="Q1343" s="595"/>
      <c r="U1343" s="595"/>
    </row>
    <row r="1344" spans="1:21" x14ac:dyDescent="0.25">
      <c r="A1344" s="623"/>
      <c r="B1344" s="623"/>
      <c r="C1344" s="623"/>
      <c r="D1344" s="623"/>
      <c r="E1344" s="623"/>
      <c r="F1344" s="623"/>
      <c r="Q1344" s="595"/>
      <c r="U1344" s="595"/>
    </row>
    <row r="1345" spans="1:21" x14ac:dyDescent="0.25">
      <c r="A1345" s="623"/>
      <c r="B1345" s="623"/>
      <c r="C1345" s="623"/>
      <c r="D1345" s="623"/>
      <c r="E1345" s="623"/>
      <c r="F1345" s="623"/>
      <c r="Q1345" s="595"/>
      <c r="U1345" s="595"/>
    </row>
    <row r="1346" spans="1:21" x14ac:dyDescent="0.25">
      <c r="A1346" s="623"/>
      <c r="B1346" s="623"/>
      <c r="C1346" s="623"/>
      <c r="D1346" s="623"/>
      <c r="E1346" s="623"/>
      <c r="F1346" s="623"/>
      <c r="Q1346" s="595"/>
      <c r="U1346" s="595"/>
    </row>
    <row r="1347" spans="1:21" x14ac:dyDescent="0.25">
      <c r="A1347" s="623"/>
      <c r="B1347" s="623"/>
      <c r="C1347" s="623"/>
      <c r="D1347" s="623"/>
      <c r="E1347" s="623"/>
      <c r="F1347" s="623"/>
      <c r="Q1347" s="595"/>
      <c r="U1347" s="595"/>
    </row>
    <row r="1348" spans="1:21" x14ac:dyDescent="0.25">
      <c r="A1348" s="623"/>
      <c r="B1348" s="623"/>
      <c r="C1348" s="623"/>
      <c r="D1348" s="623"/>
      <c r="E1348" s="623"/>
      <c r="F1348" s="623"/>
      <c r="Q1348" s="595"/>
      <c r="U1348" s="595"/>
    </row>
    <row r="1349" spans="1:21" x14ac:dyDescent="0.25">
      <c r="A1349" s="623"/>
      <c r="B1349" s="623"/>
      <c r="C1349" s="623"/>
      <c r="D1349" s="623"/>
      <c r="E1349" s="623"/>
      <c r="F1349" s="623"/>
      <c r="Q1349" s="595"/>
      <c r="U1349" s="595"/>
    </row>
    <row r="1350" spans="1:21" x14ac:dyDescent="0.25">
      <c r="A1350" s="623"/>
      <c r="B1350" s="623"/>
      <c r="C1350" s="623"/>
      <c r="D1350" s="623"/>
      <c r="E1350" s="623"/>
      <c r="F1350" s="623"/>
      <c r="Q1350" s="595"/>
      <c r="U1350" s="595"/>
    </row>
    <row r="1351" spans="1:21" x14ac:dyDescent="0.25">
      <c r="A1351" s="623"/>
      <c r="B1351" s="623"/>
      <c r="C1351" s="623"/>
      <c r="D1351" s="623"/>
      <c r="E1351" s="623"/>
      <c r="F1351" s="623"/>
      <c r="Q1351" s="595"/>
      <c r="U1351" s="595"/>
    </row>
    <row r="1352" spans="1:21" x14ac:dyDescent="0.25">
      <c r="A1352" s="623"/>
      <c r="B1352" s="623"/>
      <c r="C1352" s="623"/>
      <c r="D1352" s="623"/>
      <c r="E1352" s="623"/>
      <c r="F1352" s="623"/>
      <c r="Q1352" s="595"/>
      <c r="U1352" s="595"/>
    </row>
    <row r="1353" spans="1:21" x14ac:dyDescent="0.25">
      <c r="A1353" s="623"/>
      <c r="B1353" s="623"/>
      <c r="C1353" s="623"/>
      <c r="D1353" s="623"/>
      <c r="E1353" s="623"/>
      <c r="F1353" s="623"/>
      <c r="Q1353" s="595"/>
      <c r="U1353" s="595"/>
    </row>
    <row r="1354" spans="1:21" x14ac:dyDescent="0.25">
      <c r="A1354" s="623"/>
      <c r="B1354" s="623"/>
      <c r="C1354" s="623"/>
      <c r="D1354" s="623"/>
      <c r="E1354" s="623"/>
      <c r="F1354" s="623"/>
      <c r="Q1354" s="595"/>
      <c r="U1354" s="595"/>
    </row>
    <row r="1355" spans="1:21" x14ac:dyDescent="0.25">
      <c r="A1355" s="623"/>
      <c r="B1355" s="623"/>
      <c r="C1355" s="623"/>
      <c r="D1355" s="623"/>
      <c r="E1355" s="623"/>
      <c r="F1355" s="623"/>
      <c r="Q1355" s="595"/>
      <c r="U1355" s="595"/>
    </row>
    <row r="1356" spans="1:21" x14ac:dyDescent="0.25">
      <c r="A1356" s="623"/>
      <c r="B1356" s="623"/>
      <c r="C1356" s="623"/>
      <c r="D1356" s="623"/>
      <c r="E1356" s="623"/>
      <c r="F1356" s="623"/>
      <c r="Q1356" s="595"/>
      <c r="U1356" s="595"/>
    </row>
    <row r="1357" spans="1:21" x14ac:dyDescent="0.25">
      <c r="A1357" s="623"/>
      <c r="B1357" s="623"/>
      <c r="C1357" s="623"/>
      <c r="D1357" s="623"/>
      <c r="E1357" s="623"/>
      <c r="F1357" s="623"/>
      <c r="Q1357" s="595"/>
      <c r="U1357" s="595"/>
    </row>
    <row r="1358" spans="1:21" x14ac:dyDescent="0.25">
      <c r="A1358" s="623"/>
      <c r="B1358" s="623"/>
      <c r="C1358" s="623"/>
      <c r="D1358" s="623"/>
      <c r="E1358" s="623"/>
      <c r="F1358" s="623"/>
      <c r="Q1358" s="595"/>
      <c r="U1358" s="595"/>
    </row>
    <row r="1359" spans="1:21" x14ac:dyDescent="0.25">
      <c r="A1359" s="623"/>
      <c r="B1359" s="623"/>
      <c r="C1359" s="623"/>
      <c r="D1359" s="623"/>
      <c r="E1359" s="623"/>
      <c r="F1359" s="623"/>
      <c r="Q1359" s="595"/>
      <c r="U1359" s="595"/>
    </row>
    <row r="1360" spans="1:21" x14ac:dyDescent="0.25">
      <c r="A1360" s="623"/>
      <c r="B1360" s="623"/>
      <c r="C1360" s="623"/>
      <c r="D1360" s="623"/>
      <c r="E1360" s="623"/>
      <c r="F1360" s="623"/>
      <c r="Q1360" s="595"/>
      <c r="U1360" s="595"/>
    </row>
    <row r="1361" spans="1:21" x14ac:dyDescent="0.25">
      <c r="A1361" s="623"/>
      <c r="B1361" s="623"/>
      <c r="C1361" s="623"/>
      <c r="D1361" s="623"/>
      <c r="E1361" s="623"/>
      <c r="F1361" s="623"/>
      <c r="Q1361" s="595"/>
      <c r="U1361" s="595"/>
    </row>
    <row r="1362" spans="1:21" x14ac:dyDescent="0.25">
      <c r="A1362" s="623"/>
      <c r="B1362" s="623"/>
      <c r="C1362" s="623"/>
      <c r="D1362" s="623"/>
      <c r="E1362" s="623"/>
      <c r="F1362" s="623"/>
      <c r="Q1362" s="595"/>
      <c r="U1362" s="595"/>
    </row>
    <row r="1363" spans="1:21" x14ac:dyDescent="0.25">
      <c r="A1363" s="623"/>
      <c r="B1363" s="623"/>
      <c r="C1363" s="623"/>
      <c r="D1363" s="623"/>
      <c r="E1363" s="623"/>
      <c r="F1363" s="623"/>
      <c r="Q1363" s="595"/>
      <c r="U1363" s="595"/>
    </row>
    <row r="1364" spans="1:21" x14ac:dyDescent="0.25">
      <c r="A1364" s="623"/>
      <c r="B1364" s="623"/>
      <c r="C1364" s="623"/>
      <c r="D1364" s="623"/>
      <c r="E1364" s="623"/>
      <c r="F1364" s="623"/>
      <c r="Q1364" s="595"/>
      <c r="U1364" s="595"/>
    </row>
    <row r="1365" spans="1:21" x14ac:dyDescent="0.25">
      <c r="A1365" s="623"/>
      <c r="B1365" s="623"/>
      <c r="C1365" s="623"/>
      <c r="D1365" s="623"/>
      <c r="E1365" s="623"/>
      <c r="F1365" s="623"/>
      <c r="Q1365" s="595"/>
      <c r="U1365" s="595"/>
    </row>
    <row r="1366" spans="1:21" x14ac:dyDescent="0.25">
      <c r="A1366" s="623"/>
      <c r="B1366" s="623"/>
      <c r="C1366" s="623"/>
      <c r="D1366" s="623"/>
      <c r="E1366" s="623"/>
      <c r="F1366" s="623"/>
      <c r="Q1366" s="595"/>
      <c r="U1366" s="595"/>
    </row>
    <row r="1367" spans="1:21" x14ac:dyDescent="0.25">
      <c r="A1367" s="623"/>
      <c r="B1367" s="623"/>
      <c r="C1367" s="623"/>
      <c r="D1367" s="623"/>
      <c r="E1367" s="623"/>
      <c r="F1367" s="623"/>
      <c r="Q1367" s="595"/>
      <c r="U1367" s="595"/>
    </row>
    <row r="1368" spans="1:21" x14ac:dyDescent="0.25">
      <c r="A1368" s="623"/>
      <c r="B1368" s="623"/>
      <c r="C1368" s="623"/>
      <c r="D1368" s="623"/>
      <c r="E1368" s="623"/>
      <c r="F1368" s="623"/>
      <c r="Q1368" s="595"/>
      <c r="U1368" s="595"/>
    </row>
    <row r="1369" spans="1:21" x14ac:dyDescent="0.25">
      <c r="A1369" s="623"/>
      <c r="B1369" s="623"/>
      <c r="C1369" s="623"/>
      <c r="D1369" s="623"/>
      <c r="E1369" s="623"/>
      <c r="F1369" s="623"/>
      <c r="Q1369" s="595"/>
      <c r="U1369" s="595"/>
    </row>
    <row r="1370" spans="1:21" x14ac:dyDescent="0.25">
      <c r="A1370" s="623"/>
      <c r="B1370" s="623"/>
      <c r="C1370" s="623"/>
      <c r="D1370" s="623"/>
      <c r="E1370" s="623"/>
      <c r="F1370" s="623"/>
      <c r="Q1370" s="595"/>
      <c r="U1370" s="595"/>
    </row>
    <row r="1371" spans="1:21" x14ac:dyDescent="0.25">
      <c r="A1371" s="623"/>
      <c r="B1371" s="623"/>
      <c r="C1371" s="623"/>
      <c r="D1371" s="623"/>
      <c r="E1371" s="623"/>
      <c r="F1371" s="623"/>
      <c r="Q1371" s="595"/>
      <c r="U1371" s="595"/>
    </row>
    <row r="1372" spans="1:21" x14ac:dyDescent="0.25">
      <c r="A1372" s="623"/>
      <c r="B1372" s="623"/>
      <c r="C1372" s="623"/>
      <c r="D1372" s="623"/>
      <c r="E1372" s="623"/>
      <c r="F1372" s="623"/>
      <c r="Q1372" s="595"/>
      <c r="U1372" s="595"/>
    </row>
    <row r="1373" spans="1:21" x14ac:dyDescent="0.25">
      <c r="A1373" s="623"/>
      <c r="B1373" s="623"/>
      <c r="C1373" s="623"/>
      <c r="D1373" s="623"/>
      <c r="E1373" s="623"/>
      <c r="F1373" s="623"/>
      <c r="Q1373" s="595"/>
      <c r="U1373" s="595"/>
    </row>
    <row r="1374" spans="1:21" x14ac:dyDescent="0.25">
      <c r="A1374" s="623"/>
      <c r="B1374" s="623"/>
      <c r="C1374" s="623"/>
      <c r="D1374" s="623"/>
      <c r="E1374" s="623"/>
      <c r="F1374" s="623"/>
      <c r="Q1374" s="595"/>
      <c r="U1374" s="595"/>
    </row>
    <row r="1375" spans="1:21" x14ac:dyDescent="0.25">
      <c r="A1375" s="623"/>
      <c r="B1375" s="623"/>
      <c r="C1375" s="623"/>
      <c r="D1375" s="623"/>
      <c r="E1375" s="623"/>
      <c r="F1375" s="623"/>
      <c r="Q1375" s="595"/>
      <c r="U1375" s="595"/>
    </row>
    <row r="1376" spans="1:21" x14ac:dyDescent="0.25">
      <c r="A1376" s="623"/>
      <c r="B1376" s="623"/>
      <c r="C1376" s="623"/>
      <c r="D1376" s="623"/>
      <c r="E1376" s="623"/>
      <c r="F1376" s="623"/>
      <c r="Q1376" s="595"/>
      <c r="U1376" s="595"/>
    </row>
    <row r="1377" spans="1:21" x14ac:dyDescent="0.25">
      <c r="A1377" s="623"/>
      <c r="B1377" s="623"/>
      <c r="C1377" s="623"/>
      <c r="D1377" s="623"/>
      <c r="E1377" s="623"/>
      <c r="F1377" s="623"/>
      <c r="Q1377" s="595"/>
      <c r="U1377" s="595"/>
    </row>
    <row r="1378" spans="1:21" x14ac:dyDescent="0.25">
      <c r="A1378" s="623"/>
      <c r="B1378" s="623"/>
      <c r="C1378" s="623"/>
      <c r="D1378" s="623"/>
      <c r="E1378" s="623"/>
      <c r="F1378" s="623"/>
      <c r="Q1378" s="595"/>
      <c r="U1378" s="595"/>
    </row>
    <row r="1379" spans="1:21" x14ac:dyDescent="0.25">
      <c r="A1379" s="623"/>
      <c r="B1379" s="623"/>
      <c r="C1379" s="623"/>
      <c r="D1379" s="623"/>
      <c r="E1379" s="623"/>
      <c r="F1379" s="623"/>
      <c r="Q1379" s="595"/>
      <c r="U1379" s="595"/>
    </row>
    <row r="1380" spans="1:21" x14ac:dyDescent="0.25">
      <c r="A1380" s="623"/>
      <c r="B1380" s="623"/>
      <c r="C1380" s="623"/>
      <c r="D1380" s="623"/>
      <c r="E1380" s="623"/>
      <c r="F1380" s="623"/>
      <c r="Q1380" s="595"/>
      <c r="U1380" s="595"/>
    </row>
    <row r="1381" spans="1:21" x14ac:dyDescent="0.25">
      <c r="A1381" s="623"/>
      <c r="B1381" s="623"/>
      <c r="C1381" s="623"/>
      <c r="D1381" s="623"/>
      <c r="E1381" s="623"/>
      <c r="F1381" s="623"/>
      <c r="Q1381" s="595"/>
      <c r="U1381" s="595"/>
    </row>
    <row r="1382" spans="1:21" x14ac:dyDescent="0.25">
      <c r="A1382" s="623"/>
      <c r="B1382" s="623"/>
      <c r="C1382" s="623"/>
      <c r="D1382" s="623"/>
      <c r="E1382" s="623"/>
      <c r="F1382" s="623"/>
      <c r="Q1382" s="595"/>
      <c r="U1382" s="595"/>
    </row>
    <row r="1383" spans="1:21" x14ac:dyDescent="0.25">
      <c r="A1383" s="623"/>
      <c r="B1383" s="623"/>
      <c r="C1383" s="623"/>
      <c r="D1383" s="623"/>
      <c r="E1383" s="623"/>
      <c r="F1383" s="623"/>
      <c r="Q1383" s="595"/>
      <c r="U1383" s="595"/>
    </row>
    <row r="1384" spans="1:21" x14ac:dyDescent="0.25">
      <c r="A1384" s="623"/>
      <c r="B1384" s="623"/>
      <c r="C1384" s="623"/>
      <c r="D1384" s="623"/>
      <c r="E1384" s="623"/>
      <c r="F1384" s="623"/>
      <c r="Q1384" s="595"/>
      <c r="U1384" s="595"/>
    </row>
    <row r="1385" spans="1:21" x14ac:dyDescent="0.25">
      <c r="A1385" s="623"/>
      <c r="B1385" s="623"/>
      <c r="C1385" s="623"/>
      <c r="D1385" s="623"/>
      <c r="E1385" s="623"/>
      <c r="F1385" s="623"/>
      <c r="Q1385" s="595"/>
      <c r="U1385" s="595"/>
    </row>
    <row r="1386" spans="1:21" x14ac:dyDescent="0.25">
      <c r="A1386" s="623"/>
      <c r="B1386" s="623"/>
      <c r="C1386" s="623"/>
      <c r="D1386" s="623"/>
      <c r="E1386" s="623"/>
      <c r="F1386" s="623"/>
      <c r="Q1386" s="595"/>
      <c r="U1386" s="595"/>
    </row>
    <row r="1387" spans="1:21" x14ac:dyDescent="0.25">
      <c r="A1387" s="623"/>
      <c r="B1387" s="623"/>
      <c r="C1387" s="623"/>
      <c r="D1387" s="623"/>
      <c r="E1387" s="623"/>
      <c r="F1387" s="623"/>
      <c r="Q1387" s="595"/>
      <c r="U1387" s="595"/>
    </row>
    <row r="1388" spans="1:21" x14ac:dyDescent="0.25">
      <c r="A1388" s="623"/>
      <c r="B1388" s="623"/>
      <c r="C1388" s="623"/>
      <c r="D1388" s="623"/>
      <c r="E1388" s="623"/>
      <c r="F1388" s="623"/>
      <c r="Q1388" s="595"/>
      <c r="U1388" s="595"/>
    </row>
    <row r="1389" spans="1:21" x14ac:dyDescent="0.25">
      <c r="A1389" s="623"/>
      <c r="B1389" s="623"/>
      <c r="C1389" s="623"/>
      <c r="D1389" s="623"/>
      <c r="E1389" s="623"/>
      <c r="F1389" s="623"/>
      <c r="Q1389" s="595"/>
      <c r="U1389" s="595"/>
    </row>
    <row r="1390" spans="1:21" x14ac:dyDescent="0.25">
      <c r="A1390" s="623"/>
      <c r="B1390" s="623"/>
      <c r="C1390" s="623"/>
      <c r="D1390" s="623"/>
      <c r="E1390" s="623"/>
      <c r="F1390" s="623"/>
      <c r="Q1390" s="595"/>
      <c r="U1390" s="595"/>
    </row>
    <row r="1391" spans="1:21" x14ac:dyDescent="0.25">
      <c r="A1391" s="623"/>
      <c r="B1391" s="623"/>
      <c r="C1391" s="623"/>
      <c r="D1391" s="623"/>
      <c r="E1391" s="623"/>
      <c r="F1391" s="623"/>
      <c r="Q1391" s="595"/>
      <c r="U1391" s="595"/>
    </row>
    <row r="1392" spans="1:21" x14ac:dyDescent="0.25">
      <c r="A1392" s="623"/>
      <c r="B1392" s="623"/>
      <c r="C1392" s="623"/>
      <c r="D1392" s="623"/>
      <c r="E1392" s="623"/>
      <c r="F1392" s="623"/>
      <c r="Q1392" s="595"/>
      <c r="U1392" s="595"/>
    </row>
    <row r="1393" spans="1:21" x14ac:dyDescent="0.25">
      <c r="A1393" s="623"/>
      <c r="B1393" s="623"/>
      <c r="C1393" s="623"/>
      <c r="D1393" s="623"/>
      <c r="E1393" s="623"/>
      <c r="F1393" s="623"/>
      <c r="Q1393" s="595"/>
      <c r="U1393" s="595"/>
    </row>
    <row r="1394" spans="1:21" x14ac:dyDescent="0.25">
      <c r="A1394" s="623"/>
      <c r="B1394" s="623"/>
      <c r="C1394" s="623"/>
      <c r="D1394" s="623"/>
      <c r="E1394" s="623"/>
      <c r="F1394" s="623"/>
      <c r="Q1394" s="595"/>
      <c r="U1394" s="595"/>
    </row>
    <row r="1395" spans="1:21" x14ac:dyDescent="0.25">
      <c r="A1395" s="623"/>
      <c r="B1395" s="623"/>
      <c r="C1395" s="623"/>
      <c r="D1395" s="623"/>
      <c r="E1395" s="623"/>
      <c r="F1395" s="623"/>
      <c r="Q1395" s="595"/>
      <c r="U1395" s="595"/>
    </row>
    <row r="1396" spans="1:21" x14ac:dyDescent="0.25">
      <c r="A1396" s="623"/>
      <c r="B1396" s="623"/>
      <c r="C1396" s="623"/>
      <c r="D1396" s="623"/>
      <c r="E1396" s="623"/>
      <c r="F1396" s="623"/>
      <c r="Q1396" s="595"/>
      <c r="U1396" s="595"/>
    </row>
    <row r="1397" spans="1:21" x14ac:dyDescent="0.25">
      <c r="A1397" s="623"/>
      <c r="B1397" s="623"/>
      <c r="C1397" s="623"/>
      <c r="D1397" s="623"/>
      <c r="E1397" s="623"/>
      <c r="F1397" s="623"/>
      <c r="Q1397" s="595"/>
      <c r="U1397" s="595"/>
    </row>
    <row r="1398" spans="1:21" x14ac:dyDescent="0.25">
      <c r="A1398" s="623"/>
      <c r="B1398" s="623"/>
      <c r="C1398" s="623"/>
      <c r="D1398" s="623"/>
      <c r="E1398" s="623"/>
      <c r="F1398" s="623"/>
      <c r="Q1398" s="595"/>
      <c r="U1398" s="595"/>
    </row>
    <row r="1399" spans="1:21" x14ac:dyDescent="0.25">
      <c r="A1399" s="623"/>
      <c r="B1399" s="623"/>
      <c r="C1399" s="623"/>
      <c r="D1399" s="623"/>
      <c r="E1399" s="623"/>
      <c r="F1399" s="623"/>
      <c r="Q1399" s="595"/>
      <c r="U1399" s="595"/>
    </row>
    <row r="1400" spans="1:21" x14ac:dyDescent="0.25">
      <c r="A1400" s="623"/>
      <c r="B1400" s="623"/>
      <c r="C1400" s="623"/>
      <c r="D1400" s="623"/>
      <c r="E1400" s="623"/>
      <c r="F1400" s="623"/>
      <c r="Q1400" s="595"/>
      <c r="U1400" s="595"/>
    </row>
    <row r="1401" spans="1:21" x14ac:dyDescent="0.25">
      <c r="A1401" s="623"/>
      <c r="B1401" s="623"/>
      <c r="C1401" s="623"/>
      <c r="D1401" s="623"/>
      <c r="E1401" s="623"/>
      <c r="F1401" s="623"/>
      <c r="Q1401" s="595"/>
      <c r="U1401" s="595"/>
    </row>
    <row r="1402" spans="1:21" x14ac:dyDescent="0.25">
      <c r="A1402" s="623"/>
      <c r="B1402" s="623"/>
      <c r="C1402" s="623"/>
      <c r="D1402" s="623"/>
      <c r="E1402" s="623"/>
      <c r="F1402" s="623"/>
      <c r="Q1402" s="595"/>
      <c r="U1402" s="595"/>
    </row>
    <row r="1403" spans="1:21" x14ac:dyDescent="0.25">
      <c r="A1403" s="623"/>
      <c r="B1403" s="623"/>
      <c r="C1403" s="623"/>
      <c r="D1403" s="623"/>
      <c r="E1403" s="623"/>
      <c r="F1403" s="623"/>
      <c r="Q1403" s="595"/>
      <c r="U1403" s="595"/>
    </row>
    <row r="1404" spans="1:21" x14ac:dyDescent="0.25">
      <c r="A1404" s="623"/>
      <c r="B1404" s="623"/>
      <c r="C1404" s="623"/>
      <c r="D1404" s="623"/>
      <c r="E1404" s="623"/>
      <c r="F1404" s="623"/>
      <c r="Q1404" s="595"/>
      <c r="U1404" s="595"/>
    </row>
    <row r="1405" spans="1:21" x14ac:dyDescent="0.25">
      <c r="A1405" s="623"/>
      <c r="B1405" s="623"/>
      <c r="C1405" s="623"/>
      <c r="D1405" s="623"/>
      <c r="E1405" s="623"/>
      <c r="F1405" s="623"/>
      <c r="Q1405" s="595"/>
      <c r="U1405" s="595"/>
    </row>
    <row r="1406" spans="1:21" x14ac:dyDescent="0.25">
      <c r="A1406" s="623"/>
      <c r="B1406" s="623"/>
      <c r="C1406" s="623"/>
      <c r="D1406" s="623"/>
      <c r="E1406" s="623"/>
      <c r="F1406" s="623"/>
      <c r="Q1406" s="595"/>
      <c r="U1406" s="595"/>
    </row>
    <row r="1407" spans="1:21" x14ac:dyDescent="0.25">
      <c r="A1407" s="623"/>
      <c r="B1407" s="623"/>
      <c r="C1407" s="623"/>
      <c r="D1407" s="623"/>
      <c r="E1407" s="623"/>
      <c r="F1407" s="623"/>
      <c r="Q1407" s="595"/>
      <c r="U1407" s="595"/>
    </row>
    <row r="1408" spans="1:21" x14ac:dyDescent="0.25">
      <c r="A1408" s="623"/>
      <c r="B1408" s="623"/>
      <c r="C1408" s="623"/>
      <c r="D1408" s="623"/>
      <c r="E1408" s="623"/>
      <c r="F1408" s="623"/>
      <c r="Q1408" s="595"/>
      <c r="U1408" s="595"/>
    </row>
    <row r="1409" spans="1:21" x14ac:dyDescent="0.25">
      <c r="A1409" s="623"/>
      <c r="B1409" s="623"/>
      <c r="C1409" s="623"/>
      <c r="D1409" s="623"/>
      <c r="E1409" s="623"/>
      <c r="F1409" s="623"/>
      <c r="Q1409" s="595"/>
      <c r="U1409" s="595"/>
    </row>
    <row r="1410" spans="1:21" x14ac:dyDescent="0.25">
      <c r="A1410" s="623"/>
      <c r="B1410" s="623"/>
      <c r="C1410" s="623"/>
      <c r="D1410" s="623"/>
      <c r="E1410" s="623"/>
      <c r="F1410" s="623"/>
      <c r="Q1410" s="595"/>
      <c r="U1410" s="595"/>
    </row>
    <row r="1411" spans="1:21" x14ac:dyDescent="0.25">
      <c r="A1411" s="623"/>
      <c r="B1411" s="623"/>
      <c r="C1411" s="623"/>
      <c r="D1411" s="623"/>
      <c r="E1411" s="623"/>
      <c r="F1411" s="623"/>
      <c r="Q1411" s="595"/>
      <c r="U1411" s="595"/>
    </row>
    <row r="1412" spans="1:21" x14ac:dyDescent="0.25">
      <c r="A1412" s="623"/>
      <c r="B1412" s="623"/>
      <c r="C1412" s="623"/>
      <c r="D1412" s="623"/>
      <c r="E1412" s="623"/>
      <c r="F1412" s="623"/>
      <c r="Q1412" s="595"/>
      <c r="U1412" s="595"/>
    </row>
    <row r="1413" spans="1:21" x14ac:dyDescent="0.25">
      <c r="A1413" s="623"/>
      <c r="B1413" s="623"/>
      <c r="C1413" s="623"/>
      <c r="D1413" s="623"/>
      <c r="E1413" s="623"/>
      <c r="F1413" s="623"/>
      <c r="Q1413" s="595"/>
      <c r="U1413" s="595"/>
    </row>
    <row r="1414" spans="1:21" x14ac:dyDescent="0.25">
      <c r="A1414" s="623"/>
      <c r="B1414" s="623"/>
      <c r="C1414" s="623"/>
      <c r="D1414" s="623"/>
      <c r="E1414" s="623"/>
      <c r="F1414" s="623"/>
      <c r="Q1414" s="595"/>
      <c r="U1414" s="595"/>
    </row>
    <row r="1415" spans="1:21" x14ac:dyDescent="0.25">
      <c r="A1415" s="623"/>
      <c r="B1415" s="623"/>
      <c r="C1415" s="623"/>
      <c r="D1415" s="623"/>
      <c r="E1415" s="623"/>
      <c r="F1415" s="623"/>
      <c r="Q1415" s="595"/>
      <c r="U1415" s="595"/>
    </row>
    <row r="1416" spans="1:21" x14ac:dyDescent="0.25">
      <c r="A1416" s="623"/>
      <c r="B1416" s="623"/>
      <c r="C1416" s="623"/>
      <c r="D1416" s="623"/>
      <c r="E1416" s="623"/>
      <c r="F1416" s="623"/>
      <c r="Q1416" s="595"/>
      <c r="U1416" s="595"/>
    </row>
    <row r="1417" spans="1:21" x14ac:dyDescent="0.25">
      <c r="A1417" s="623"/>
      <c r="B1417" s="623"/>
      <c r="C1417" s="623"/>
      <c r="D1417" s="623"/>
      <c r="E1417" s="623"/>
      <c r="F1417" s="623"/>
      <c r="Q1417" s="595"/>
      <c r="U1417" s="595"/>
    </row>
    <row r="1418" spans="1:21" x14ac:dyDescent="0.25">
      <c r="A1418" s="623"/>
      <c r="B1418" s="623"/>
      <c r="C1418" s="623"/>
      <c r="D1418" s="623"/>
      <c r="E1418" s="623"/>
      <c r="F1418" s="623"/>
      <c r="Q1418" s="595"/>
      <c r="U1418" s="595"/>
    </row>
    <row r="1419" spans="1:21" x14ac:dyDescent="0.25">
      <c r="A1419" s="623"/>
      <c r="B1419" s="623"/>
      <c r="C1419" s="623"/>
      <c r="D1419" s="623"/>
      <c r="E1419" s="623"/>
      <c r="F1419" s="623"/>
      <c r="Q1419" s="595"/>
      <c r="U1419" s="595"/>
    </row>
    <row r="1420" spans="1:21" x14ac:dyDescent="0.25">
      <c r="A1420" s="623"/>
      <c r="B1420" s="623"/>
      <c r="C1420" s="623"/>
      <c r="D1420" s="623"/>
      <c r="E1420" s="623"/>
      <c r="F1420" s="623"/>
      <c r="Q1420" s="595"/>
      <c r="U1420" s="595"/>
    </row>
    <row r="1421" spans="1:21" x14ac:dyDescent="0.25">
      <c r="A1421" s="623"/>
      <c r="B1421" s="623"/>
      <c r="C1421" s="623"/>
      <c r="D1421" s="623"/>
      <c r="E1421" s="623"/>
      <c r="F1421" s="623"/>
      <c r="Q1421" s="595"/>
      <c r="U1421" s="595"/>
    </row>
    <row r="1422" spans="1:21" x14ac:dyDescent="0.25">
      <c r="A1422" s="623"/>
      <c r="B1422" s="623"/>
      <c r="C1422" s="623"/>
      <c r="D1422" s="623"/>
      <c r="E1422" s="623"/>
      <c r="F1422" s="623"/>
      <c r="Q1422" s="595"/>
      <c r="U1422" s="595"/>
    </row>
    <row r="1423" spans="1:21" x14ac:dyDescent="0.25">
      <c r="A1423" s="623"/>
      <c r="B1423" s="623"/>
      <c r="C1423" s="623"/>
      <c r="D1423" s="623"/>
      <c r="E1423" s="623"/>
      <c r="F1423" s="623"/>
      <c r="Q1423" s="595"/>
      <c r="U1423" s="595"/>
    </row>
    <row r="1424" spans="1:21" x14ac:dyDescent="0.25">
      <c r="A1424" s="623"/>
      <c r="B1424" s="623"/>
      <c r="C1424" s="623"/>
      <c r="D1424" s="623"/>
      <c r="E1424" s="623"/>
      <c r="F1424" s="623"/>
      <c r="Q1424" s="595"/>
      <c r="U1424" s="595"/>
    </row>
    <row r="1425" spans="1:21" x14ac:dyDescent="0.25">
      <c r="A1425" s="623"/>
      <c r="B1425" s="623"/>
      <c r="C1425" s="623"/>
      <c r="D1425" s="623"/>
      <c r="E1425" s="623"/>
      <c r="F1425" s="623"/>
      <c r="Q1425" s="595"/>
      <c r="U1425" s="595"/>
    </row>
    <row r="1426" spans="1:21" x14ac:dyDescent="0.25">
      <c r="A1426" s="623"/>
      <c r="B1426" s="623"/>
      <c r="C1426" s="623"/>
      <c r="D1426" s="623"/>
      <c r="E1426" s="623"/>
      <c r="F1426" s="623"/>
      <c r="Q1426" s="595"/>
      <c r="U1426" s="595"/>
    </row>
    <row r="1427" spans="1:21" x14ac:dyDescent="0.25">
      <c r="A1427" s="623"/>
      <c r="B1427" s="623"/>
      <c r="C1427" s="623"/>
      <c r="D1427" s="623"/>
      <c r="E1427" s="623"/>
      <c r="F1427" s="623"/>
      <c r="Q1427" s="595"/>
      <c r="U1427" s="595"/>
    </row>
    <row r="1428" spans="1:21" x14ac:dyDescent="0.25">
      <c r="A1428" s="623"/>
      <c r="B1428" s="623"/>
      <c r="C1428" s="623"/>
      <c r="D1428" s="623"/>
      <c r="E1428" s="623"/>
      <c r="F1428" s="623"/>
      <c r="Q1428" s="595"/>
      <c r="U1428" s="595"/>
    </row>
    <row r="1429" spans="1:21" x14ac:dyDescent="0.25">
      <c r="A1429" s="623"/>
      <c r="B1429" s="623"/>
      <c r="C1429" s="623"/>
      <c r="D1429" s="623"/>
      <c r="E1429" s="623"/>
      <c r="F1429" s="623"/>
      <c r="Q1429" s="595"/>
      <c r="U1429" s="595"/>
    </row>
    <row r="1430" spans="1:21" x14ac:dyDescent="0.25">
      <c r="A1430" s="623"/>
      <c r="B1430" s="623"/>
      <c r="C1430" s="623"/>
      <c r="D1430" s="623"/>
      <c r="E1430" s="623"/>
      <c r="F1430" s="623"/>
      <c r="Q1430" s="595"/>
      <c r="U1430" s="595"/>
    </row>
    <row r="1431" spans="1:21" x14ac:dyDescent="0.25">
      <c r="A1431" s="623"/>
      <c r="B1431" s="623"/>
      <c r="C1431" s="623"/>
      <c r="D1431" s="623"/>
      <c r="E1431" s="623"/>
      <c r="F1431" s="623"/>
      <c r="Q1431" s="595"/>
      <c r="U1431" s="595"/>
    </row>
    <row r="1432" spans="1:21" x14ac:dyDescent="0.25">
      <c r="A1432" s="623"/>
      <c r="B1432" s="623"/>
      <c r="C1432" s="623"/>
      <c r="D1432" s="623"/>
      <c r="E1432" s="623"/>
      <c r="F1432" s="623"/>
      <c r="Q1432" s="595"/>
      <c r="U1432" s="595"/>
    </row>
    <row r="1433" spans="1:21" x14ac:dyDescent="0.25">
      <c r="A1433" s="623"/>
      <c r="B1433" s="623"/>
      <c r="C1433" s="623"/>
      <c r="D1433" s="623"/>
      <c r="E1433" s="623"/>
      <c r="F1433" s="623"/>
      <c r="Q1433" s="595"/>
      <c r="U1433" s="595"/>
    </row>
    <row r="1434" spans="1:21" x14ac:dyDescent="0.25">
      <c r="A1434" s="623"/>
      <c r="B1434" s="623"/>
      <c r="C1434" s="623"/>
      <c r="D1434" s="623"/>
      <c r="E1434" s="623"/>
      <c r="F1434" s="623"/>
      <c r="Q1434" s="595"/>
      <c r="U1434" s="595"/>
    </row>
    <row r="1435" spans="1:21" x14ac:dyDescent="0.25">
      <c r="A1435" s="623"/>
      <c r="B1435" s="623"/>
      <c r="C1435" s="623"/>
      <c r="D1435" s="623"/>
      <c r="E1435" s="623"/>
      <c r="F1435" s="623"/>
      <c r="Q1435" s="595"/>
      <c r="U1435" s="595"/>
    </row>
    <row r="1436" spans="1:21" x14ac:dyDescent="0.25">
      <c r="A1436" s="623"/>
      <c r="B1436" s="623"/>
      <c r="C1436" s="623"/>
      <c r="D1436" s="623"/>
      <c r="E1436" s="623"/>
      <c r="F1436" s="623"/>
      <c r="Q1436" s="595"/>
      <c r="U1436" s="595"/>
    </row>
    <row r="1437" spans="1:21" x14ac:dyDescent="0.25">
      <c r="A1437" s="623"/>
      <c r="B1437" s="623"/>
      <c r="C1437" s="623"/>
      <c r="D1437" s="623"/>
      <c r="E1437" s="623"/>
      <c r="F1437" s="623"/>
      <c r="Q1437" s="595"/>
      <c r="U1437" s="595"/>
    </row>
    <row r="1438" spans="1:21" x14ac:dyDescent="0.25">
      <c r="A1438" s="623"/>
      <c r="B1438" s="623"/>
      <c r="C1438" s="623"/>
      <c r="D1438" s="623"/>
      <c r="E1438" s="623"/>
      <c r="F1438" s="623"/>
      <c r="Q1438" s="595"/>
      <c r="U1438" s="595"/>
    </row>
    <row r="1439" spans="1:21" x14ac:dyDescent="0.25">
      <c r="A1439" s="623"/>
      <c r="B1439" s="623"/>
      <c r="C1439" s="623"/>
      <c r="D1439" s="623"/>
      <c r="E1439" s="623"/>
      <c r="F1439" s="623"/>
      <c r="Q1439" s="595"/>
      <c r="U1439" s="595"/>
    </row>
    <row r="1440" spans="1:21" x14ac:dyDescent="0.25">
      <c r="A1440" s="623"/>
      <c r="B1440" s="623"/>
      <c r="C1440" s="623"/>
      <c r="D1440" s="623"/>
      <c r="E1440" s="623"/>
      <c r="F1440" s="623"/>
      <c r="Q1440" s="595"/>
      <c r="U1440" s="595"/>
    </row>
    <row r="1441" spans="1:21" x14ac:dyDescent="0.25">
      <c r="A1441" s="623"/>
      <c r="B1441" s="623"/>
      <c r="C1441" s="623"/>
      <c r="D1441" s="623"/>
      <c r="E1441" s="623"/>
      <c r="F1441" s="623"/>
      <c r="Q1441" s="595"/>
      <c r="U1441" s="595"/>
    </row>
    <row r="1442" spans="1:21" x14ac:dyDescent="0.25">
      <c r="A1442" s="623"/>
      <c r="B1442" s="623"/>
      <c r="C1442" s="623"/>
      <c r="D1442" s="623"/>
      <c r="E1442" s="623"/>
      <c r="F1442" s="623"/>
      <c r="Q1442" s="595"/>
      <c r="U1442" s="595"/>
    </row>
    <row r="1443" spans="1:21" x14ac:dyDescent="0.25">
      <c r="A1443" s="623"/>
      <c r="B1443" s="623"/>
      <c r="C1443" s="623"/>
      <c r="D1443" s="623"/>
      <c r="E1443" s="623"/>
      <c r="F1443" s="623"/>
      <c r="Q1443" s="595"/>
      <c r="U1443" s="595"/>
    </row>
    <row r="1444" spans="1:21" x14ac:dyDescent="0.25">
      <c r="A1444" s="623"/>
      <c r="B1444" s="623"/>
      <c r="C1444" s="623"/>
      <c r="D1444" s="623"/>
      <c r="E1444" s="623"/>
      <c r="F1444" s="623"/>
      <c r="Q1444" s="595"/>
      <c r="U1444" s="595"/>
    </row>
    <row r="1445" spans="1:21" x14ac:dyDescent="0.25">
      <c r="A1445" s="623"/>
      <c r="B1445" s="623"/>
      <c r="C1445" s="623"/>
      <c r="D1445" s="623"/>
      <c r="E1445" s="623"/>
      <c r="F1445" s="623"/>
      <c r="Q1445" s="595"/>
      <c r="U1445" s="595"/>
    </row>
    <row r="1446" spans="1:21" x14ac:dyDescent="0.25">
      <c r="A1446" s="623"/>
      <c r="B1446" s="623"/>
      <c r="C1446" s="623"/>
      <c r="D1446" s="623"/>
      <c r="E1446" s="623"/>
      <c r="F1446" s="623"/>
      <c r="Q1446" s="595"/>
      <c r="U1446" s="595"/>
    </row>
    <row r="1447" spans="1:21" x14ac:dyDescent="0.25">
      <c r="A1447" s="623"/>
      <c r="B1447" s="623"/>
      <c r="C1447" s="623"/>
      <c r="D1447" s="623"/>
      <c r="E1447" s="623"/>
      <c r="F1447" s="623"/>
      <c r="Q1447" s="595"/>
      <c r="U1447" s="595"/>
    </row>
    <row r="1448" spans="1:21" x14ac:dyDescent="0.25">
      <c r="A1448" s="623"/>
      <c r="B1448" s="623"/>
      <c r="C1448" s="623"/>
      <c r="D1448" s="623"/>
      <c r="E1448" s="623"/>
      <c r="F1448" s="623"/>
      <c r="Q1448" s="595"/>
      <c r="U1448" s="595"/>
    </row>
    <row r="1449" spans="1:21" x14ac:dyDescent="0.25">
      <c r="A1449" s="623"/>
      <c r="B1449" s="623"/>
      <c r="C1449" s="623"/>
      <c r="D1449" s="623"/>
      <c r="E1449" s="623"/>
      <c r="F1449" s="623"/>
      <c r="Q1449" s="595"/>
      <c r="U1449" s="595"/>
    </row>
    <row r="1450" spans="1:21" x14ac:dyDescent="0.25">
      <c r="A1450" s="623"/>
      <c r="B1450" s="623"/>
      <c r="C1450" s="623"/>
      <c r="D1450" s="623"/>
      <c r="E1450" s="623"/>
      <c r="F1450" s="623"/>
      <c r="Q1450" s="595"/>
      <c r="U1450" s="595"/>
    </row>
    <row r="1451" spans="1:21" x14ac:dyDescent="0.25">
      <c r="A1451" s="623"/>
      <c r="B1451" s="623"/>
      <c r="C1451" s="623"/>
      <c r="D1451" s="623"/>
      <c r="E1451" s="623"/>
      <c r="F1451" s="623"/>
      <c r="Q1451" s="595"/>
      <c r="U1451" s="595"/>
    </row>
    <row r="1452" spans="1:21" x14ac:dyDescent="0.25">
      <c r="A1452" s="623"/>
      <c r="B1452" s="623"/>
      <c r="C1452" s="623"/>
      <c r="D1452" s="623"/>
      <c r="E1452" s="623"/>
      <c r="F1452" s="623"/>
      <c r="Q1452" s="595"/>
      <c r="U1452" s="595"/>
    </row>
    <row r="1453" spans="1:21" x14ac:dyDescent="0.25">
      <c r="A1453" s="623"/>
      <c r="B1453" s="623"/>
      <c r="C1453" s="623"/>
      <c r="D1453" s="623"/>
      <c r="E1453" s="623"/>
      <c r="F1453" s="623"/>
      <c r="Q1453" s="595"/>
      <c r="U1453" s="595"/>
    </row>
    <row r="1454" spans="1:21" x14ac:dyDescent="0.25">
      <c r="A1454" s="623"/>
      <c r="B1454" s="623"/>
      <c r="C1454" s="623"/>
      <c r="D1454" s="623"/>
      <c r="E1454" s="623"/>
      <c r="F1454" s="623"/>
      <c r="Q1454" s="595"/>
      <c r="U1454" s="595"/>
    </row>
    <row r="1455" spans="1:21" x14ac:dyDescent="0.25">
      <c r="A1455" s="623"/>
      <c r="B1455" s="623"/>
      <c r="C1455" s="623"/>
      <c r="D1455" s="623"/>
      <c r="E1455" s="623"/>
      <c r="F1455" s="623"/>
      <c r="Q1455" s="595"/>
      <c r="U1455" s="595"/>
    </row>
    <row r="1456" spans="1:21" x14ac:dyDescent="0.25">
      <c r="A1456" s="623"/>
      <c r="B1456" s="623"/>
      <c r="C1456" s="623"/>
      <c r="D1456" s="623"/>
      <c r="E1456" s="623"/>
      <c r="F1456" s="623"/>
      <c r="Q1456" s="595"/>
      <c r="U1456" s="595"/>
    </row>
    <row r="1457" spans="1:21" x14ac:dyDescent="0.25">
      <c r="A1457" s="623"/>
      <c r="B1457" s="623"/>
      <c r="C1457" s="623"/>
      <c r="D1457" s="623"/>
      <c r="E1457" s="623"/>
      <c r="F1457" s="623"/>
      <c r="Q1457" s="595"/>
      <c r="U1457" s="595"/>
    </row>
    <row r="1458" spans="1:21" x14ac:dyDescent="0.25">
      <c r="A1458" s="623"/>
      <c r="B1458" s="623"/>
      <c r="C1458" s="623"/>
      <c r="D1458" s="623"/>
      <c r="E1458" s="623"/>
      <c r="F1458" s="623"/>
      <c r="Q1458" s="595"/>
      <c r="U1458" s="595"/>
    </row>
    <row r="1459" spans="1:21" x14ac:dyDescent="0.25">
      <c r="A1459" s="623"/>
      <c r="B1459" s="623"/>
      <c r="C1459" s="623"/>
      <c r="D1459" s="623"/>
      <c r="E1459" s="623"/>
      <c r="F1459" s="623"/>
      <c r="Q1459" s="595"/>
      <c r="U1459" s="595"/>
    </row>
    <row r="1460" spans="1:21" x14ac:dyDescent="0.25">
      <c r="A1460" s="623"/>
      <c r="B1460" s="623"/>
      <c r="C1460" s="623"/>
      <c r="D1460" s="623"/>
      <c r="E1460" s="623"/>
      <c r="F1460" s="623"/>
      <c r="Q1460" s="595"/>
      <c r="U1460" s="595"/>
    </row>
    <row r="1461" spans="1:21" x14ac:dyDescent="0.25">
      <c r="A1461" s="623"/>
      <c r="B1461" s="623"/>
      <c r="C1461" s="623"/>
      <c r="D1461" s="623"/>
      <c r="E1461" s="623"/>
      <c r="F1461" s="623"/>
      <c r="Q1461" s="595"/>
      <c r="U1461" s="595"/>
    </row>
    <row r="1462" spans="1:21" x14ac:dyDescent="0.25">
      <c r="A1462" s="623"/>
      <c r="B1462" s="623"/>
      <c r="C1462" s="623"/>
      <c r="D1462" s="623"/>
      <c r="E1462" s="623"/>
      <c r="F1462" s="623"/>
      <c r="Q1462" s="595"/>
      <c r="U1462" s="595"/>
    </row>
    <row r="1463" spans="1:21" x14ac:dyDescent="0.25">
      <c r="A1463" s="623"/>
      <c r="B1463" s="623"/>
      <c r="C1463" s="623"/>
      <c r="D1463" s="623"/>
      <c r="E1463" s="623"/>
      <c r="F1463" s="623"/>
      <c r="Q1463" s="595"/>
      <c r="U1463" s="595"/>
    </row>
    <row r="1464" spans="1:21" x14ac:dyDescent="0.25">
      <c r="A1464" s="623"/>
      <c r="B1464" s="623"/>
      <c r="C1464" s="623"/>
      <c r="D1464" s="623"/>
      <c r="E1464" s="623"/>
      <c r="F1464" s="623"/>
      <c r="Q1464" s="595"/>
      <c r="U1464" s="595"/>
    </row>
    <row r="1465" spans="1:21" x14ac:dyDescent="0.25">
      <c r="A1465" s="623"/>
      <c r="B1465" s="623"/>
      <c r="C1465" s="623"/>
      <c r="D1465" s="623"/>
      <c r="E1465" s="623"/>
      <c r="F1465" s="623"/>
      <c r="Q1465" s="595"/>
      <c r="U1465" s="595"/>
    </row>
    <row r="1466" spans="1:21" x14ac:dyDescent="0.25">
      <c r="A1466" s="623"/>
      <c r="B1466" s="623"/>
      <c r="C1466" s="623"/>
      <c r="D1466" s="623"/>
      <c r="E1466" s="623"/>
      <c r="F1466" s="623"/>
      <c r="Q1466" s="595"/>
      <c r="U1466" s="595"/>
    </row>
    <row r="1467" spans="1:21" x14ac:dyDescent="0.25">
      <c r="A1467" s="623"/>
      <c r="B1467" s="623"/>
      <c r="C1467" s="623"/>
      <c r="D1467" s="623"/>
      <c r="E1467" s="623"/>
      <c r="F1467" s="623"/>
      <c r="Q1467" s="595"/>
      <c r="U1467" s="595"/>
    </row>
    <row r="1468" spans="1:21" x14ac:dyDescent="0.25">
      <c r="A1468" s="623"/>
      <c r="B1468" s="623"/>
      <c r="C1468" s="623"/>
      <c r="D1468" s="623"/>
      <c r="E1468" s="623"/>
      <c r="F1468" s="623"/>
      <c r="Q1468" s="595"/>
      <c r="U1468" s="595"/>
    </row>
    <row r="1469" spans="1:21" x14ac:dyDescent="0.25">
      <c r="A1469" s="623"/>
      <c r="B1469" s="623"/>
      <c r="C1469" s="623"/>
      <c r="D1469" s="623"/>
      <c r="E1469" s="623"/>
      <c r="F1469" s="623"/>
      <c r="Q1469" s="595"/>
      <c r="U1469" s="595"/>
    </row>
    <row r="1470" spans="1:21" x14ac:dyDescent="0.25">
      <c r="A1470" s="623"/>
      <c r="B1470" s="623"/>
      <c r="C1470" s="623"/>
      <c r="D1470" s="623"/>
      <c r="E1470" s="623"/>
      <c r="F1470" s="623"/>
      <c r="Q1470" s="595"/>
      <c r="U1470" s="595"/>
    </row>
    <row r="1471" spans="1:21" x14ac:dyDescent="0.25">
      <c r="A1471" s="623"/>
      <c r="B1471" s="623"/>
      <c r="C1471" s="623"/>
      <c r="D1471" s="623"/>
      <c r="E1471" s="623"/>
      <c r="F1471" s="623"/>
      <c r="Q1471" s="595"/>
      <c r="U1471" s="595"/>
    </row>
    <row r="1472" spans="1:21" x14ac:dyDescent="0.25">
      <c r="A1472" s="623"/>
      <c r="B1472" s="623"/>
      <c r="C1472" s="623"/>
      <c r="D1472" s="623"/>
      <c r="E1472" s="623"/>
      <c r="F1472" s="623"/>
      <c r="Q1472" s="595"/>
      <c r="U1472" s="595"/>
    </row>
    <row r="1473" spans="1:21" x14ac:dyDescent="0.25">
      <c r="A1473" s="623"/>
      <c r="B1473" s="623"/>
      <c r="C1473" s="623"/>
      <c r="D1473" s="623"/>
      <c r="E1473" s="623"/>
      <c r="F1473" s="623"/>
      <c r="Q1473" s="595"/>
      <c r="U1473" s="595"/>
    </row>
    <row r="1474" spans="1:21" x14ac:dyDescent="0.25">
      <c r="A1474" s="623"/>
      <c r="B1474" s="623"/>
      <c r="C1474" s="623"/>
      <c r="D1474" s="623"/>
      <c r="E1474" s="623"/>
      <c r="F1474" s="623"/>
      <c r="Q1474" s="595"/>
      <c r="U1474" s="595"/>
    </row>
    <row r="1475" spans="1:21" x14ac:dyDescent="0.25">
      <c r="A1475" s="623"/>
      <c r="B1475" s="623"/>
      <c r="C1475" s="623"/>
      <c r="D1475" s="623"/>
      <c r="E1475" s="623"/>
      <c r="F1475" s="623"/>
      <c r="Q1475" s="595"/>
      <c r="U1475" s="595"/>
    </row>
    <row r="1476" spans="1:21" x14ac:dyDescent="0.25">
      <c r="A1476" s="623"/>
      <c r="B1476" s="623"/>
      <c r="C1476" s="623"/>
      <c r="D1476" s="623"/>
      <c r="E1476" s="623"/>
      <c r="F1476" s="623"/>
      <c r="Q1476" s="595"/>
      <c r="U1476" s="595"/>
    </row>
    <row r="1477" spans="1:21" x14ac:dyDescent="0.25">
      <c r="A1477" s="623"/>
      <c r="B1477" s="623"/>
      <c r="C1477" s="623"/>
      <c r="D1477" s="623"/>
      <c r="E1477" s="623"/>
      <c r="F1477" s="623"/>
      <c r="Q1477" s="595"/>
      <c r="U1477" s="595"/>
    </row>
    <row r="1478" spans="1:21" x14ac:dyDescent="0.25">
      <c r="A1478" s="623"/>
      <c r="B1478" s="623"/>
      <c r="C1478" s="623"/>
      <c r="D1478" s="623"/>
      <c r="E1478" s="623"/>
      <c r="F1478" s="623"/>
      <c r="Q1478" s="595"/>
      <c r="U1478" s="595"/>
    </row>
    <row r="1479" spans="1:21" x14ac:dyDescent="0.25">
      <c r="A1479" s="623"/>
      <c r="B1479" s="623"/>
      <c r="C1479" s="623"/>
      <c r="D1479" s="623"/>
      <c r="E1479" s="623"/>
      <c r="F1479" s="623"/>
      <c r="Q1479" s="595"/>
      <c r="U1479" s="595"/>
    </row>
    <row r="1480" spans="1:21" x14ac:dyDescent="0.25">
      <c r="A1480" s="623"/>
      <c r="B1480" s="623"/>
      <c r="C1480" s="623"/>
      <c r="D1480" s="623"/>
      <c r="E1480" s="623"/>
      <c r="F1480" s="623"/>
      <c r="Q1480" s="595"/>
      <c r="U1480" s="595"/>
    </row>
    <row r="1481" spans="1:21" x14ac:dyDescent="0.25">
      <c r="A1481" s="623"/>
      <c r="B1481" s="623"/>
      <c r="C1481" s="623"/>
      <c r="D1481" s="623"/>
      <c r="E1481" s="623"/>
      <c r="F1481" s="623"/>
      <c r="Q1481" s="595"/>
      <c r="U1481" s="595"/>
    </row>
    <row r="1482" spans="1:21" x14ac:dyDescent="0.25">
      <c r="A1482" s="623"/>
      <c r="B1482" s="623"/>
      <c r="C1482" s="623"/>
      <c r="D1482" s="623"/>
      <c r="E1482" s="623"/>
      <c r="F1482" s="623"/>
      <c r="Q1482" s="595"/>
      <c r="U1482" s="595"/>
    </row>
    <row r="1483" spans="1:21" x14ac:dyDescent="0.25">
      <c r="A1483" s="623"/>
      <c r="B1483" s="623"/>
      <c r="C1483" s="623"/>
      <c r="D1483" s="623"/>
      <c r="E1483" s="623"/>
      <c r="F1483" s="623"/>
      <c r="Q1483" s="595"/>
      <c r="U1483" s="595"/>
    </row>
    <row r="1484" spans="1:21" x14ac:dyDescent="0.25">
      <c r="A1484" s="623"/>
      <c r="B1484" s="623"/>
      <c r="C1484" s="623"/>
      <c r="D1484" s="623"/>
      <c r="E1484" s="623"/>
      <c r="F1484" s="623"/>
      <c r="Q1484" s="595"/>
      <c r="U1484" s="595"/>
    </row>
    <row r="1485" spans="1:21" x14ac:dyDescent="0.25">
      <c r="A1485" s="623"/>
      <c r="B1485" s="623"/>
      <c r="C1485" s="623"/>
      <c r="D1485" s="623"/>
      <c r="E1485" s="623"/>
      <c r="F1485" s="623"/>
      <c r="Q1485" s="595"/>
      <c r="U1485" s="595"/>
    </row>
    <row r="1486" spans="1:21" x14ac:dyDescent="0.25">
      <c r="A1486" s="623"/>
      <c r="B1486" s="623"/>
      <c r="C1486" s="623"/>
      <c r="D1486" s="623"/>
      <c r="E1486" s="623"/>
      <c r="F1486" s="623"/>
      <c r="Q1486" s="595"/>
      <c r="U1486" s="595"/>
    </row>
    <row r="1487" spans="1:21" x14ac:dyDescent="0.25">
      <c r="A1487" s="623"/>
      <c r="B1487" s="623"/>
      <c r="C1487" s="623"/>
      <c r="D1487" s="623"/>
      <c r="E1487" s="623"/>
      <c r="F1487" s="623"/>
      <c r="Q1487" s="595"/>
      <c r="U1487" s="595"/>
    </row>
    <row r="1488" spans="1:21" x14ac:dyDescent="0.25">
      <c r="A1488" s="623"/>
      <c r="B1488" s="623"/>
      <c r="C1488" s="623"/>
      <c r="D1488" s="623"/>
      <c r="E1488" s="623"/>
      <c r="F1488" s="623"/>
      <c r="Q1488" s="595"/>
      <c r="U1488" s="595"/>
    </row>
    <row r="1489" spans="1:21" x14ac:dyDescent="0.25">
      <c r="A1489" s="623"/>
      <c r="B1489" s="623"/>
      <c r="C1489" s="623"/>
      <c r="D1489" s="623"/>
      <c r="E1489" s="623"/>
      <c r="F1489" s="623"/>
      <c r="Q1489" s="595"/>
      <c r="U1489" s="595"/>
    </row>
    <row r="1490" spans="1:21" x14ac:dyDescent="0.25">
      <c r="A1490" s="623"/>
      <c r="B1490" s="623"/>
      <c r="C1490" s="623"/>
      <c r="D1490" s="623"/>
      <c r="E1490" s="623"/>
      <c r="F1490" s="623"/>
      <c r="Q1490" s="595"/>
      <c r="U1490" s="595"/>
    </row>
    <row r="1491" spans="1:21" x14ac:dyDescent="0.25">
      <c r="A1491" s="623"/>
      <c r="B1491" s="623"/>
      <c r="C1491" s="623"/>
      <c r="D1491" s="623"/>
      <c r="E1491" s="623"/>
      <c r="F1491" s="623"/>
      <c r="Q1491" s="595"/>
      <c r="U1491" s="595"/>
    </row>
    <row r="1492" spans="1:21" x14ac:dyDescent="0.25">
      <c r="A1492" s="623"/>
      <c r="B1492" s="623"/>
      <c r="C1492" s="623"/>
      <c r="D1492" s="623"/>
      <c r="E1492" s="623"/>
      <c r="F1492" s="623"/>
      <c r="Q1492" s="595"/>
      <c r="U1492" s="595"/>
    </row>
    <row r="1493" spans="1:21" x14ac:dyDescent="0.25">
      <c r="A1493" s="623"/>
      <c r="B1493" s="623"/>
      <c r="C1493" s="623"/>
      <c r="D1493" s="623"/>
      <c r="E1493" s="623"/>
      <c r="F1493" s="623"/>
      <c r="Q1493" s="595"/>
      <c r="U1493" s="595"/>
    </row>
    <row r="1494" spans="1:21" x14ac:dyDescent="0.25">
      <c r="A1494" s="623"/>
      <c r="B1494" s="623"/>
      <c r="C1494" s="623"/>
      <c r="D1494" s="623"/>
      <c r="E1494" s="623"/>
      <c r="F1494" s="623"/>
      <c r="Q1494" s="595"/>
      <c r="U1494" s="595"/>
    </row>
    <row r="1495" spans="1:21" x14ac:dyDescent="0.25">
      <c r="A1495" s="623"/>
      <c r="B1495" s="623"/>
      <c r="C1495" s="623"/>
      <c r="D1495" s="623"/>
      <c r="E1495" s="623"/>
      <c r="F1495" s="623"/>
      <c r="Q1495" s="595"/>
      <c r="U1495" s="595"/>
    </row>
    <row r="1496" spans="1:21" x14ac:dyDescent="0.25">
      <c r="A1496" s="623"/>
      <c r="B1496" s="623"/>
      <c r="C1496" s="623"/>
      <c r="D1496" s="623"/>
      <c r="E1496" s="623"/>
      <c r="F1496" s="623"/>
      <c r="Q1496" s="595"/>
      <c r="U1496" s="595"/>
    </row>
    <row r="1497" spans="1:21" x14ac:dyDescent="0.25">
      <c r="A1497" s="623"/>
      <c r="B1497" s="623"/>
      <c r="C1497" s="623"/>
      <c r="D1497" s="623"/>
      <c r="E1497" s="623"/>
      <c r="F1497" s="623"/>
      <c r="Q1497" s="595"/>
      <c r="U1497" s="595"/>
    </row>
    <row r="1498" spans="1:21" x14ac:dyDescent="0.25">
      <c r="A1498" s="623"/>
      <c r="B1498" s="623"/>
      <c r="C1498" s="623"/>
      <c r="D1498" s="623"/>
      <c r="E1498" s="623"/>
      <c r="F1498" s="623"/>
      <c r="Q1498" s="595"/>
      <c r="U1498" s="595"/>
    </row>
    <row r="1499" spans="1:21" x14ac:dyDescent="0.25">
      <c r="A1499" s="623"/>
      <c r="B1499" s="623"/>
      <c r="C1499" s="623"/>
      <c r="D1499" s="623"/>
      <c r="E1499" s="623"/>
      <c r="F1499" s="623"/>
      <c r="Q1499" s="595"/>
      <c r="U1499" s="595"/>
    </row>
    <row r="1500" spans="1:21" x14ac:dyDescent="0.25">
      <c r="A1500" s="623"/>
      <c r="B1500" s="623"/>
      <c r="C1500" s="623"/>
      <c r="D1500" s="623"/>
      <c r="E1500" s="623"/>
      <c r="F1500" s="623"/>
      <c r="Q1500" s="595"/>
      <c r="U1500" s="595"/>
    </row>
    <row r="1501" spans="1:21" x14ac:dyDescent="0.25">
      <c r="A1501" s="623"/>
      <c r="B1501" s="623"/>
      <c r="C1501" s="623"/>
      <c r="D1501" s="623"/>
      <c r="E1501" s="623"/>
      <c r="F1501" s="623"/>
      <c r="Q1501" s="595"/>
      <c r="U1501" s="595"/>
    </row>
    <row r="1502" spans="1:21" x14ac:dyDescent="0.25">
      <c r="A1502" s="623"/>
      <c r="B1502" s="623"/>
      <c r="C1502" s="623"/>
      <c r="D1502" s="623"/>
      <c r="E1502" s="623"/>
      <c r="F1502" s="623"/>
      <c r="Q1502" s="595"/>
      <c r="U1502" s="595"/>
    </row>
    <row r="1503" spans="1:21" x14ac:dyDescent="0.25">
      <c r="A1503" s="623"/>
      <c r="B1503" s="623"/>
      <c r="C1503" s="623"/>
      <c r="D1503" s="623"/>
      <c r="E1503" s="623"/>
      <c r="F1503" s="623"/>
      <c r="Q1503" s="595"/>
      <c r="U1503" s="595"/>
    </row>
    <row r="1504" spans="1:21" x14ac:dyDescent="0.25">
      <c r="A1504" s="623"/>
      <c r="B1504" s="623"/>
      <c r="C1504" s="623"/>
      <c r="D1504" s="623"/>
      <c r="E1504" s="623"/>
      <c r="F1504" s="623"/>
      <c r="Q1504" s="595"/>
      <c r="U1504" s="595"/>
    </row>
    <row r="1505" spans="1:21" x14ac:dyDescent="0.25">
      <c r="A1505" s="623"/>
      <c r="B1505" s="623"/>
      <c r="C1505" s="623"/>
      <c r="D1505" s="623"/>
      <c r="E1505" s="623"/>
      <c r="F1505" s="623"/>
      <c r="Q1505" s="595"/>
      <c r="U1505" s="595"/>
    </row>
    <row r="1506" spans="1:21" x14ac:dyDescent="0.25">
      <c r="A1506" s="623"/>
      <c r="B1506" s="623"/>
      <c r="C1506" s="623"/>
      <c r="D1506" s="623"/>
      <c r="E1506" s="623"/>
      <c r="F1506" s="623"/>
      <c r="Q1506" s="595"/>
      <c r="U1506" s="595"/>
    </row>
    <row r="1507" spans="1:21" x14ac:dyDescent="0.25">
      <c r="A1507" s="623"/>
      <c r="B1507" s="623"/>
      <c r="C1507" s="623"/>
      <c r="D1507" s="623"/>
      <c r="E1507" s="623"/>
      <c r="F1507" s="623"/>
      <c r="Q1507" s="595"/>
      <c r="U1507" s="595"/>
    </row>
    <row r="1508" spans="1:21" x14ac:dyDescent="0.25">
      <c r="A1508" s="623"/>
      <c r="B1508" s="623"/>
      <c r="C1508" s="623"/>
      <c r="D1508" s="623"/>
      <c r="E1508" s="623"/>
      <c r="F1508" s="623"/>
      <c r="Q1508" s="595"/>
      <c r="U1508" s="595"/>
    </row>
    <row r="1509" spans="1:21" x14ac:dyDescent="0.25">
      <c r="A1509" s="623"/>
      <c r="B1509" s="623"/>
      <c r="C1509" s="623"/>
      <c r="D1509" s="623"/>
      <c r="E1509" s="623"/>
      <c r="F1509" s="623"/>
      <c r="Q1509" s="595"/>
      <c r="U1509" s="595"/>
    </row>
    <row r="1510" spans="1:21" x14ac:dyDescent="0.25">
      <c r="A1510" s="623"/>
      <c r="B1510" s="623"/>
      <c r="C1510" s="623"/>
      <c r="D1510" s="623"/>
      <c r="E1510" s="623"/>
      <c r="F1510" s="623"/>
      <c r="Q1510" s="595"/>
      <c r="U1510" s="595"/>
    </row>
    <row r="1511" spans="1:21" x14ac:dyDescent="0.25">
      <c r="A1511" s="623"/>
      <c r="B1511" s="623"/>
      <c r="C1511" s="623"/>
      <c r="D1511" s="623"/>
      <c r="E1511" s="623"/>
      <c r="F1511" s="623"/>
      <c r="Q1511" s="595"/>
      <c r="U1511" s="595"/>
    </row>
    <row r="1512" spans="1:21" x14ac:dyDescent="0.25">
      <c r="A1512" s="623"/>
      <c r="B1512" s="623"/>
      <c r="C1512" s="623"/>
      <c r="D1512" s="623"/>
      <c r="E1512" s="623"/>
      <c r="F1512" s="623"/>
      <c r="Q1512" s="595"/>
      <c r="U1512" s="595"/>
    </row>
    <row r="1513" spans="1:21" x14ac:dyDescent="0.25">
      <c r="A1513" s="623"/>
      <c r="B1513" s="623"/>
      <c r="C1513" s="623"/>
      <c r="D1513" s="623"/>
      <c r="E1513" s="623"/>
      <c r="F1513" s="623"/>
      <c r="Q1513" s="595"/>
      <c r="U1513" s="595"/>
    </row>
    <row r="1514" spans="1:21" x14ac:dyDescent="0.25">
      <c r="A1514" s="623"/>
      <c r="B1514" s="623"/>
      <c r="C1514" s="623"/>
      <c r="D1514" s="623"/>
      <c r="E1514" s="623"/>
      <c r="F1514" s="623"/>
      <c r="Q1514" s="595"/>
      <c r="U1514" s="595"/>
    </row>
    <row r="1515" spans="1:21" x14ac:dyDescent="0.25">
      <c r="A1515" s="623"/>
      <c r="B1515" s="623"/>
      <c r="C1515" s="623"/>
      <c r="D1515" s="623"/>
      <c r="E1515" s="623"/>
      <c r="F1515" s="623"/>
      <c r="Q1515" s="595"/>
      <c r="U1515" s="595"/>
    </row>
    <row r="1516" spans="1:21" x14ac:dyDescent="0.25">
      <c r="A1516" s="623"/>
      <c r="B1516" s="623"/>
      <c r="C1516" s="623"/>
      <c r="D1516" s="623"/>
      <c r="E1516" s="623"/>
      <c r="F1516" s="623"/>
      <c r="Q1516" s="595"/>
      <c r="U1516" s="595"/>
    </row>
    <row r="1517" spans="1:21" x14ac:dyDescent="0.25">
      <c r="A1517" s="623"/>
      <c r="B1517" s="623"/>
      <c r="C1517" s="623"/>
      <c r="D1517" s="623"/>
      <c r="E1517" s="623"/>
      <c r="F1517" s="623"/>
      <c r="Q1517" s="595"/>
      <c r="U1517" s="595"/>
    </row>
    <row r="1518" spans="1:21" x14ac:dyDescent="0.25">
      <c r="A1518" s="623"/>
      <c r="B1518" s="623"/>
      <c r="C1518" s="623"/>
      <c r="D1518" s="623"/>
      <c r="E1518" s="623"/>
      <c r="F1518" s="623"/>
      <c r="Q1518" s="595"/>
      <c r="U1518" s="595"/>
    </row>
    <row r="1519" spans="1:21" x14ac:dyDescent="0.25">
      <c r="A1519" s="623"/>
      <c r="B1519" s="623"/>
      <c r="C1519" s="623"/>
      <c r="D1519" s="623"/>
      <c r="E1519" s="623"/>
      <c r="F1519" s="623"/>
      <c r="Q1519" s="595"/>
      <c r="U1519" s="595"/>
    </row>
    <row r="1520" spans="1:21" x14ac:dyDescent="0.25">
      <c r="A1520" s="623"/>
      <c r="B1520" s="623"/>
      <c r="C1520" s="623"/>
      <c r="D1520" s="623"/>
      <c r="E1520" s="623"/>
      <c r="F1520" s="623"/>
      <c r="Q1520" s="595"/>
      <c r="U1520" s="595"/>
    </row>
    <row r="1521" spans="1:21" x14ac:dyDescent="0.25">
      <c r="A1521" s="623"/>
      <c r="B1521" s="623"/>
      <c r="C1521" s="623"/>
      <c r="D1521" s="623"/>
      <c r="E1521" s="623"/>
      <c r="F1521" s="623"/>
      <c r="Q1521" s="595"/>
      <c r="U1521" s="595"/>
    </row>
    <row r="1522" spans="1:21" x14ac:dyDescent="0.25">
      <c r="A1522" s="623"/>
      <c r="B1522" s="623"/>
      <c r="C1522" s="623"/>
      <c r="D1522" s="623"/>
      <c r="E1522" s="623"/>
      <c r="F1522" s="623"/>
      <c r="Q1522" s="595"/>
      <c r="U1522" s="595"/>
    </row>
    <row r="1523" spans="1:21" x14ac:dyDescent="0.25">
      <c r="A1523" s="623"/>
      <c r="B1523" s="623"/>
      <c r="C1523" s="623"/>
      <c r="D1523" s="623"/>
      <c r="E1523" s="623"/>
      <c r="F1523" s="623"/>
      <c r="Q1523" s="595"/>
      <c r="U1523" s="595"/>
    </row>
    <row r="1524" spans="1:21" x14ac:dyDescent="0.25">
      <c r="A1524" s="623"/>
      <c r="B1524" s="623"/>
      <c r="C1524" s="623"/>
      <c r="D1524" s="623"/>
      <c r="E1524" s="623"/>
      <c r="F1524" s="623"/>
      <c r="Q1524" s="595"/>
      <c r="U1524" s="595"/>
    </row>
    <row r="1525" spans="1:21" x14ac:dyDescent="0.25">
      <c r="A1525" s="623"/>
      <c r="B1525" s="623"/>
      <c r="C1525" s="623"/>
      <c r="D1525" s="623"/>
      <c r="E1525" s="623"/>
      <c r="F1525" s="623"/>
      <c r="Q1525" s="595"/>
      <c r="U1525" s="595"/>
    </row>
    <row r="1526" spans="1:21" x14ac:dyDescent="0.25">
      <c r="A1526" s="623"/>
      <c r="B1526" s="623"/>
      <c r="C1526" s="623"/>
      <c r="D1526" s="623"/>
      <c r="E1526" s="623"/>
      <c r="F1526" s="623"/>
      <c r="Q1526" s="595"/>
      <c r="U1526" s="595"/>
    </row>
    <row r="1527" spans="1:21" x14ac:dyDescent="0.25">
      <c r="A1527" s="623"/>
      <c r="B1527" s="623"/>
      <c r="C1527" s="623"/>
      <c r="D1527" s="623"/>
      <c r="E1527" s="623"/>
      <c r="F1527" s="623"/>
      <c r="Q1527" s="595"/>
      <c r="U1527" s="595"/>
    </row>
    <row r="1528" spans="1:21" x14ac:dyDescent="0.25">
      <c r="A1528" s="623"/>
      <c r="B1528" s="623"/>
      <c r="C1528" s="623"/>
      <c r="D1528" s="623"/>
      <c r="E1528" s="623"/>
      <c r="F1528" s="623"/>
      <c r="Q1528" s="595"/>
      <c r="U1528" s="595"/>
    </row>
    <row r="1529" spans="1:21" x14ac:dyDescent="0.25">
      <c r="A1529" s="623"/>
      <c r="B1529" s="623"/>
      <c r="C1529" s="623"/>
      <c r="D1529" s="623"/>
      <c r="E1529" s="623"/>
      <c r="F1529" s="623"/>
      <c r="Q1529" s="595"/>
      <c r="U1529" s="595"/>
    </row>
    <row r="1530" spans="1:21" x14ac:dyDescent="0.25">
      <c r="A1530" s="623"/>
      <c r="B1530" s="623"/>
      <c r="C1530" s="623"/>
      <c r="D1530" s="623"/>
      <c r="E1530" s="623"/>
      <c r="F1530" s="623"/>
      <c r="Q1530" s="595"/>
      <c r="U1530" s="595"/>
    </row>
    <row r="1531" spans="1:21" x14ac:dyDescent="0.25">
      <c r="A1531" s="623"/>
      <c r="B1531" s="623"/>
      <c r="C1531" s="623"/>
      <c r="D1531" s="623"/>
      <c r="E1531" s="623"/>
      <c r="F1531" s="623"/>
      <c r="Q1531" s="595"/>
      <c r="U1531" s="595"/>
    </row>
    <row r="1532" spans="1:21" x14ac:dyDescent="0.25">
      <c r="A1532" s="623"/>
      <c r="B1532" s="623"/>
      <c r="C1532" s="623"/>
      <c r="D1532" s="623"/>
      <c r="E1532" s="623"/>
      <c r="F1532" s="623"/>
      <c r="Q1532" s="595"/>
      <c r="U1532" s="595"/>
    </row>
    <row r="1533" spans="1:21" x14ac:dyDescent="0.25">
      <c r="A1533" s="623"/>
      <c r="B1533" s="623"/>
      <c r="C1533" s="623"/>
      <c r="D1533" s="623"/>
      <c r="E1533" s="623"/>
      <c r="F1533" s="623"/>
      <c r="Q1533" s="595"/>
      <c r="U1533" s="595"/>
    </row>
    <row r="1534" spans="1:21" x14ac:dyDescent="0.25">
      <c r="A1534" s="623"/>
      <c r="B1534" s="623"/>
      <c r="C1534" s="623"/>
      <c r="D1534" s="623"/>
      <c r="E1534" s="623"/>
      <c r="F1534" s="623"/>
      <c r="Q1534" s="595"/>
      <c r="U1534" s="595"/>
    </row>
    <row r="1535" spans="1:21" x14ac:dyDescent="0.25">
      <c r="A1535" s="623"/>
      <c r="B1535" s="623"/>
      <c r="C1535" s="623"/>
      <c r="D1535" s="623"/>
      <c r="E1535" s="623"/>
      <c r="F1535" s="623"/>
      <c r="Q1535" s="595"/>
      <c r="U1535" s="595"/>
    </row>
    <row r="1536" spans="1:21" x14ac:dyDescent="0.25">
      <c r="A1536" s="623"/>
      <c r="B1536" s="623"/>
      <c r="C1536" s="623"/>
      <c r="D1536" s="623"/>
      <c r="E1536" s="623"/>
      <c r="F1536" s="623"/>
      <c r="Q1536" s="595"/>
      <c r="U1536" s="595"/>
    </row>
    <row r="1537" spans="1:21" x14ac:dyDescent="0.25">
      <c r="A1537" s="623"/>
      <c r="B1537" s="623"/>
      <c r="C1537" s="623"/>
      <c r="D1537" s="623"/>
      <c r="E1537" s="623"/>
      <c r="F1537" s="623"/>
      <c r="Q1537" s="595"/>
      <c r="U1537" s="595"/>
    </row>
    <row r="1538" spans="1:21" x14ac:dyDescent="0.25">
      <c r="A1538" s="623"/>
      <c r="B1538" s="623"/>
      <c r="C1538" s="623"/>
      <c r="D1538" s="623"/>
      <c r="E1538" s="623"/>
      <c r="F1538" s="623"/>
      <c r="Q1538" s="595"/>
      <c r="U1538" s="595"/>
    </row>
    <row r="1539" spans="1:21" x14ac:dyDescent="0.25">
      <c r="A1539" s="623"/>
      <c r="B1539" s="623"/>
      <c r="C1539" s="623"/>
      <c r="D1539" s="623"/>
      <c r="E1539" s="623"/>
      <c r="F1539" s="623"/>
      <c r="Q1539" s="595"/>
      <c r="U1539" s="595"/>
    </row>
    <row r="1540" spans="1:21" x14ac:dyDescent="0.25">
      <c r="A1540" s="623"/>
      <c r="B1540" s="623"/>
      <c r="C1540" s="623"/>
      <c r="D1540" s="623"/>
      <c r="E1540" s="623"/>
      <c r="F1540" s="623"/>
      <c r="Q1540" s="595"/>
      <c r="U1540" s="595"/>
    </row>
    <row r="1541" spans="1:21" x14ac:dyDescent="0.25">
      <c r="A1541" s="623"/>
      <c r="B1541" s="623"/>
      <c r="C1541" s="623"/>
      <c r="D1541" s="623"/>
      <c r="E1541" s="623"/>
      <c r="F1541" s="623"/>
      <c r="Q1541" s="595"/>
      <c r="U1541" s="595"/>
    </row>
    <row r="1542" spans="1:21" x14ac:dyDescent="0.25">
      <c r="A1542" s="623"/>
      <c r="B1542" s="623"/>
      <c r="C1542" s="623"/>
      <c r="D1542" s="623"/>
      <c r="E1542" s="623"/>
      <c r="F1542" s="623"/>
      <c r="Q1542" s="595"/>
      <c r="U1542" s="595"/>
    </row>
    <row r="1543" spans="1:21" x14ac:dyDescent="0.25">
      <c r="A1543" s="623"/>
      <c r="B1543" s="623"/>
      <c r="C1543" s="623"/>
      <c r="D1543" s="623"/>
      <c r="E1543" s="623"/>
      <c r="F1543" s="623"/>
      <c r="Q1543" s="595"/>
      <c r="U1543" s="595"/>
    </row>
    <row r="1544" spans="1:21" x14ac:dyDescent="0.25">
      <c r="A1544" s="623"/>
      <c r="B1544" s="623"/>
      <c r="C1544" s="623"/>
      <c r="D1544" s="623"/>
      <c r="E1544" s="623"/>
      <c r="F1544" s="623"/>
      <c r="Q1544" s="595"/>
      <c r="U1544" s="595"/>
    </row>
    <row r="1545" spans="1:21" x14ac:dyDescent="0.25">
      <c r="A1545" s="623"/>
      <c r="B1545" s="623"/>
      <c r="C1545" s="623"/>
      <c r="D1545" s="623"/>
      <c r="E1545" s="623"/>
      <c r="F1545" s="623"/>
      <c r="Q1545" s="595"/>
      <c r="U1545" s="595"/>
    </row>
    <row r="1546" spans="1:21" x14ac:dyDescent="0.25">
      <c r="A1546" s="623"/>
      <c r="B1546" s="623"/>
      <c r="C1546" s="623"/>
      <c r="D1546" s="623"/>
      <c r="E1546" s="623"/>
      <c r="F1546" s="623"/>
      <c r="Q1546" s="595"/>
      <c r="U1546" s="595"/>
    </row>
    <row r="1547" spans="1:21" x14ac:dyDescent="0.25">
      <c r="A1547" s="623"/>
      <c r="B1547" s="623"/>
      <c r="C1547" s="623"/>
      <c r="D1547" s="623"/>
      <c r="E1547" s="623"/>
      <c r="F1547" s="623"/>
      <c r="Q1547" s="595"/>
      <c r="U1547" s="595"/>
    </row>
    <row r="1548" spans="1:21" x14ac:dyDescent="0.25">
      <c r="A1548" s="623"/>
      <c r="B1548" s="623"/>
      <c r="C1548" s="623"/>
      <c r="D1548" s="623"/>
      <c r="E1548" s="623"/>
      <c r="F1548" s="623"/>
      <c r="Q1548" s="595"/>
      <c r="U1548" s="595"/>
    </row>
    <row r="1549" spans="1:21" x14ac:dyDescent="0.25">
      <c r="A1549" s="623"/>
      <c r="B1549" s="623"/>
      <c r="C1549" s="623"/>
      <c r="D1549" s="623"/>
      <c r="E1549" s="623"/>
      <c r="F1549" s="623"/>
      <c r="Q1549" s="595"/>
      <c r="U1549" s="595"/>
    </row>
    <row r="1550" spans="1:21" x14ac:dyDescent="0.25">
      <c r="A1550" s="623"/>
      <c r="B1550" s="623"/>
      <c r="C1550" s="623"/>
      <c r="D1550" s="623"/>
      <c r="E1550" s="623"/>
      <c r="F1550" s="623"/>
      <c r="Q1550" s="595"/>
      <c r="U1550" s="595"/>
    </row>
    <row r="1551" spans="1:21" x14ac:dyDescent="0.25">
      <c r="A1551" s="623"/>
      <c r="B1551" s="623"/>
      <c r="C1551" s="623"/>
      <c r="D1551" s="623"/>
      <c r="E1551" s="623"/>
      <c r="F1551" s="623"/>
      <c r="Q1551" s="595"/>
      <c r="U1551" s="595"/>
    </row>
    <row r="1552" spans="1:21" x14ac:dyDescent="0.25">
      <c r="A1552" s="623"/>
      <c r="B1552" s="623"/>
      <c r="C1552" s="623"/>
      <c r="D1552" s="623"/>
      <c r="E1552" s="623"/>
      <c r="F1552" s="623"/>
      <c r="Q1552" s="595"/>
      <c r="U1552" s="595"/>
    </row>
    <row r="1553" spans="1:21" x14ac:dyDescent="0.25">
      <c r="A1553" s="623"/>
      <c r="B1553" s="623"/>
      <c r="C1553" s="623"/>
      <c r="D1553" s="623"/>
      <c r="E1553" s="623"/>
      <c r="F1553" s="623"/>
      <c r="Q1553" s="595"/>
      <c r="U1553" s="595"/>
    </row>
    <row r="1554" spans="1:21" x14ac:dyDescent="0.25">
      <c r="A1554" s="623"/>
      <c r="B1554" s="623"/>
      <c r="C1554" s="623"/>
      <c r="D1554" s="623"/>
      <c r="E1554" s="623"/>
      <c r="F1554" s="623"/>
      <c r="Q1554" s="595"/>
      <c r="U1554" s="595"/>
    </row>
    <row r="1555" spans="1:21" x14ac:dyDescent="0.25">
      <c r="A1555" s="623"/>
      <c r="B1555" s="623"/>
      <c r="C1555" s="623"/>
      <c r="D1555" s="623"/>
      <c r="E1555" s="623"/>
      <c r="F1555" s="623"/>
      <c r="Q1555" s="595"/>
      <c r="U1555" s="595"/>
    </row>
    <row r="1556" spans="1:21" x14ac:dyDescent="0.25">
      <c r="A1556" s="623"/>
      <c r="B1556" s="623"/>
      <c r="C1556" s="623"/>
      <c r="D1556" s="623"/>
      <c r="E1556" s="623"/>
      <c r="F1556" s="623"/>
      <c r="Q1556" s="595"/>
      <c r="U1556" s="595"/>
    </row>
    <row r="1557" spans="1:21" x14ac:dyDescent="0.25">
      <c r="A1557" s="623"/>
      <c r="B1557" s="623"/>
      <c r="C1557" s="623"/>
      <c r="D1557" s="623"/>
      <c r="E1557" s="623"/>
      <c r="F1557" s="623"/>
      <c r="Q1557" s="595"/>
      <c r="U1557" s="595"/>
    </row>
    <row r="1558" spans="1:21" x14ac:dyDescent="0.25">
      <c r="A1558" s="623"/>
      <c r="B1558" s="623"/>
      <c r="C1558" s="623"/>
      <c r="D1558" s="623"/>
      <c r="E1558" s="623"/>
      <c r="F1558" s="623"/>
      <c r="Q1558" s="595"/>
      <c r="U1558" s="595"/>
    </row>
    <row r="1559" spans="1:21" x14ac:dyDescent="0.25">
      <c r="A1559" s="623"/>
      <c r="B1559" s="623"/>
      <c r="C1559" s="623"/>
      <c r="D1559" s="623"/>
      <c r="E1559" s="623"/>
      <c r="F1559" s="623"/>
      <c r="Q1559" s="595"/>
      <c r="U1559" s="595"/>
    </row>
    <row r="1560" spans="1:21" x14ac:dyDescent="0.25">
      <c r="A1560" s="623"/>
      <c r="B1560" s="623"/>
      <c r="C1560" s="623"/>
      <c r="D1560" s="623"/>
      <c r="E1560" s="623"/>
      <c r="F1560" s="623"/>
      <c r="Q1560" s="595"/>
      <c r="U1560" s="595"/>
    </row>
    <row r="1561" spans="1:21" x14ac:dyDescent="0.25">
      <c r="A1561" s="623"/>
      <c r="B1561" s="623"/>
      <c r="C1561" s="623"/>
      <c r="D1561" s="623"/>
      <c r="E1561" s="623"/>
      <c r="F1561" s="623"/>
      <c r="Q1561" s="595"/>
      <c r="U1561" s="595"/>
    </row>
    <row r="1562" spans="1:21" x14ac:dyDescent="0.25">
      <c r="A1562" s="623"/>
      <c r="B1562" s="623"/>
      <c r="C1562" s="623"/>
      <c r="D1562" s="623"/>
      <c r="E1562" s="623"/>
      <c r="F1562" s="623"/>
      <c r="Q1562" s="595"/>
      <c r="U1562" s="595"/>
    </row>
    <row r="1563" spans="1:21" x14ac:dyDescent="0.25">
      <c r="A1563" s="623"/>
      <c r="B1563" s="623"/>
      <c r="C1563" s="623"/>
      <c r="D1563" s="623"/>
      <c r="E1563" s="623"/>
      <c r="F1563" s="623"/>
      <c r="Q1563" s="595"/>
      <c r="U1563" s="595"/>
    </row>
    <row r="1564" spans="1:21" x14ac:dyDescent="0.25">
      <c r="A1564" s="623"/>
      <c r="B1564" s="623"/>
      <c r="C1564" s="623"/>
      <c r="D1564" s="623"/>
      <c r="E1564" s="623"/>
      <c r="F1564" s="623"/>
      <c r="Q1564" s="595"/>
      <c r="U1564" s="595"/>
    </row>
    <row r="1565" spans="1:21" x14ac:dyDescent="0.25">
      <c r="A1565" s="623"/>
      <c r="B1565" s="623"/>
      <c r="C1565" s="623"/>
      <c r="D1565" s="623"/>
      <c r="E1565" s="623"/>
      <c r="F1565" s="623"/>
      <c r="Q1565" s="595"/>
      <c r="U1565" s="595"/>
    </row>
    <row r="1566" spans="1:21" x14ac:dyDescent="0.25">
      <c r="A1566" s="623"/>
      <c r="B1566" s="623"/>
      <c r="C1566" s="623"/>
      <c r="D1566" s="623"/>
      <c r="E1566" s="623"/>
      <c r="F1566" s="623"/>
      <c r="Q1566" s="595"/>
      <c r="U1566" s="595"/>
    </row>
    <row r="1567" spans="1:21" x14ac:dyDescent="0.25">
      <c r="A1567" s="623"/>
      <c r="B1567" s="623"/>
      <c r="C1567" s="623"/>
      <c r="D1567" s="623"/>
      <c r="E1567" s="623"/>
      <c r="F1567" s="623"/>
      <c r="Q1567" s="595"/>
      <c r="U1567" s="595"/>
    </row>
    <row r="1568" spans="1:21" x14ac:dyDescent="0.25">
      <c r="A1568" s="623"/>
      <c r="B1568" s="623"/>
      <c r="C1568" s="623"/>
      <c r="D1568" s="623"/>
      <c r="E1568" s="623"/>
      <c r="F1568" s="623"/>
      <c r="Q1568" s="595"/>
      <c r="U1568" s="595"/>
    </row>
    <row r="1569" spans="1:21" x14ac:dyDescent="0.25">
      <c r="A1569" s="623"/>
      <c r="B1569" s="623"/>
      <c r="C1569" s="623"/>
      <c r="D1569" s="623"/>
      <c r="E1569" s="623"/>
      <c r="F1569" s="623"/>
      <c r="Q1569" s="595"/>
      <c r="U1569" s="595"/>
    </row>
    <row r="1570" spans="1:21" x14ac:dyDescent="0.25">
      <c r="A1570" s="623"/>
      <c r="B1570" s="623"/>
      <c r="C1570" s="623"/>
      <c r="D1570" s="623"/>
      <c r="E1570" s="623"/>
      <c r="F1570" s="623"/>
      <c r="Q1570" s="595"/>
      <c r="U1570" s="595"/>
    </row>
    <row r="1571" spans="1:21" x14ac:dyDescent="0.25">
      <c r="A1571" s="623"/>
      <c r="B1571" s="623"/>
      <c r="C1571" s="623"/>
      <c r="D1571" s="623"/>
      <c r="E1571" s="623"/>
      <c r="F1571" s="623"/>
      <c r="Q1571" s="595"/>
      <c r="U1571" s="595"/>
    </row>
    <row r="1572" spans="1:21" x14ac:dyDescent="0.25">
      <c r="A1572" s="623"/>
      <c r="B1572" s="623"/>
      <c r="C1572" s="623"/>
      <c r="D1572" s="623"/>
      <c r="E1572" s="623"/>
      <c r="F1572" s="623"/>
      <c r="Q1572" s="595"/>
      <c r="U1572" s="595"/>
    </row>
    <row r="1573" spans="1:21" x14ac:dyDescent="0.25">
      <c r="A1573" s="623"/>
      <c r="B1573" s="623"/>
      <c r="C1573" s="623"/>
      <c r="D1573" s="623"/>
      <c r="E1573" s="623"/>
      <c r="F1573" s="623"/>
      <c r="Q1573" s="595"/>
      <c r="U1573" s="595"/>
    </row>
    <row r="1574" spans="1:21" x14ac:dyDescent="0.25">
      <c r="A1574" s="623"/>
      <c r="B1574" s="623"/>
      <c r="C1574" s="623"/>
      <c r="D1574" s="623"/>
      <c r="E1574" s="623"/>
      <c r="F1574" s="623"/>
      <c r="Q1574" s="595"/>
      <c r="U1574" s="595"/>
    </row>
    <row r="1575" spans="1:21" x14ac:dyDescent="0.25">
      <c r="A1575" s="623"/>
      <c r="B1575" s="623"/>
      <c r="C1575" s="623"/>
      <c r="D1575" s="623"/>
      <c r="E1575" s="623"/>
      <c r="F1575" s="623"/>
      <c r="Q1575" s="595"/>
      <c r="U1575" s="595"/>
    </row>
    <row r="1576" spans="1:21" x14ac:dyDescent="0.25">
      <c r="A1576" s="623"/>
      <c r="B1576" s="623"/>
      <c r="C1576" s="623"/>
      <c r="D1576" s="623"/>
      <c r="E1576" s="623"/>
      <c r="F1576" s="623"/>
      <c r="Q1576" s="595"/>
      <c r="U1576" s="595"/>
    </row>
    <row r="1577" spans="1:21" x14ac:dyDescent="0.25">
      <c r="A1577" s="623"/>
      <c r="B1577" s="623"/>
      <c r="C1577" s="623"/>
      <c r="D1577" s="623"/>
      <c r="E1577" s="623"/>
      <c r="F1577" s="623"/>
      <c r="Q1577" s="595"/>
      <c r="U1577" s="595"/>
    </row>
    <row r="1578" spans="1:21" x14ac:dyDescent="0.25">
      <c r="A1578" s="623"/>
      <c r="B1578" s="623"/>
      <c r="C1578" s="623"/>
      <c r="D1578" s="623"/>
      <c r="E1578" s="623"/>
      <c r="F1578" s="623"/>
      <c r="Q1578" s="595"/>
      <c r="U1578" s="595"/>
    </row>
    <row r="1579" spans="1:21" x14ac:dyDescent="0.25">
      <c r="A1579" s="623"/>
      <c r="B1579" s="623"/>
      <c r="C1579" s="623"/>
      <c r="D1579" s="623"/>
      <c r="E1579" s="623"/>
      <c r="F1579" s="623"/>
      <c r="Q1579" s="595"/>
      <c r="U1579" s="595"/>
    </row>
    <row r="1580" spans="1:21" x14ac:dyDescent="0.25">
      <c r="A1580" s="623"/>
      <c r="B1580" s="623"/>
      <c r="C1580" s="623"/>
      <c r="D1580" s="623"/>
      <c r="E1580" s="623"/>
      <c r="F1580" s="623"/>
      <c r="Q1580" s="595"/>
      <c r="U1580" s="595"/>
    </row>
    <row r="1581" spans="1:21" x14ac:dyDescent="0.25">
      <c r="A1581" s="623"/>
      <c r="B1581" s="623"/>
      <c r="C1581" s="623"/>
      <c r="D1581" s="623"/>
      <c r="E1581" s="623"/>
      <c r="F1581" s="623"/>
      <c r="Q1581" s="595"/>
      <c r="U1581" s="595"/>
    </row>
    <row r="1582" spans="1:21" x14ac:dyDescent="0.25">
      <c r="A1582" s="623"/>
      <c r="B1582" s="623"/>
      <c r="C1582" s="623"/>
      <c r="D1582" s="623"/>
      <c r="E1582" s="623"/>
      <c r="F1582" s="623"/>
      <c r="Q1582" s="595"/>
      <c r="U1582" s="595"/>
    </row>
    <row r="1583" spans="1:21" x14ac:dyDescent="0.25">
      <c r="A1583" s="623"/>
      <c r="B1583" s="623"/>
      <c r="C1583" s="623"/>
      <c r="D1583" s="623"/>
      <c r="E1583" s="623"/>
      <c r="F1583" s="623"/>
      <c r="Q1583" s="595"/>
      <c r="U1583" s="595"/>
    </row>
    <row r="1584" spans="1:21" x14ac:dyDescent="0.25">
      <c r="A1584" s="623"/>
      <c r="B1584" s="623"/>
      <c r="C1584" s="623"/>
      <c r="D1584" s="623"/>
      <c r="E1584" s="623"/>
      <c r="F1584" s="623"/>
      <c r="Q1584" s="595"/>
      <c r="U1584" s="595"/>
    </row>
    <row r="1585" spans="1:21" x14ac:dyDescent="0.25">
      <c r="A1585" s="623"/>
      <c r="B1585" s="623"/>
      <c r="C1585" s="623"/>
      <c r="D1585" s="623"/>
      <c r="E1585" s="623"/>
      <c r="F1585" s="623"/>
      <c r="Q1585" s="595"/>
      <c r="U1585" s="595"/>
    </row>
    <row r="1586" spans="1:21" x14ac:dyDescent="0.25">
      <c r="A1586" s="623"/>
      <c r="B1586" s="623"/>
      <c r="C1586" s="623"/>
      <c r="D1586" s="623"/>
      <c r="E1586" s="623"/>
      <c r="F1586" s="623"/>
      <c r="Q1586" s="595"/>
      <c r="U1586" s="595"/>
    </row>
    <row r="1587" spans="1:21" x14ac:dyDescent="0.25">
      <c r="A1587" s="623"/>
      <c r="B1587" s="623"/>
      <c r="C1587" s="623"/>
      <c r="D1587" s="623"/>
      <c r="E1587" s="623"/>
      <c r="F1587" s="623"/>
      <c r="Q1587" s="595"/>
      <c r="U1587" s="595"/>
    </row>
    <row r="1588" spans="1:21" x14ac:dyDescent="0.25">
      <c r="A1588" s="623"/>
      <c r="B1588" s="623"/>
      <c r="C1588" s="623"/>
      <c r="D1588" s="623"/>
      <c r="E1588" s="623"/>
      <c r="F1588" s="623"/>
      <c r="Q1588" s="595"/>
      <c r="U1588" s="595"/>
    </row>
    <row r="1589" spans="1:21" x14ac:dyDescent="0.25">
      <c r="A1589" s="623"/>
      <c r="B1589" s="623"/>
      <c r="C1589" s="623"/>
      <c r="D1589" s="623"/>
      <c r="E1589" s="623"/>
      <c r="F1589" s="623"/>
      <c r="Q1589" s="595"/>
      <c r="U1589" s="595"/>
    </row>
    <row r="1590" spans="1:21" x14ac:dyDescent="0.25">
      <c r="A1590" s="623"/>
      <c r="B1590" s="623"/>
      <c r="C1590" s="623"/>
      <c r="D1590" s="623"/>
      <c r="E1590" s="623"/>
      <c r="F1590" s="623"/>
      <c r="Q1590" s="595"/>
      <c r="U1590" s="595"/>
    </row>
    <row r="1591" spans="1:21" x14ac:dyDescent="0.25">
      <c r="A1591" s="623"/>
      <c r="B1591" s="623"/>
      <c r="C1591" s="623"/>
      <c r="D1591" s="623"/>
      <c r="E1591" s="623"/>
      <c r="F1591" s="623"/>
      <c r="Q1591" s="595"/>
      <c r="U1591" s="595"/>
    </row>
    <row r="1592" spans="1:21" x14ac:dyDescent="0.25">
      <c r="A1592" s="623"/>
      <c r="B1592" s="623"/>
      <c r="C1592" s="623"/>
      <c r="D1592" s="623"/>
      <c r="E1592" s="623"/>
      <c r="F1592" s="623"/>
      <c r="Q1592" s="595"/>
      <c r="U1592" s="595"/>
    </row>
    <row r="1593" spans="1:21" x14ac:dyDescent="0.25">
      <c r="A1593" s="623"/>
      <c r="B1593" s="623"/>
      <c r="C1593" s="623"/>
      <c r="D1593" s="623"/>
      <c r="E1593" s="623"/>
      <c r="F1593" s="623"/>
      <c r="Q1593" s="595"/>
      <c r="U1593" s="595"/>
    </row>
    <row r="1594" spans="1:21" x14ac:dyDescent="0.25">
      <c r="A1594" s="623"/>
      <c r="B1594" s="623"/>
      <c r="C1594" s="623"/>
      <c r="D1594" s="623"/>
      <c r="E1594" s="623"/>
      <c r="F1594" s="623"/>
      <c r="Q1594" s="595"/>
      <c r="U1594" s="595"/>
    </row>
    <row r="1595" spans="1:21" x14ac:dyDescent="0.25">
      <c r="A1595" s="623"/>
      <c r="B1595" s="623"/>
      <c r="C1595" s="623"/>
      <c r="D1595" s="623"/>
      <c r="E1595" s="623"/>
      <c r="F1595" s="623"/>
      <c r="Q1595" s="595"/>
      <c r="U1595" s="595"/>
    </row>
    <row r="1596" spans="1:21" x14ac:dyDescent="0.25">
      <c r="A1596" s="623"/>
      <c r="B1596" s="623"/>
      <c r="C1596" s="623"/>
      <c r="D1596" s="623"/>
      <c r="E1596" s="623"/>
      <c r="F1596" s="623"/>
      <c r="Q1596" s="595"/>
      <c r="U1596" s="595"/>
    </row>
    <row r="1597" spans="1:21" x14ac:dyDescent="0.25">
      <c r="A1597" s="623"/>
      <c r="B1597" s="623"/>
      <c r="C1597" s="623"/>
      <c r="D1597" s="623"/>
      <c r="E1597" s="623"/>
      <c r="F1597" s="623"/>
      <c r="Q1597" s="595"/>
      <c r="U1597" s="595"/>
    </row>
    <row r="1598" spans="1:21" x14ac:dyDescent="0.25">
      <c r="A1598" s="623"/>
      <c r="B1598" s="623"/>
      <c r="C1598" s="623"/>
      <c r="D1598" s="623"/>
      <c r="E1598" s="623"/>
      <c r="F1598" s="623"/>
      <c r="Q1598" s="595"/>
      <c r="U1598" s="595"/>
    </row>
    <row r="1599" spans="1:21" x14ac:dyDescent="0.25">
      <c r="A1599" s="623"/>
      <c r="B1599" s="623"/>
      <c r="C1599" s="623"/>
      <c r="D1599" s="623"/>
      <c r="E1599" s="623"/>
      <c r="F1599" s="623"/>
      <c r="Q1599" s="595"/>
      <c r="U1599" s="595"/>
    </row>
    <row r="1600" spans="1:21" x14ac:dyDescent="0.25">
      <c r="A1600" s="623"/>
      <c r="B1600" s="623"/>
      <c r="C1600" s="623"/>
      <c r="D1600" s="623"/>
      <c r="E1600" s="623"/>
      <c r="F1600" s="623"/>
      <c r="Q1600" s="595"/>
      <c r="U1600" s="595"/>
    </row>
    <row r="1601" spans="1:21" x14ac:dyDescent="0.25">
      <c r="A1601" s="623"/>
      <c r="B1601" s="623"/>
      <c r="C1601" s="623"/>
      <c r="D1601" s="623"/>
      <c r="E1601" s="623"/>
      <c r="F1601" s="623"/>
      <c r="Q1601" s="595"/>
      <c r="U1601" s="595"/>
    </row>
    <row r="1602" spans="1:21" x14ac:dyDescent="0.25">
      <c r="A1602" s="623"/>
      <c r="B1602" s="623"/>
      <c r="C1602" s="623"/>
      <c r="D1602" s="623"/>
      <c r="E1602" s="623"/>
      <c r="F1602" s="623"/>
      <c r="Q1602" s="595"/>
      <c r="U1602" s="595"/>
    </row>
    <row r="1603" spans="1:21" x14ac:dyDescent="0.25">
      <c r="A1603" s="623"/>
      <c r="B1603" s="623"/>
      <c r="C1603" s="623"/>
      <c r="D1603" s="623"/>
      <c r="E1603" s="623"/>
      <c r="F1603" s="623"/>
      <c r="Q1603" s="595"/>
      <c r="U1603" s="595"/>
    </row>
    <row r="1604" spans="1:21" x14ac:dyDescent="0.25">
      <c r="A1604" s="623"/>
      <c r="B1604" s="623"/>
      <c r="C1604" s="623"/>
      <c r="D1604" s="623"/>
      <c r="E1604" s="623"/>
      <c r="F1604" s="623"/>
      <c r="Q1604" s="595"/>
      <c r="U1604" s="595"/>
    </row>
    <row r="1605" spans="1:21" x14ac:dyDescent="0.25">
      <c r="A1605" s="623"/>
      <c r="B1605" s="623"/>
      <c r="C1605" s="623"/>
      <c r="D1605" s="623"/>
      <c r="E1605" s="623"/>
      <c r="F1605" s="623"/>
      <c r="Q1605" s="595"/>
      <c r="U1605" s="595"/>
    </row>
    <row r="1606" spans="1:21" x14ac:dyDescent="0.25">
      <c r="A1606" s="623"/>
      <c r="B1606" s="623"/>
      <c r="C1606" s="623"/>
      <c r="D1606" s="623"/>
      <c r="E1606" s="623"/>
      <c r="F1606" s="623"/>
      <c r="Q1606" s="595"/>
      <c r="U1606" s="595"/>
    </row>
    <row r="1607" spans="1:21" x14ac:dyDescent="0.25">
      <c r="A1607" s="623"/>
      <c r="B1607" s="623"/>
      <c r="C1607" s="623"/>
      <c r="D1607" s="623"/>
      <c r="E1607" s="623"/>
      <c r="F1607" s="623"/>
      <c r="Q1607" s="595"/>
      <c r="U1607" s="595"/>
    </row>
    <row r="1608" spans="1:21" x14ac:dyDescent="0.25">
      <c r="A1608" s="623"/>
      <c r="B1608" s="623"/>
      <c r="C1608" s="623"/>
      <c r="D1608" s="623"/>
      <c r="E1608" s="623"/>
      <c r="F1608" s="623"/>
      <c r="Q1608" s="595"/>
      <c r="U1608" s="595"/>
    </row>
    <row r="1609" spans="1:21" x14ac:dyDescent="0.25">
      <c r="A1609" s="623"/>
      <c r="B1609" s="623"/>
      <c r="C1609" s="623"/>
      <c r="D1609" s="623"/>
      <c r="E1609" s="623"/>
      <c r="F1609" s="623"/>
      <c r="Q1609" s="595"/>
      <c r="U1609" s="595"/>
    </row>
    <row r="1610" spans="1:21" x14ac:dyDescent="0.25">
      <c r="A1610" s="623"/>
      <c r="B1610" s="623"/>
      <c r="C1610" s="623"/>
      <c r="D1610" s="623"/>
      <c r="E1610" s="623"/>
      <c r="F1610" s="623"/>
      <c r="Q1610" s="595"/>
      <c r="U1610" s="595"/>
    </row>
    <row r="1611" spans="1:21" x14ac:dyDescent="0.25">
      <c r="A1611" s="623"/>
      <c r="B1611" s="623"/>
      <c r="C1611" s="623"/>
      <c r="D1611" s="623"/>
      <c r="E1611" s="623"/>
      <c r="F1611" s="623"/>
      <c r="Q1611" s="595"/>
      <c r="U1611" s="595"/>
    </row>
    <row r="1612" spans="1:21" x14ac:dyDescent="0.25">
      <c r="A1612" s="623"/>
      <c r="B1612" s="623"/>
      <c r="C1612" s="623"/>
      <c r="D1612" s="623"/>
      <c r="E1612" s="623"/>
      <c r="F1612" s="623"/>
      <c r="Q1612" s="595"/>
      <c r="U1612" s="595"/>
    </row>
    <row r="1613" spans="1:21" x14ac:dyDescent="0.25">
      <c r="A1613" s="623"/>
      <c r="B1613" s="623"/>
      <c r="C1613" s="623"/>
      <c r="D1613" s="623"/>
      <c r="E1613" s="623"/>
      <c r="F1613" s="623"/>
      <c r="Q1613" s="595"/>
      <c r="U1613" s="595"/>
    </row>
    <row r="1614" spans="1:21" x14ac:dyDescent="0.25">
      <c r="A1614" s="623"/>
      <c r="B1614" s="623"/>
      <c r="C1614" s="623"/>
      <c r="D1614" s="623"/>
      <c r="E1614" s="623"/>
      <c r="F1614" s="623"/>
      <c r="Q1614" s="595"/>
      <c r="U1614" s="595"/>
    </row>
    <row r="1615" spans="1:21" x14ac:dyDescent="0.25">
      <c r="A1615" s="623"/>
      <c r="B1615" s="623"/>
      <c r="C1615" s="623"/>
      <c r="D1615" s="623"/>
      <c r="E1615" s="623"/>
      <c r="F1615" s="623"/>
      <c r="Q1615" s="595"/>
      <c r="U1615" s="595"/>
    </row>
    <row r="1616" spans="1:21" x14ac:dyDescent="0.25">
      <c r="A1616" s="623"/>
      <c r="B1616" s="623"/>
      <c r="C1616" s="623"/>
      <c r="D1616" s="623"/>
      <c r="E1616" s="623"/>
      <c r="F1616" s="623"/>
      <c r="Q1616" s="595"/>
      <c r="U1616" s="595"/>
    </row>
    <row r="1617" spans="1:21" x14ac:dyDescent="0.25">
      <c r="A1617" s="623"/>
      <c r="B1617" s="623"/>
      <c r="C1617" s="623"/>
      <c r="D1617" s="623"/>
      <c r="E1617" s="623"/>
      <c r="F1617" s="623"/>
      <c r="Q1617" s="595"/>
      <c r="U1617" s="595"/>
    </row>
    <row r="1618" spans="1:21" x14ac:dyDescent="0.25">
      <c r="A1618" s="623"/>
      <c r="B1618" s="623"/>
      <c r="C1618" s="623"/>
      <c r="D1618" s="623"/>
      <c r="E1618" s="623"/>
      <c r="F1618" s="623"/>
      <c r="Q1618" s="595"/>
      <c r="U1618" s="595"/>
    </row>
    <row r="1619" spans="1:21" x14ac:dyDescent="0.25">
      <c r="A1619" s="623"/>
      <c r="B1619" s="623"/>
      <c r="C1619" s="623"/>
      <c r="D1619" s="623"/>
      <c r="E1619" s="623"/>
      <c r="F1619" s="623"/>
      <c r="Q1619" s="595"/>
      <c r="U1619" s="595"/>
    </row>
    <row r="1620" spans="1:21" x14ac:dyDescent="0.25">
      <c r="A1620" s="623"/>
      <c r="B1620" s="623"/>
      <c r="C1620" s="623"/>
      <c r="D1620" s="623"/>
      <c r="E1620" s="623"/>
      <c r="F1620" s="623"/>
      <c r="Q1620" s="595"/>
      <c r="U1620" s="595"/>
    </row>
    <row r="1621" spans="1:21" x14ac:dyDescent="0.25">
      <c r="A1621" s="623"/>
      <c r="B1621" s="623"/>
      <c r="C1621" s="623"/>
      <c r="D1621" s="623"/>
      <c r="E1621" s="623"/>
      <c r="F1621" s="623"/>
      <c r="Q1621" s="595"/>
      <c r="U1621" s="595"/>
    </row>
    <row r="1622" spans="1:21" x14ac:dyDescent="0.25">
      <c r="A1622" s="623"/>
      <c r="B1622" s="623"/>
      <c r="C1622" s="623"/>
      <c r="D1622" s="623"/>
      <c r="E1622" s="623"/>
      <c r="F1622" s="623"/>
      <c r="Q1622" s="595"/>
      <c r="U1622" s="595"/>
    </row>
    <row r="1623" spans="1:21" x14ac:dyDescent="0.25">
      <c r="A1623" s="623"/>
      <c r="B1623" s="623"/>
      <c r="C1623" s="623"/>
      <c r="D1623" s="623"/>
      <c r="E1623" s="623"/>
      <c r="F1623" s="623"/>
      <c r="Q1623" s="595"/>
      <c r="U1623" s="595"/>
    </row>
    <row r="1624" spans="1:21" x14ac:dyDescent="0.25">
      <c r="A1624" s="623"/>
      <c r="B1624" s="623"/>
      <c r="C1624" s="623"/>
      <c r="D1624" s="623"/>
      <c r="E1624" s="623"/>
      <c r="F1624" s="623"/>
      <c r="Q1624" s="595"/>
      <c r="U1624" s="595"/>
    </row>
    <row r="1625" spans="1:21" x14ac:dyDescent="0.25">
      <c r="A1625" s="623"/>
      <c r="B1625" s="623"/>
      <c r="C1625" s="623"/>
      <c r="D1625" s="623"/>
      <c r="E1625" s="623"/>
      <c r="F1625" s="623"/>
      <c r="Q1625" s="595"/>
      <c r="U1625" s="595"/>
    </row>
    <row r="1626" spans="1:21" x14ac:dyDescent="0.25">
      <c r="A1626" s="623"/>
      <c r="B1626" s="623"/>
      <c r="C1626" s="623"/>
      <c r="D1626" s="623"/>
      <c r="E1626" s="623"/>
      <c r="F1626" s="623"/>
      <c r="Q1626" s="595"/>
      <c r="U1626" s="595"/>
    </row>
    <row r="1627" spans="1:21" x14ac:dyDescent="0.25">
      <c r="A1627" s="623"/>
      <c r="B1627" s="623"/>
      <c r="C1627" s="623"/>
      <c r="D1627" s="623"/>
      <c r="E1627" s="623"/>
      <c r="F1627" s="623"/>
      <c r="Q1627" s="595"/>
      <c r="U1627" s="595"/>
    </row>
    <row r="1628" spans="1:21" x14ac:dyDescent="0.25">
      <c r="A1628" s="623"/>
      <c r="B1628" s="623"/>
      <c r="C1628" s="623"/>
      <c r="D1628" s="623"/>
      <c r="E1628" s="623"/>
      <c r="F1628" s="623"/>
      <c r="Q1628" s="595"/>
      <c r="U1628" s="595"/>
    </row>
    <row r="1629" spans="1:21" x14ac:dyDescent="0.25">
      <c r="A1629" s="623"/>
      <c r="B1629" s="623"/>
      <c r="C1629" s="623"/>
      <c r="D1629" s="623"/>
      <c r="E1629" s="623"/>
      <c r="F1629" s="623"/>
      <c r="Q1629" s="595"/>
      <c r="U1629" s="595"/>
    </row>
    <row r="1630" spans="1:21" x14ac:dyDescent="0.25">
      <c r="A1630" s="623"/>
      <c r="B1630" s="623"/>
      <c r="C1630" s="623"/>
      <c r="D1630" s="623"/>
      <c r="E1630" s="623"/>
      <c r="F1630" s="623"/>
      <c r="Q1630" s="595"/>
      <c r="U1630" s="595"/>
    </row>
    <row r="1631" spans="1:21" x14ac:dyDescent="0.25">
      <c r="A1631" s="623"/>
      <c r="B1631" s="623"/>
      <c r="C1631" s="623"/>
      <c r="D1631" s="623"/>
      <c r="E1631" s="623"/>
      <c r="F1631" s="623"/>
      <c r="Q1631" s="595"/>
      <c r="U1631" s="595"/>
    </row>
    <row r="1632" spans="1:21" x14ac:dyDescent="0.25">
      <c r="A1632" s="623"/>
      <c r="B1632" s="623"/>
      <c r="C1632" s="623"/>
      <c r="D1632" s="623"/>
      <c r="E1632" s="623"/>
      <c r="F1632" s="623"/>
      <c r="Q1632" s="595"/>
      <c r="U1632" s="595"/>
    </row>
    <row r="1633" spans="1:21" x14ac:dyDescent="0.25">
      <c r="A1633" s="623"/>
      <c r="B1633" s="623"/>
      <c r="C1633" s="623"/>
      <c r="D1633" s="623"/>
      <c r="E1633" s="623"/>
      <c r="F1633" s="623"/>
      <c r="Q1633" s="595"/>
      <c r="U1633" s="595"/>
    </row>
    <row r="1634" spans="1:21" x14ac:dyDescent="0.25">
      <c r="A1634" s="623"/>
      <c r="B1634" s="623"/>
      <c r="C1634" s="623"/>
      <c r="D1634" s="623"/>
      <c r="E1634" s="623"/>
      <c r="F1634" s="623"/>
      <c r="Q1634" s="595"/>
      <c r="U1634" s="595"/>
    </row>
    <row r="1635" spans="1:21" x14ac:dyDescent="0.25">
      <c r="A1635" s="623"/>
      <c r="B1635" s="623"/>
      <c r="C1635" s="623"/>
      <c r="D1635" s="623"/>
      <c r="E1635" s="623"/>
      <c r="F1635" s="623"/>
      <c r="Q1635" s="595"/>
      <c r="U1635" s="595"/>
    </row>
    <row r="1636" spans="1:21" x14ac:dyDescent="0.25">
      <c r="A1636" s="623"/>
      <c r="B1636" s="623"/>
      <c r="C1636" s="623"/>
      <c r="D1636" s="623"/>
      <c r="E1636" s="623"/>
      <c r="F1636" s="623"/>
      <c r="Q1636" s="595"/>
      <c r="U1636" s="595"/>
    </row>
    <row r="1637" spans="1:21" x14ac:dyDescent="0.25">
      <c r="A1637" s="623"/>
      <c r="B1637" s="623"/>
      <c r="C1637" s="623"/>
      <c r="D1637" s="623"/>
      <c r="E1637" s="623"/>
      <c r="F1637" s="623"/>
      <c r="Q1637" s="595"/>
      <c r="U1637" s="595"/>
    </row>
    <row r="1638" spans="1:21" x14ac:dyDescent="0.25">
      <c r="A1638" s="623"/>
      <c r="B1638" s="623"/>
      <c r="C1638" s="623"/>
      <c r="D1638" s="623"/>
      <c r="E1638" s="623"/>
      <c r="F1638" s="623"/>
      <c r="Q1638" s="595"/>
      <c r="U1638" s="595"/>
    </row>
    <row r="1639" spans="1:21" x14ac:dyDescent="0.25">
      <c r="A1639" s="623"/>
      <c r="B1639" s="623"/>
      <c r="C1639" s="623"/>
      <c r="D1639" s="623"/>
      <c r="E1639" s="623"/>
      <c r="F1639" s="623"/>
      <c r="Q1639" s="595"/>
      <c r="U1639" s="595"/>
    </row>
    <row r="1640" spans="1:21" x14ac:dyDescent="0.25">
      <c r="A1640" s="623"/>
      <c r="B1640" s="623"/>
      <c r="C1640" s="623"/>
      <c r="D1640" s="623"/>
      <c r="E1640" s="623"/>
      <c r="F1640" s="623"/>
      <c r="Q1640" s="595"/>
      <c r="U1640" s="595"/>
    </row>
    <row r="1641" spans="1:21" x14ac:dyDescent="0.25">
      <c r="A1641" s="623"/>
      <c r="B1641" s="623"/>
      <c r="C1641" s="623"/>
      <c r="D1641" s="623"/>
      <c r="E1641" s="623"/>
      <c r="F1641" s="623"/>
      <c r="Q1641" s="595"/>
      <c r="U1641" s="595"/>
    </row>
    <row r="1642" spans="1:21" x14ac:dyDescent="0.25">
      <c r="A1642" s="623"/>
      <c r="B1642" s="623"/>
      <c r="C1642" s="623"/>
      <c r="D1642" s="623"/>
      <c r="E1642" s="623"/>
      <c r="F1642" s="623"/>
      <c r="Q1642" s="595"/>
      <c r="U1642" s="595"/>
    </row>
    <row r="1643" spans="1:21" x14ac:dyDescent="0.25">
      <c r="A1643" s="623"/>
      <c r="B1643" s="623"/>
      <c r="C1643" s="623"/>
      <c r="D1643" s="623"/>
      <c r="E1643" s="623"/>
      <c r="F1643" s="623"/>
      <c r="Q1643" s="595"/>
      <c r="U1643" s="595"/>
    </row>
    <row r="1644" spans="1:21" x14ac:dyDescent="0.25">
      <c r="A1644" s="623"/>
      <c r="B1644" s="623"/>
      <c r="C1644" s="623"/>
      <c r="D1644" s="623"/>
      <c r="E1644" s="623"/>
      <c r="F1644" s="623"/>
      <c r="Q1644" s="595"/>
      <c r="U1644" s="595"/>
    </row>
    <row r="1645" spans="1:21" x14ac:dyDescent="0.25">
      <c r="A1645" s="623"/>
      <c r="B1645" s="623"/>
      <c r="C1645" s="623"/>
      <c r="D1645" s="623"/>
      <c r="E1645" s="623"/>
      <c r="F1645" s="623"/>
      <c r="Q1645" s="595"/>
      <c r="U1645" s="595"/>
    </row>
    <row r="1646" spans="1:21" x14ac:dyDescent="0.25">
      <c r="A1646" s="623"/>
      <c r="B1646" s="623"/>
      <c r="C1646" s="623"/>
      <c r="D1646" s="623"/>
      <c r="E1646" s="623"/>
      <c r="F1646" s="623"/>
      <c r="Q1646" s="595"/>
      <c r="U1646" s="595"/>
    </row>
    <row r="1647" spans="1:21" x14ac:dyDescent="0.25">
      <c r="A1647" s="623"/>
      <c r="B1647" s="623"/>
      <c r="C1647" s="623"/>
      <c r="D1647" s="623"/>
      <c r="E1647" s="623"/>
      <c r="F1647" s="623"/>
      <c r="Q1647" s="595"/>
      <c r="U1647" s="595"/>
    </row>
    <row r="1648" spans="1:21" x14ac:dyDescent="0.25">
      <c r="A1648" s="623"/>
      <c r="B1648" s="623"/>
      <c r="C1648" s="623"/>
      <c r="D1648" s="623"/>
      <c r="E1648" s="623"/>
      <c r="F1648" s="623"/>
      <c r="Q1648" s="595"/>
      <c r="U1648" s="595"/>
    </row>
    <row r="1649" spans="1:21" x14ac:dyDescent="0.25">
      <c r="A1649" s="623"/>
      <c r="B1649" s="623"/>
      <c r="C1649" s="623"/>
      <c r="D1649" s="623"/>
      <c r="E1649" s="623"/>
      <c r="F1649" s="623"/>
      <c r="Q1649" s="595"/>
      <c r="U1649" s="595"/>
    </row>
    <row r="1650" spans="1:21" x14ac:dyDescent="0.25">
      <c r="A1650" s="623"/>
      <c r="B1650" s="623"/>
      <c r="C1650" s="623"/>
      <c r="D1650" s="623"/>
      <c r="E1650" s="623"/>
      <c r="F1650" s="623"/>
      <c r="Q1650" s="595"/>
      <c r="U1650" s="595"/>
    </row>
    <row r="1651" spans="1:21" x14ac:dyDescent="0.25">
      <c r="A1651" s="623"/>
      <c r="B1651" s="623"/>
      <c r="C1651" s="623"/>
      <c r="D1651" s="623"/>
      <c r="E1651" s="623"/>
      <c r="F1651" s="623"/>
      <c r="Q1651" s="595"/>
      <c r="U1651" s="595"/>
    </row>
    <row r="1652" spans="1:21" x14ac:dyDescent="0.25">
      <c r="A1652" s="623"/>
      <c r="B1652" s="623"/>
      <c r="C1652" s="623"/>
      <c r="D1652" s="623"/>
      <c r="E1652" s="623"/>
      <c r="F1652" s="623"/>
      <c r="Q1652" s="595"/>
      <c r="U1652" s="595"/>
    </row>
    <row r="1653" spans="1:21" x14ac:dyDescent="0.25">
      <c r="A1653" s="623"/>
      <c r="B1653" s="623"/>
      <c r="C1653" s="623"/>
      <c r="D1653" s="623"/>
      <c r="E1653" s="623"/>
      <c r="F1653" s="623"/>
      <c r="Q1653" s="595"/>
      <c r="U1653" s="595"/>
    </row>
    <row r="1654" spans="1:21" x14ac:dyDescent="0.25">
      <c r="A1654" s="623"/>
      <c r="B1654" s="623"/>
      <c r="C1654" s="623"/>
      <c r="D1654" s="623"/>
      <c r="E1654" s="623"/>
      <c r="F1654" s="623"/>
      <c r="Q1654" s="595"/>
      <c r="U1654" s="595"/>
    </row>
    <row r="1655" spans="1:21" x14ac:dyDescent="0.25">
      <c r="A1655" s="623"/>
      <c r="B1655" s="623"/>
      <c r="C1655" s="623"/>
      <c r="D1655" s="623"/>
      <c r="E1655" s="623"/>
      <c r="F1655" s="623"/>
      <c r="Q1655" s="595"/>
      <c r="U1655" s="595"/>
    </row>
    <row r="1656" spans="1:21" x14ac:dyDescent="0.25">
      <c r="A1656" s="623"/>
      <c r="B1656" s="623"/>
      <c r="C1656" s="623"/>
      <c r="D1656" s="623"/>
      <c r="E1656" s="623"/>
      <c r="F1656" s="623"/>
      <c r="Q1656" s="595"/>
      <c r="U1656" s="595"/>
    </row>
    <row r="1657" spans="1:21" x14ac:dyDescent="0.25">
      <c r="A1657" s="623"/>
      <c r="B1657" s="623"/>
      <c r="C1657" s="623"/>
      <c r="D1657" s="623"/>
      <c r="E1657" s="623"/>
      <c r="F1657" s="623"/>
      <c r="Q1657" s="595"/>
      <c r="U1657" s="595"/>
    </row>
    <row r="1658" spans="1:21" x14ac:dyDescent="0.25">
      <c r="A1658" s="623"/>
      <c r="B1658" s="623"/>
      <c r="C1658" s="623"/>
      <c r="D1658" s="623"/>
      <c r="E1658" s="623"/>
      <c r="F1658" s="623"/>
      <c r="Q1658" s="595"/>
      <c r="U1658" s="595"/>
    </row>
    <row r="1659" spans="1:21" x14ac:dyDescent="0.25">
      <c r="A1659" s="623"/>
      <c r="B1659" s="623"/>
      <c r="C1659" s="623"/>
      <c r="D1659" s="623"/>
      <c r="E1659" s="623"/>
      <c r="F1659" s="623"/>
      <c r="Q1659" s="595"/>
      <c r="U1659" s="595"/>
    </row>
    <row r="1660" spans="1:21" x14ac:dyDescent="0.25">
      <c r="A1660" s="623"/>
      <c r="B1660" s="623"/>
      <c r="C1660" s="623"/>
      <c r="D1660" s="623"/>
      <c r="E1660" s="623"/>
      <c r="F1660" s="623"/>
      <c r="Q1660" s="595"/>
      <c r="U1660" s="595"/>
    </row>
    <row r="1661" spans="1:21" x14ac:dyDescent="0.25">
      <c r="A1661" s="623"/>
      <c r="B1661" s="623"/>
      <c r="C1661" s="623"/>
      <c r="D1661" s="623"/>
      <c r="E1661" s="623"/>
      <c r="F1661" s="623"/>
      <c r="Q1661" s="595"/>
      <c r="U1661" s="595"/>
    </row>
    <row r="1662" spans="1:21" x14ac:dyDescent="0.25">
      <c r="A1662" s="623"/>
      <c r="B1662" s="623"/>
      <c r="C1662" s="623"/>
      <c r="D1662" s="623"/>
      <c r="E1662" s="623"/>
      <c r="F1662" s="623"/>
      <c r="Q1662" s="595"/>
      <c r="U1662" s="595"/>
    </row>
    <row r="1663" spans="1:21" x14ac:dyDescent="0.25">
      <c r="A1663" s="623"/>
      <c r="B1663" s="623"/>
      <c r="C1663" s="623"/>
      <c r="D1663" s="623"/>
      <c r="E1663" s="623"/>
      <c r="F1663" s="623"/>
      <c r="Q1663" s="595"/>
      <c r="U1663" s="595"/>
    </row>
    <row r="1664" spans="1:21" x14ac:dyDescent="0.25">
      <c r="A1664" s="623"/>
      <c r="B1664" s="623"/>
      <c r="C1664" s="623"/>
      <c r="D1664" s="623"/>
      <c r="E1664" s="623"/>
      <c r="F1664" s="623"/>
      <c r="Q1664" s="595"/>
      <c r="U1664" s="595"/>
    </row>
    <row r="1665" spans="1:21" x14ac:dyDescent="0.25">
      <c r="A1665" s="623"/>
      <c r="B1665" s="623"/>
      <c r="C1665" s="623"/>
      <c r="D1665" s="623"/>
      <c r="E1665" s="623"/>
      <c r="F1665" s="623"/>
      <c r="Q1665" s="595"/>
      <c r="U1665" s="595"/>
    </row>
    <row r="1666" spans="1:21" x14ac:dyDescent="0.25">
      <c r="A1666" s="623"/>
      <c r="B1666" s="623"/>
      <c r="C1666" s="623"/>
      <c r="D1666" s="623"/>
      <c r="E1666" s="623"/>
      <c r="F1666" s="623"/>
      <c r="Q1666" s="595"/>
      <c r="U1666" s="595"/>
    </row>
    <row r="1667" spans="1:21" x14ac:dyDescent="0.25">
      <c r="A1667" s="623"/>
      <c r="B1667" s="623"/>
      <c r="C1667" s="623"/>
      <c r="D1667" s="623"/>
      <c r="E1667" s="623"/>
      <c r="F1667" s="623"/>
      <c r="Q1667" s="595"/>
      <c r="U1667" s="595"/>
    </row>
    <row r="1668" spans="1:21" x14ac:dyDescent="0.25">
      <c r="A1668" s="623"/>
      <c r="B1668" s="623"/>
      <c r="C1668" s="623"/>
      <c r="D1668" s="623"/>
      <c r="E1668" s="623"/>
      <c r="F1668" s="623"/>
      <c r="Q1668" s="595"/>
      <c r="U1668" s="595"/>
    </row>
    <row r="1669" spans="1:21" x14ac:dyDescent="0.25">
      <c r="A1669" s="623"/>
      <c r="B1669" s="623"/>
      <c r="C1669" s="623"/>
      <c r="D1669" s="623"/>
      <c r="E1669" s="623"/>
      <c r="F1669" s="623"/>
      <c r="Q1669" s="595"/>
      <c r="U1669" s="595"/>
    </row>
    <row r="1670" spans="1:21" x14ac:dyDescent="0.25">
      <c r="A1670" s="623"/>
      <c r="B1670" s="623"/>
      <c r="C1670" s="623"/>
      <c r="D1670" s="623"/>
      <c r="E1670" s="623"/>
      <c r="F1670" s="623"/>
      <c r="Q1670" s="595"/>
      <c r="U1670" s="595"/>
    </row>
    <row r="1671" spans="1:21" x14ac:dyDescent="0.25">
      <c r="A1671" s="623"/>
      <c r="B1671" s="623"/>
      <c r="C1671" s="623"/>
      <c r="D1671" s="623"/>
      <c r="E1671" s="623"/>
      <c r="F1671" s="623"/>
      <c r="Q1671" s="595"/>
      <c r="U1671" s="595"/>
    </row>
    <row r="1672" spans="1:21" x14ac:dyDescent="0.25">
      <c r="A1672" s="623"/>
      <c r="B1672" s="623"/>
      <c r="C1672" s="623"/>
      <c r="D1672" s="623"/>
      <c r="E1672" s="623"/>
      <c r="F1672" s="623"/>
      <c r="Q1672" s="595"/>
      <c r="U1672" s="595"/>
    </row>
    <row r="1673" spans="1:21" x14ac:dyDescent="0.25">
      <c r="A1673" s="623"/>
      <c r="B1673" s="623"/>
      <c r="C1673" s="623"/>
      <c r="D1673" s="623"/>
      <c r="E1673" s="623"/>
      <c r="F1673" s="623"/>
      <c r="Q1673" s="595"/>
      <c r="U1673" s="595"/>
    </row>
    <row r="1674" spans="1:21" x14ac:dyDescent="0.25">
      <c r="A1674" s="623"/>
      <c r="B1674" s="623"/>
      <c r="C1674" s="623"/>
      <c r="D1674" s="623"/>
      <c r="E1674" s="623"/>
      <c r="F1674" s="623"/>
      <c r="Q1674" s="595"/>
      <c r="U1674" s="595"/>
    </row>
    <row r="1675" spans="1:21" x14ac:dyDescent="0.25">
      <c r="A1675" s="623"/>
      <c r="B1675" s="623"/>
      <c r="C1675" s="623"/>
      <c r="D1675" s="623"/>
      <c r="E1675" s="623"/>
      <c r="F1675" s="623"/>
      <c r="Q1675" s="595"/>
      <c r="U1675" s="595"/>
    </row>
    <row r="1676" spans="1:21" x14ac:dyDescent="0.25">
      <c r="A1676" s="623"/>
      <c r="B1676" s="623"/>
      <c r="C1676" s="623"/>
      <c r="D1676" s="623"/>
      <c r="E1676" s="623"/>
      <c r="F1676" s="623"/>
      <c r="Q1676" s="595"/>
      <c r="U1676" s="595"/>
    </row>
    <row r="1677" spans="1:21" x14ac:dyDescent="0.25">
      <c r="A1677" s="623"/>
      <c r="B1677" s="623"/>
      <c r="C1677" s="623"/>
      <c r="D1677" s="623"/>
      <c r="E1677" s="623"/>
      <c r="F1677" s="623"/>
      <c r="Q1677" s="595"/>
      <c r="U1677" s="595"/>
    </row>
    <row r="1678" spans="1:21" x14ac:dyDescent="0.25">
      <c r="A1678" s="623"/>
      <c r="B1678" s="623"/>
      <c r="C1678" s="623"/>
      <c r="D1678" s="623"/>
      <c r="E1678" s="623"/>
      <c r="F1678" s="623"/>
      <c r="Q1678" s="595"/>
      <c r="U1678" s="595"/>
    </row>
    <row r="1679" spans="1:21" x14ac:dyDescent="0.25">
      <c r="A1679" s="623"/>
      <c r="B1679" s="623"/>
      <c r="C1679" s="623"/>
      <c r="D1679" s="623"/>
      <c r="E1679" s="623"/>
      <c r="F1679" s="623"/>
      <c r="Q1679" s="595"/>
      <c r="U1679" s="595"/>
    </row>
    <row r="1680" spans="1:21" x14ac:dyDescent="0.25">
      <c r="A1680" s="623"/>
      <c r="B1680" s="623"/>
      <c r="C1680" s="623"/>
      <c r="D1680" s="623"/>
      <c r="E1680" s="623"/>
      <c r="F1680" s="623"/>
      <c r="Q1680" s="595"/>
      <c r="U1680" s="595"/>
    </row>
    <row r="1681" spans="1:21" x14ac:dyDescent="0.25">
      <c r="A1681" s="623"/>
      <c r="B1681" s="623"/>
      <c r="C1681" s="623"/>
      <c r="D1681" s="623"/>
      <c r="E1681" s="623"/>
      <c r="F1681" s="623"/>
      <c r="Q1681" s="595"/>
      <c r="U1681" s="595"/>
    </row>
    <row r="1682" spans="1:21" x14ac:dyDescent="0.25">
      <c r="A1682" s="623"/>
      <c r="B1682" s="623"/>
      <c r="C1682" s="623"/>
      <c r="D1682" s="623"/>
      <c r="E1682" s="623"/>
      <c r="F1682" s="623"/>
      <c r="Q1682" s="595"/>
      <c r="U1682" s="595"/>
    </row>
    <row r="1683" spans="1:21" x14ac:dyDescent="0.25">
      <c r="A1683" s="623"/>
      <c r="B1683" s="623"/>
      <c r="C1683" s="623"/>
      <c r="D1683" s="623"/>
      <c r="E1683" s="623"/>
      <c r="F1683" s="623"/>
      <c r="Q1683" s="595"/>
      <c r="U1683" s="595"/>
    </row>
    <row r="1684" spans="1:21" x14ac:dyDescent="0.25">
      <c r="A1684" s="623"/>
      <c r="B1684" s="623"/>
      <c r="C1684" s="623"/>
      <c r="D1684" s="623"/>
      <c r="E1684" s="623"/>
      <c r="F1684" s="623"/>
      <c r="Q1684" s="595"/>
      <c r="U1684" s="595"/>
    </row>
    <row r="1685" spans="1:21" x14ac:dyDescent="0.25">
      <c r="A1685" s="623"/>
      <c r="B1685" s="623"/>
      <c r="C1685" s="623"/>
      <c r="D1685" s="623"/>
      <c r="E1685" s="623"/>
      <c r="F1685" s="623"/>
      <c r="Q1685" s="595"/>
      <c r="U1685" s="595"/>
    </row>
    <row r="1686" spans="1:21" x14ac:dyDescent="0.25">
      <c r="A1686" s="623"/>
      <c r="B1686" s="623"/>
      <c r="C1686" s="623"/>
      <c r="D1686" s="623"/>
      <c r="E1686" s="623"/>
      <c r="F1686" s="623"/>
      <c r="Q1686" s="595"/>
      <c r="U1686" s="595"/>
    </row>
    <row r="1687" spans="1:21" x14ac:dyDescent="0.25">
      <c r="A1687" s="623"/>
      <c r="B1687" s="623"/>
      <c r="C1687" s="623"/>
      <c r="D1687" s="623"/>
      <c r="E1687" s="623"/>
      <c r="F1687" s="623"/>
      <c r="Q1687" s="595"/>
      <c r="U1687" s="595"/>
    </row>
    <row r="1688" spans="1:21" x14ac:dyDescent="0.25">
      <c r="A1688" s="623"/>
      <c r="B1688" s="623"/>
      <c r="C1688" s="623"/>
      <c r="D1688" s="623"/>
      <c r="E1688" s="623"/>
      <c r="F1688" s="623"/>
      <c r="Q1688" s="595"/>
      <c r="U1688" s="595"/>
    </row>
    <row r="1689" spans="1:21" x14ac:dyDescent="0.25">
      <c r="A1689" s="623"/>
      <c r="B1689" s="623"/>
      <c r="C1689" s="623"/>
      <c r="D1689" s="623"/>
      <c r="E1689" s="623"/>
      <c r="F1689" s="623"/>
      <c r="Q1689" s="595"/>
      <c r="U1689" s="595"/>
    </row>
    <row r="1690" spans="1:21" x14ac:dyDescent="0.25">
      <c r="A1690" s="623"/>
      <c r="B1690" s="623"/>
      <c r="C1690" s="623"/>
      <c r="D1690" s="623"/>
      <c r="E1690" s="623"/>
      <c r="F1690" s="623"/>
      <c r="Q1690" s="595"/>
      <c r="U1690" s="595"/>
    </row>
    <row r="1691" spans="1:21" x14ac:dyDescent="0.25">
      <c r="A1691" s="623"/>
      <c r="B1691" s="623"/>
      <c r="C1691" s="623"/>
      <c r="D1691" s="623"/>
      <c r="E1691" s="623"/>
      <c r="F1691" s="623"/>
      <c r="Q1691" s="595"/>
      <c r="U1691" s="595"/>
    </row>
    <row r="1692" spans="1:21" x14ac:dyDescent="0.25">
      <c r="A1692" s="623"/>
      <c r="B1692" s="623"/>
      <c r="C1692" s="623"/>
      <c r="D1692" s="623"/>
      <c r="E1692" s="623"/>
      <c r="F1692" s="623"/>
      <c r="Q1692" s="595"/>
      <c r="U1692" s="595"/>
    </row>
    <row r="1693" spans="1:21" x14ac:dyDescent="0.25">
      <c r="A1693" s="623"/>
      <c r="B1693" s="623"/>
      <c r="C1693" s="623"/>
      <c r="D1693" s="623"/>
      <c r="E1693" s="623"/>
      <c r="F1693" s="623"/>
      <c r="Q1693" s="595"/>
      <c r="U1693" s="595"/>
    </row>
    <row r="1694" spans="1:21" x14ac:dyDescent="0.25">
      <c r="A1694" s="623"/>
      <c r="B1694" s="623"/>
      <c r="C1694" s="623"/>
      <c r="D1694" s="623"/>
      <c r="E1694" s="623"/>
      <c r="F1694" s="623"/>
      <c r="Q1694" s="595"/>
      <c r="U1694" s="595"/>
    </row>
    <row r="1695" spans="1:21" x14ac:dyDescent="0.25">
      <c r="A1695" s="623"/>
      <c r="B1695" s="623"/>
      <c r="C1695" s="623"/>
      <c r="D1695" s="623"/>
      <c r="E1695" s="623"/>
      <c r="F1695" s="623"/>
      <c r="Q1695" s="595"/>
      <c r="U1695" s="595"/>
    </row>
    <row r="1696" spans="1:21" x14ac:dyDescent="0.25">
      <c r="A1696" s="623"/>
      <c r="B1696" s="623"/>
      <c r="C1696" s="623"/>
      <c r="D1696" s="623"/>
      <c r="E1696" s="623"/>
      <c r="F1696" s="623"/>
      <c r="Q1696" s="595"/>
      <c r="U1696" s="595"/>
    </row>
    <row r="1697" spans="1:21" x14ac:dyDescent="0.25">
      <c r="A1697" s="623"/>
      <c r="B1697" s="623"/>
      <c r="C1697" s="623"/>
      <c r="D1697" s="623"/>
      <c r="E1697" s="623"/>
      <c r="F1697" s="623"/>
      <c r="Q1697" s="595"/>
      <c r="U1697" s="595"/>
    </row>
    <row r="1698" spans="1:21" x14ac:dyDescent="0.25">
      <c r="A1698" s="623"/>
      <c r="B1698" s="623"/>
      <c r="C1698" s="623"/>
      <c r="D1698" s="623"/>
      <c r="E1698" s="623"/>
      <c r="F1698" s="623"/>
      <c r="Q1698" s="595"/>
      <c r="U1698" s="595"/>
    </row>
    <row r="1699" spans="1:21" x14ac:dyDescent="0.25">
      <c r="A1699" s="623"/>
      <c r="B1699" s="623"/>
      <c r="C1699" s="623"/>
      <c r="D1699" s="623"/>
      <c r="E1699" s="623"/>
      <c r="F1699" s="623"/>
      <c r="Q1699" s="595"/>
      <c r="U1699" s="595"/>
    </row>
    <row r="1700" spans="1:21" x14ac:dyDescent="0.25">
      <c r="A1700" s="623"/>
      <c r="B1700" s="623"/>
      <c r="C1700" s="623"/>
      <c r="D1700" s="623"/>
      <c r="E1700" s="623"/>
      <c r="F1700" s="623"/>
      <c r="Q1700" s="595"/>
      <c r="U1700" s="595"/>
    </row>
    <row r="1701" spans="1:21" x14ac:dyDescent="0.25">
      <c r="A1701" s="623"/>
      <c r="B1701" s="623"/>
      <c r="C1701" s="623"/>
      <c r="D1701" s="623"/>
      <c r="E1701" s="623"/>
      <c r="F1701" s="623"/>
      <c r="Q1701" s="595"/>
      <c r="U1701" s="595"/>
    </row>
    <row r="1702" spans="1:21" x14ac:dyDescent="0.25">
      <c r="A1702" s="623"/>
      <c r="B1702" s="623"/>
      <c r="C1702" s="623"/>
      <c r="D1702" s="623"/>
      <c r="E1702" s="623"/>
      <c r="F1702" s="623"/>
      <c r="Q1702" s="595"/>
      <c r="U1702" s="595"/>
    </row>
    <row r="1703" spans="1:21" x14ac:dyDescent="0.25">
      <c r="A1703" s="623"/>
      <c r="B1703" s="623"/>
      <c r="C1703" s="623"/>
      <c r="D1703" s="623"/>
      <c r="E1703" s="623"/>
      <c r="F1703" s="623"/>
      <c r="Q1703" s="595"/>
      <c r="U1703" s="595"/>
    </row>
    <row r="1704" spans="1:21" x14ac:dyDescent="0.25">
      <c r="A1704" s="623"/>
      <c r="B1704" s="623"/>
      <c r="C1704" s="623"/>
      <c r="D1704" s="623"/>
      <c r="E1704" s="623"/>
      <c r="F1704" s="623"/>
      <c r="Q1704" s="595"/>
      <c r="U1704" s="595"/>
    </row>
    <row r="1705" spans="1:21" x14ac:dyDescent="0.25">
      <c r="A1705" s="623"/>
      <c r="B1705" s="623"/>
      <c r="C1705" s="623"/>
      <c r="D1705" s="623"/>
      <c r="E1705" s="623"/>
      <c r="F1705" s="623"/>
      <c r="Q1705" s="595"/>
      <c r="U1705" s="595"/>
    </row>
    <row r="1706" spans="1:21" x14ac:dyDescent="0.25">
      <c r="A1706" s="623"/>
      <c r="B1706" s="623"/>
      <c r="C1706" s="623"/>
      <c r="D1706" s="623"/>
      <c r="E1706" s="623"/>
      <c r="F1706" s="623"/>
      <c r="Q1706" s="595"/>
      <c r="U1706" s="595"/>
    </row>
    <row r="1707" spans="1:21" x14ac:dyDescent="0.25">
      <c r="A1707" s="623"/>
      <c r="B1707" s="623"/>
      <c r="C1707" s="623"/>
      <c r="D1707" s="623"/>
      <c r="E1707" s="623"/>
      <c r="F1707" s="623"/>
      <c r="Q1707" s="595"/>
      <c r="U1707" s="595"/>
    </row>
    <row r="1708" spans="1:21" x14ac:dyDescent="0.25">
      <c r="A1708" s="623"/>
      <c r="B1708" s="623"/>
      <c r="C1708" s="623"/>
      <c r="D1708" s="623"/>
      <c r="E1708" s="623"/>
      <c r="F1708" s="623"/>
      <c r="Q1708" s="595"/>
      <c r="U1708" s="595"/>
    </row>
    <row r="1709" spans="1:21" x14ac:dyDescent="0.25">
      <c r="A1709" s="623"/>
      <c r="B1709" s="623"/>
      <c r="C1709" s="623"/>
      <c r="D1709" s="623"/>
      <c r="E1709" s="623"/>
      <c r="F1709" s="623"/>
      <c r="Q1709" s="595"/>
      <c r="U1709" s="595"/>
    </row>
    <row r="1710" spans="1:21" x14ac:dyDescent="0.25">
      <c r="A1710" s="623"/>
      <c r="B1710" s="623"/>
      <c r="C1710" s="623"/>
      <c r="D1710" s="623"/>
      <c r="E1710" s="623"/>
      <c r="F1710" s="623"/>
      <c r="Q1710" s="595"/>
      <c r="U1710" s="595"/>
    </row>
    <row r="1711" spans="1:21" x14ac:dyDescent="0.25">
      <c r="A1711" s="623"/>
      <c r="B1711" s="623"/>
      <c r="C1711" s="623"/>
      <c r="D1711" s="623"/>
      <c r="E1711" s="623"/>
      <c r="F1711" s="623"/>
      <c r="Q1711" s="595"/>
      <c r="U1711" s="595"/>
    </row>
    <row r="1712" spans="1:21" x14ac:dyDescent="0.25">
      <c r="A1712" s="623"/>
      <c r="B1712" s="623"/>
      <c r="C1712" s="623"/>
      <c r="D1712" s="623"/>
      <c r="E1712" s="623"/>
      <c r="F1712" s="623"/>
      <c r="Q1712" s="595"/>
      <c r="U1712" s="595"/>
    </row>
    <row r="1713" spans="1:21" x14ac:dyDescent="0.25">
      <c r="A1713" s="623"/>
      <c r="B1713" s="623"/>
      <c r="C1713" s="623"/>
      <c r="D1713" s="623"/>
      <c r="E1713" s="623"/>
      <c r="F1713" s="623"/>
      <c r="Q1713" s="595"/>
      <c r="U1713" s="595"/>
    </row>
    <row r="1714" spans="1:21" x14ac:dyDescent="0.25">
      <c r="A1714" s="623"/>
      <c r="B1714" s="623"/>
      <c r="C1714" s="623"/>
      <c r="D1714" s="623"/>
      <c r="E1714" s="623"/>
      <c r="F1714" s="623"/>
      <c r="Q1714" s="595"/>
      <c r="U1714" s="595"/>
    </row>
    <row r="1715" spans="1:21" x14ac:dyDescent="0.25">
      <c r="A1715" s="623"/>
      <c r="B1715" s="623"/>
      <c r="C1715" s="623"/>
      <c r="D1715" s="623"/>
      <c r="E1715" s="623"/>
      <c r="F1715" s="623"/>
      <c r="Q1715" s="595"/>
      <c r="U1715" s="595"/>
    </row>
    <row r="1716" spans="1:21" x14ac:dyDescent="0.25">
      <c r="A1716" s="623"/>
      <c r="B1716" s="623"/>
      <c r="C1716" s="623"/>
      <c r="D1716" s="623"/>
      <c r="E1716" s="623"/>
      <c r="F1716" s="623"/>
      <c r="Q1716" s="595"/>
      <c r="U1716" s="595"/>
    </row>
    <row r="1717" spans="1:21" x14ac:dyDescent="0.25">
      <c r="A1717" s="623"/>
      <c r="B1717" s="623"/>
      <c r="C1717" s="623"/>
      <c r="D1717" s="623"/>
      <c r="E1717" s="623"/>
      <c r="F1717" s="623"/>
      <c r="Q1717" s="595"/>
      <c r="U1717" s="595"/>
    </row>
    <row r="1718" spans="1:21" x14ac:dyDescent="0.25">
      <c r="A1718" s="623"/>
      <c r="B1718" s="623"/>
      <c r="C1718" s="623"/>
      <c r="D1718" s="623"/>
      <c r="E1718" s="623"/>
      <c r="F1718" s="623"/>
      <c r="Q1718" s="595"/>
      <c r="U1718" s="595"/>
    </row>
    <row r="1719" spans="1:21" x14ac:dyDescent="0.25">
      <c r="A1719" s="623"/>
      <c r="B1719" s="623"/>
      <c r="C1719" s="623"/>
      <c r="D1719" s="623"/>
      <c r="E1719" s="623"/>
      <c r="F1719" s="623"/>
      <c r="Q1719" s="595"/>
      <c r="U1719" s="595"/>
    </row>
    <row r="1720" spans="1:21" x14ac:dyDescent="0.25">
      <c r="A1720" s="623"/>
      <c r="B1720" s="623"/>
      <c r="C1720" s="623"/>
      <c r="D1720" s="623"/>
      <c r="E1720" s="623"/>
      <c r="F1720" s="623"/>
      <c r="Q1720" s="595"/>
      <c r="U1720" s="595"/>
    </row>
    <row r="1721" spans="1:21" x14ac:dyDescent="0.25">
      <c r="A1721" s="623"/>
      <c r="B1721" s="623"/>
      <c r="C1721" s="623"/>
      <c r="D1721" s="623"/>
      <c r="E1721" s="623"/>
      <c r="F1721" s="623"/>
      <c r="Q1721" s="595"/>
      <c r="U1721" s="595"/>
    </row>
    <row r="1722" spans="1:21" x14ac:dyDescent="0.25">
      <c r="A1722" s="623"/>
      <c r="B1722" s="623"/>
      <c r="C1722" s="623"/>
      <c r="D1722" s="623"/>
      <c r="E1722" s="623"/>
      <c r="F1722" s="623"/>
      <c r="Q1722" s="595"/>
      <c r="U1722" s="595"/>
    </row>
    <row r="1723" spans="1:21" x14ac:dyDescent="0.25">
      <c r="A1723" s="623"/>
      <c r="B1723" s="623"/>
      <c r="C1723" s="623"/>
      <c r="D1723" s="623"/>
      <c r="E1723" s="623"/>
      <c r="F1723" s="623"/>
      <c r="Q1723" s="595"/>
      <c r="U1723" s="595"/>
    </row>
    <row r="1724" spans="1:21" x14ac:dyDescent="0.25">
      <c r="A1724" s="623"/>
      <c r="B1724" s="623"/>
      <c r="C1724" s="623"/>
      <c r="D1724" s="623"/>
      <c r="E1724" s="623"/>
      <c r="F1724" s="623"/>
      <c r="Q1724" s="595"/>
      <c r="U1724" s="595"/>
    </row>
    <row r="1725" spans="1:21" x14ac:dyDescent="0.25">
      <c r="A1725" s="623"/>
      <c r="B1725" s="623"/>
      <c r="C1725" s="623"/>
      <c r="D1725" s="623"/>
      <c r="E1725" s="623"/>
      <c r="F1725" s="623"/>
      <c r="Q1725" s="595"/>
      <c r="U1725" s="595"/>
    </row>
    <row r="1726" spans="1:21" x14ac:dyDescent="0.25">
      <c r="A1726" s="623"/>
      <c r="B1726" s="623"/>
      <c r="C1726" s="623"/>
      <c r="D1726" s="623"/>
      <c r="E1726" s="623"/>
      <c r="F1726" s="623"/>
      <c r="Q1726" s="595"/>
      <c r="U1726" s="595"/>
    </row>
    <row r="1727" spans="1:21" x14ac:dyDescent="0.25">
      <c r="A1727" s="623"/>
      <c r="B1727" s="623"/>
      <c r="C1727" s="623"/>
      <c r="D1727" s="623"/>
      <c r="E1727" s="623"/>
      <c r="F1727" s="623"/>
      <c r="Q1727" s="595"/>
      <c r="U1727" s="595"/>
    </row>
    <row r="1728" spans="1:21" x14ac:dyDescent="0.25">
      <c r="A1728" s="623"/>
      <c r="B1728" s="623"/>
      <c r="C1728" s="623"/>
      <c r="D1728" s="623"/>
      <c r="E1728" s="623"/>
      <c r="F1728" s="623"/>
      <c r="Q1728" s="595"/>
      <c r="U1728" s="595"/>
    </row>
    <row r="1729" spans="1:21" x14ac:dyDescent="0.25">
      <c r="A1729" s="623"/>
      <c r="B1729" s="623"/>
      <c r="C1729" s="623"/>
      <c r="D1729" s="623"/>
      <c r="E1729" s="623"/>
      <c r="F1729" s="623"/>
      <c r="Q1729" s="595"/>
      <c r="U1729" s="595"/>
    </row>
    <row r="1730" spans="1:21" x14ac:dyDescent="0.25">
      <c r="A1730" s="623"/>
      <c r="B1730" s="623"/>
      <c r="C1730" s="623"/>
      <c r="D1730" s="623"/>
      <c r="E1730" s="623"/>
      <c r="F1730" s="623"/>
      <c r="Q1730" s="595"/>
      <c r="U1730" s="595"/>
    </row>
    <row r="1731" spans="1:21" x14ac:dyDescent="0.25">
      <c r="A1731" s="623"/>
      <c r="B1731" s="623"/>
      <c r="C1731" s="623"/>
      <c r="D1731" s="623"/>
      <c r="E1731" s="623"/>
      <c r="F1731" s="623"/>
      <c r="Q1731" s="595"/>
      <c r="U1731" s="595"/>
    </row>
    <row r="1732" spans="1:21" x14ac:dyDescent="0.25">
      <c r="A1732" s="623"/>
      <c r="B1732" s="623"/>
      <c r="C1732" s="623"/>
      <c r="D1732" s="623"/>
      <c r="E1732" s="623"/>
      <c r="F1732" s="623"/>
      <c r="Q1732" s="595"/>
      <c r="U1732" s="595"/>
    </row>
    <row r="1733" spans="1:21" x14ac:dyDescent="0.25">
      <c r="A1733" s="623"/>
      <c r="B1733" s="623"/>
      <c r="C1733" s="623"/>
      <c r="D1733" s="623"/>
      <c r="E1733" s="623"/>
      <c r="F1733" s="623"/>
      <c r="Q1733" s="595"/>
      <c r="U1733" s="595"/>
    </row>
    <row r="1734" spans="1:21" x14ac:dyDescent="0.25">
      <c r="A1734" s="623"/>
      <c r="B1734" s="623"/>
      <c r="C1734" s="623"/>
      <c r="D1734" s="623"/>
      <c r="E1734" s="623"/>
      <c r="F1734" s="623"/>
      <c r="Q1734" s="595"/>
      <c r="U1734" s="595"/>
    </row>
    <row r="1735" spans="1:21" x14ac:dyDescent="0.25">
      <c r="A1735" s="623"/>
      <c r="B1735" s="623"/>
      <c r="C1735" s="623"/>
      <c r="D1735" s="623"/>
      <c r="E1735" s="623"/>
      <c r="F1735" s="623"/>
      <c r="Q1735" s="595"/>
      <c r="U1735" s="595"/>
    </row>
    <row r="1736" spans="1:21" x14ac:dyDescent="0.25">
      <c r="A1736" s="623"/>
      <c r="B1736" s="623"/>
      <c r="C1736" s="623"/>
      <c r="D1736" s="623"/>
      <c r="E1736" s="623"/>
      <c r="F1736" s="623"/>
      <c r="Q1736" s="595"/>
      <c r="U1736" s="595"/>
    </row>
    <row r="1737" spans="1:21" x14ac:dyDescent="0.25">
      <c r="A1737" s="623"/>
      <c r="B1737" s="623"/>
      <c r="C1737" s="623"/>
      <c r="D1737" s="623"/>
      <c r="E1737" s="623"/>
      <c r="F1737" s="623"/>
      <c r="Q1737" s="595"/>
      <c r="U1737" s="595"/>
    </row>
    <row r="1738" spans="1:21" x14ac:dyDescent="0.25">
      <c r="A1738" s="623"/>
      <c r="B1738" s="623"/>
      <c r="C1738" s="623"/>
      <c r="D1738" s="623"/>
      <c r="E1738" s="623"/>
      <c r="F1738" s="623"/>
      <c r="Q1738" s="595"/>
      <c r="U1738" s="595"/>
    </row>
    <row r="1739" spans="1:21" x14ac:dyDescent="0.25">
      <c r="A1739" s="623"/>
      <c r="B1739" s="623"/>
      <c r="C1739" s="623"/>
      <c r="D1739" s="623"/>
      <c r="E1739" s="623"/>
      <c r="F1739" s="623"/>
      <c r="Q1739" s="595"/>
      <c r="U1739" s="595"/>
    </row>
    <row r="1740" spans="1:21" x14ac:dyDescent="0.25">
      <c r="A1740" s="623"/>
      <c r="B1740" s="623"/>
      <c r="C1740" s="623"/>
      <c r="D1740" s="623"/>
      <c r="E1740" s="623"/>
      <c r="F1740" s="623"/>
      <c r="Q1740" s="595"/>
      <c r="U1740" s="595"/>
    </row>
    <row r="1741" spans="1:21" x14ac:dyDescent="0.25">
      <c r="A1741" s="623"/>
      <c r="B1741" s="623"/>
      <c r="C1741" s="623"/>
      <c r="D1741" s="623"/>
      <c r="E1741" s="623"/>
      <c r="F1741" s="623"/>
      <c r="Q1741" s="595"/>
      <c r="U1741" s="595"/>
    </row>
    <row r="1742" spans="1:21" x14ac:dyDescent="0.25">
      <c r="A1742" s="623"/>
      <c r="B1742" s="623"/>
      <c r="C1742" s="623"/>
      <c r="D1742" s="623"/>
      <c r="E1742" s="623"/>
      <c r="F1742" s="623"/>
      <c r="Q1742" s="595"/>
      <c r="U1742" s="595"/>
    </row>
    <row r="1743" spans="1:21" x14ac:dyDescent="0.25">
      <c r="A1743" s="623"/>
      <c r="B1743" s="623"/>
      <c r="C1743" s="623"/>
      <c r="D1743" s="623"/>
      <c r="E1743" s="623"/>
      <c r="F1743" s="623"/>
      <c r="Q1743" s="595"/>
      <c r="U1743" s="595"/>
    </row>
    <row r="1744" spans="1:21" x14ac:dyDescent="0.25">
      <c r="A1744" s="623"/>
      <c r="B1744" s="623"/>
      <c r="C1744" s="623"/>
      <c r="D1744" s="623"/>
      <c r="E1744" s="623"/>
      <c r="F1744" s="623"/>
      <c r="Q1744" s="595"/>
      <c r="U1744" s="595"/>
    </row>
    <row r="1745" spans="1:21" x14ac:dyDescent="0.25">
      <c r="A1745" s="623"/>
      <c r="B1745" s="623"/>
      <c r="C1745" s="623"/>
      <c r="D1745" s="623"/>
      <c r="E1745" s="623"/>
      <c r="F1745" s="623"/>
      <c r="Q1745" s="595"/>
      <c r="U1745" s="595"/>
    </row>
    <row r="1746" spans="1:21" x14ac:dyDescent="0.25">
      <c r="A1746" s="623"/>
      <c r="B1746" s="623"/>
      <c r="C1746" s="623"/>
      <c r="D1746" s="623"/>
      <c r="E1746" s="623"/>
      <c r="F1746" s="623"/>
      <c r="Q1746" s="595"/>
      <c r="U1746" s="595"/>
    </row>
    <row r="1747" spans="1:21" x14ac:dyDescent="0.25">
      <c r="A1747" s="623"/>
      <c r="B1747" s="623"/>
      <c r="C1747" s="623"/>
      <c r="D1747" s="623"/>
      <c r="E1747" s="623"/>
      <c r="F1747" s="623"/>
      <c r="Q1747" s="595"/>
      <c r="U1747" s="595"/>
    </row>
    <row r="1748" spans="1:21" x14ac:dyDescent="0.25">
      <c r="A1748" s="623"/>
      <c r="B1748" s="623"/>
      <c r="C1748" s="623"/>
      <c r="D1748" s="623"/>
      <c r="E1748" s="623"/>
      <c r="F1748" s="623"/>
      <c r="Q1748" s="595"/>
      <c r="U1748" s="595"/>
    </row>
    <row r="1749" spans="1:21" x14ac:dyDescent="0.25">
      <c r="A1749" s="623"/>
      <c r="B1749" s="623"/>
      <c r="C1749" s="623"/>
      <c r="D1749" s="623"/>
      <c r="E1749" s="623"/>
      <c r="F1749" s="623"/>
      <c r="Q1749" s="595"/>
      <c r="U1749" s="595"/>
    </row>
    <row r="1750" spans="1:21" x14ac:dyDescent="0.25">
      <c r="A1750" s="623"/>
      <c r="B1750" s="623"/>
      <c r="C1750" s="623"/>
      <c r="D1750" s="623"/>
      <c r="E1750" s="623"/>
      <c r="F1750" s="623"/>
      <c r="Q1750" s="595"/>
      <c r="U1750" s="595"/>
    </row>
    <row r="1751" spans="1:21" x14ac:dyDescent="0.25">
      <c r="A1751" s="623"/>
      <c r="B1751" s="623"/>
      <c r="C1751" s="623"/>
      <c r="D1751" s="623"/>
      <c r="E1751" s="623"/>
      <c r="F1751" s="623"/>
      <c r="Q1751" s="595"/>
      <c r="U1751" s="595"/>
    </row>
    <row r="1752" spans="1:21" x14ac:dyDescent="0.25">
      <c r="A1752" s="623"/>
      <c r="B1752" s="623"/>
      <c r="C1752" s="623"/>
      <c r="D1752" s="623"/>
      <c r="E1752" s="623"/>
      <c r="F1752" s="623"/>
      <c r="Q1752" s="595"/>
      <c r="U1752" s="595"/>
    </row>
    <row r="1753" spans="1:21" x14ac:dyDescent="0.25">
      <c r="A1753" s="623"/>
      <c r="B1753" s="623"/>
      <c r="C1753" s="623"/>
      <c r="D1753" s="623"/>
      <c r="E1753" s="623"/>
      <c r="F1753" s="623"/>
      <c r="Q1753" s="595"/>
      <c r="U1753" s="595"/>
    </row>
    <row r="1754" spans="1:21" x14ac:dyDescent="0.25">
      <c r="A1754" s="623"/>
      <c r="B1754" s="623"/>
      <c r="C1754" s="623"/>
      <c r="D1754" s="623"/>
      <c r="E1754" s="623"/>
      <c r="F1754" s="623"/>
      <c r="Q1754" s="595"/>
      <c r="U1754" s="595"/>
    </row>
    <row r="1755" spans="1:21" x14ac:dyDescent="0.25">
      <c r="A1755" s="623"/>
      <c r="B1755" s="623"/>
      <c r="C1755" s="623"/>
      <c r="D1755" s="623"/>
      <c r="E1755" s="623"/>
      <c r="F1755" s="623"/>
      <c r="Q1755" s="595"/>
      <c r="U1755" s="595"/>
    </row>
    <row r="1756" spans="1:21" x14ac:dyDescent="0.25">
      <c r="A1756" s="623"/>
      <c r="B1756" s="623"/>
      <c r="C1756" s="623"/>
      <c r="D1756" s="623"/>
      <c r="E1756" s="623"/>
      <c r="F1756" s="623"/>
      <c r="Q1756" s="595"/>
      <c r="U1756" s="595"/>
    </row>
    <row r="1757" spans="1:21" x14ac:dyDescent="0.25">
      <c r="A1757" s="623"/>
      <c r="B1757" s="623"/>
      <c r="C1757" s="623"/>
      <c r="D1757" s="623"/>
      <c r="E1757" s="623"/>
      <c r="F1757" s="623"/>
      <c r="Q1757" s="595"/>
      <c r="U1757" s="595"/>
    </row>
    <row r="1758" spans="1:21" x14ac:dyDescent="0.25">
      <c r="A1758" s="623"/>
      <c r="B1758" s="623"/>
      <c r="C1758" s="623"/>
      <c r="D1758" s="623"/>
      <c r="E1758" s="623"/>
      <c r="F1758" s="623"/>
      <c r="Q1758" s="595"/>
      <c r="U1758" s="595"/>
    </row>
    <row r="1759" spans="1:21" x14ac:dyDescent="0.25">
      <c r="A1759" s="623"/>
      <c r="B1759" s="623"/>
      <c r="C1759" s="623"/>
      <c r="D1759" s="623"/>
      <c r="E1759" s="623"/>
      <c r="F1759" s="623"/>
      <c r="Q1759" s="595"/>
      <c r="U1759" s="595"/>
    </row>
    <row r="1760" spans="1:21" x14ac:dyDescent="0.25">
      <c r="A1760" s="623"/>
      <c r="B1760" s="623"/>
      <c r="C1760" s="623"/>
      <c r="D1760" s="623"/>
      <c r="E1760" s="623"/>
      <c r="F1760" s="623"/>
      <c r="Q1760" s="595"/>
      <c r="U1760" s="595"/>
    </row>
    <row r="1761" spans="1:21" x14ac:dyDescent="0.25">
      <c r="A1761" s="623"/>
      <c r="B1761" s="623"/>
      <c r="C1761" s="623"/>
      <c r="D1761" s="623"/>
      <c r="E1761" s="623"/>
      <c r="F1761" s="623"/>
      <c r="Q1761" s="595"/>
      <c r="U1761" s="595"/>
    </row>
    <row r="1762" spans="1:21" x14ac:dyDescent="0.25">
      <c r="A1762" s="623"/>
      <c r="B1762" s="623"/>
      <c r="C1762" s="623"/>
      <c r="D1762" s="623"/>
      <c r="E1762" s="623"/>
      <c r="F1762" s="623"/>
      <c r="Q1762" s="595"/>
      <c r="U1762" s="595"/>
    </row>
    <row r="1763" spans="1:21" x14ac:dyDescent="0.25">
      <c r="A1763" s="623"/>
      <c r="B1763" s="623"/>
      <c r="C1763" s="623"/>
      <c r="D1763" s="623"/>
      <c r="E1763" s="623"/>
      <c r="F1763" s="623"/>
      <c r="Q1763" s="595"/>
      <c r="U1763" s="595"/>
    </row>
    <row r="1764" spans="1:21" x14ac:dyDescent="0.25">
      <c r="A1764" s="623"/>
      <c r="B1764" s="623"/>
      <c r="C1764" s="623"/>
      <c r="D1764" s="623"/>
      <c r="E1764" s="623"/>
      <c r="F1764" s="623"/>
      <c r="Q1764" s="595"/>
      <c r="U1764" s="595"/>
    </row>
    <row r="1765" spans="1:21" x14ac:dyDescent="0.25">
      <c r="A1765" s="623"/>
      <c r="B1765" s="623"/>
      <c r="C1765" s="623"/>
      <c r="D1765" s="623"/>
      <c r="E1765" s="623"/>
      <c r="F1765" s="623"/>
      <c r="Q1765" s="595"/>
      <c r="U1765" s="595"/>
    </row>
    <row r="1766" spans="1:21" x14ac:dyDescent="0.25">
      <c r="A1766" s="623"/>
      <c r="B1766" s="623"/>
      <c r="C1766" s="623"/>
      <c r="D1766" s="623"/>
      <c r="E1766" s="623"/>
      <c r="F1766" s="623"/>
      <c r="Q1766" s="595"/>
      <c r="U1766" s="595"/>
    </row>
    <row r="1767" spans="1:21" x14ac:dyDescent="0.25">
      <c r="A1767" s="623"/>
      <c r="B1767" s="623"/>
      <c r="C1767" s="623"/>
      <c r="D1767" s="623"/>
      <c r="E1767" s="623"/>
      <c r="F1767" s="623"/>
      <c r="Q1767" s="595"/>
      <c r="U1767" s="595"/>
    </row>
    <row r="1768" spans="1:21" x14ac:dyDescent="0.25">
      <c r="A1768" s="623"/>
      <c r="B1768" s="623"/>
      <c r="C1768" s="623"/>
      <c r="D1768" s="623"/>
      <c r="E1768" s="623"/>
      <c r="F1768" s="623"/>
      <c r="Q1768" s="595"/>
      <c r="U1768" s="595"/>
    </row>
    <row r="1769" spans="1:21" x14ac:dyDescent="0.25">
      <c r="A1769" s="623"/>
      <c r="B1769" s="623"/>
      <c r="C1769" s="623"/>
      <c r="D1769" s="623"/>
      <c r="E1769" s="623"/>
      <c r="F1769" s="623"/>
      <c r="Q1769" s="595"/>
      <c r="U1769" s="595"/>
    </row>
    <row r="1770" spans="1:21" x14ac:dyDescent="0.25">
      <c r="A1770" s="623"/>
      <c r="B1770" s="623"/>
      <c r="C1770" s="623"/>
      <c r="D1770" s="623"/>
      <c r="E1770" s="623"/>
      <c r="F1770" s="623"/>
      <c r="Q1770" s="595"/>
      <c r="U1770" s="595"/>
    </row>
    <row r="1771" spans="1:21" x14ac:dyDescent="0.25">
      <c r="A1771" s="623"/>
      <c r="B1771" s="623"/>
      <c r="C1771" s="623"/>
      <c r="D1771" s="623"/>
      <c r="E1771" s="623"/>
      <c r="F1771" s="623"/>
      <c r="Q1771" s="595"/>
      <c r="U1771" s="595"/>
    </row>
    <row r="1772" spans="1:21" x14ac:dyDescent="0.25">
      <c r="A1772" s="623"/>
      <c r="B1772" s="623"/>
      <c r="C1772" s="623"/>
      <c r="D1772" s="623"/>
      <c r="E1772" s="623"/>
      <c r="F1772" s="623"/>
      <c r="Q1772" s="595"/>
      <c r="U1772" s="595"/>
    </row>
    <row r="1773" spans="1:21" x14ac:dyDescent="0.25">
      <c r="A1773" s="623"/>
      <c r="B1773" s="623"/>
      <c r="C1773" s="623"/>
      <c r="D1773" s="623"/>
      <c r="E1773" s="623"/>
      <c r="F1773" s="623"/>
      <c r="Q1773" s="595"/>
      <c r="U1773" s="595"/>
    </row>
    <row r="1774" spans="1:21" x14ac:dyDescent="0.25">
      <c r="A1774" s="623"/>
      <c r="B1774" s="623"/>
      <c r="C1774" s="623"/>
      <c r="D1774" s="623"/>
      <c r="E1774" s="623"/>
      <c r="F1774" s="623"/>
      <c r="Q1774" s="595"/>
      <c r="U1774" s="595"/>
    </row>
    <row r="1775" spans="1:21" x14ac:dyDescent="0.25">
      <c r="A1775" s="623"/>
      <c r="B1775" s="623"/>
      <c r="C1775" s="623"/>
      <c r="D1775" s="623"/>
      <c r="E1775" s="623"/>
      <c r="F1775" s="623"/>
      <c r="Q1775" s="595"/>
      <c r="U1775" s="595"/>
    </row>
    <row r="1776" spans="1:21" x14ac:dyDescent="0.25">
      <c r="A1776" s="623"/>
      <c r="B1776" s="623"/>
      <c r="C1776" s="623"/>
      <c r="D1776" s="623"/>
      <c r="E1776" s="623"/>
      <c r="F1776" s="623"/>
      <c r="Q1776" s="595"/>
      <c r="U1776" s="595"/>
    </row>
    <row r="1777" spans="1:21" x14ac:dyDescent="0.25">
      <c r="A1777" s="623"/>
      <c r="B1777" s="623"/>
      <c r="C1777" s="623"/>
      <c r="D1777" s="623"/>
      <c r="E1777" s="623"/>
      <c r="F1777" s="623"/>
      <c r="Q1777" s="595"/>
      <c r="U1777" s="595"/>
    </row>
    <row r="1778" spans="1:21" x14ac:dyDescent="0.25">
      <c r="A1778" s="623"/>
      <c r="B1778" s="623"/>
      <c r="C1778" s="623"/>
      <c r="D1778" s="623"/>
      <c r="E1778" s="623"/>
      <c r="F1778" s="623"/>
      <c r="Q1778" s="595"/>
      <c r="U1778" s="595"/>
    </row>
    <row r="1779" spans="1:21" x14ac:dyDescent="0.25">
      <c r="A1779" s="623"/>
      <c r="B1779" s="623"/>
      <c r="C1779" s="623"/>
      <c r="D1779" s="623"/>
      <c r="E1779" s="623"/>
      <c r="F1779" s="623"/>
      <c r="Q1779" s="595"/>
      <c r="U1779" s="595"/>
    </row>
    <row r="1780" spans="1:21" x14ac:dyDescent="0.25">
      <c r="A1780" s="623"/>
      <c r="B1780" s="623"/>
      <c r="C1780" s="623"/>
      <c r="D1780" s="623"/>
      <c r="E1780" s="623"/>
      <c r="F1780" s="623"/>
      <c r="Q1780" s="595"/>
      <c r="U1780" s="595"/>
    </row>
    <row r="1781" spans="1:21" x14ac:dyDescent="0.25">
      <c r="A1781" s="623"/>
      <c r="B1781" s="623"/>
      <c r="C1781" s="623"/>
      <c r="D1781" s="623"/>
      <c r="E1781" s="623"/>
      <c r="F1781" s="623"/>
      <c r="Q1781" s="595"/>
      <c r="U1781" s="595"/>
    </row>
    <row r="1782" spans="1:21" x14ac:dyDescent="0.25">
      <c r="A1782" s="623"/>
      <c r="B1782" s="623"/>
      <c r="C1782" s="623"/>
      <c r="D1782" s="623"/>
      <c r="E1782" s="623"/>
      <c r="F1782" s="623"/>
      <c r="Q1782" s="595"/>
      <c r="U1782" s="595"/>
    </row>
    <row r="1783" spans="1:21" x14ac:dyDescent="0.25">
      <c r="A1783" s="623"/>
      <c r="B1783" s="623"/>
      <c r="C1783" s="623"/>
      <c r="D1783" s="623"/>
      <c r="E1783" s="623"/>
      <c r="F1783" s="623"/>
      <c r="Q1783" s="595"/>
      <c r="U1783" s="595"/>
    </row>
    <row r="1784" spans="1:21" x14ac:dyDescent="0.25">
      <c r="A1784" s="623"/>
      <c r="B1784" s="623"/>
      <c r="C1784" s="623"/>
      <c r="D1784" s="623"/>
      <c r="E1784" s="623"/>
      <c r="F1784" s="623"/>
      <c r="Q1784" s="595"/>
      <c r="U1784" s="595"/>
    </row>
    <row r="1785" spans="1:21" x14ac:dyDescent="0.25">
      <c r="A1785" s="623"/>
      <c r="B1785" s="623"/>
      <c r="C1785" s="623"/>
      <c r="D1785" s="623"/>
      <c r="E1785" s="623"/>
      <c r="F1785" s="623"/>
      <c r="Q1785" s="595"/>
      <c r="U1785" s="595"/>
    </row>
    <row r="1786" spans="1:21" x14ac:dyDescent="0.25">
      <c r="A1786" s="623"/>
      <c r="B1786" s="623"/>
      <c r="C1786" s="623"/>
      <c r="D1786" s="623"/>
      <c r="E1786" s="623"/>
      <c r="F1786" s="623"/>
      <c r="Q1786" s="595"/>
      <c r="U1786" s="595"/>
    </row>
    <row r="1787" spans="1:21" x14ac:dyDescent="0.25">
      <c r="A1787" s="623"/>
      <c r="B1787" s="623"/>
      <c r="C1787" s="623"/>
      <c r="D1787" s="623"/>
      <c r="E1787" s="623"/>
      <c r="F1787" s="623"/>
      <c r="Q1787" s="595"/>
      <c r="U1787" s="595"/>
    </row>
    <row r="1788" spans="1:21" x14ac:dyDescent="0.25">
      <c r="A1788" s="623"/>
      <c r="B1788" s="623"/>
      <c r="C1788" s="623"/>
      <c r="D1788" s="623"/>
      <c r="E1788" s="623"/>
      <c r="F1788" s="623"/>
      <c r="Q1788" s="595"/>
      <c r="U1788" s="595"/>
    </row>
    <row r="1789" spans="1:21" x14ac:dyDescent="0.25">
      <c r="A1789" s="623"/>
      <c r="B1789" s="623"/>
      <c r="C1789" s="623"/>
      <c r="D1789" s="623"/>
      <c r="E1789" s="623"/>
      <c r="F1789" s="623"/>
      <c r="Q1789" s="595"/>
      <c r="U1789" s="595"/>
    </row>
    <row r="1790" spans="1:21" x14ac:dyDescent="0.25">
      <c r="A1790" s="623"/>
      <c r="B1790" s="623"/>
      <c r="C1790" s="623"/>
      <c r="D1790" s="623"/>
      <c r="E1790" s="623"/>
      <c r="F1790" s="623"/>
      <c r="Q1790" s="595"/>
      <c r="U1790" s="595"/>
    </row>
    <row r="1791" spans="1:21" x14ac:dyDescent="0.25">
      <c r="A1791" s="623"/>
      <c r="B1791" s="623"/>
      <c r="C1791" s="623"/>
      <c r="D1791" s="623"/>
      <c r="E1791" s="623"/>
      <c r="F1791" s="623"/>
      <c r="Q1791" s="595"/>
      <c r="U1791" s="595"/>
    </row>
    <row r="1792" spans="1:21" x14ac:dyDescent="0.25">
      <c r="A1792" s="623"/>
      <c r="B1792" s="623"/>
      <c r="C1792" s="623"/>
      <c r="D1792" s="623"/>
      <c r="E1792" s="623"/>
      <c r="F1792" s="623"/>
      <c r="Q1792" s="595"/>
      <c r="U1792" s="595"/>
    </row>
    <row r="1793" spans="1:21" x14ac:dyDescent="0.25">
      <c r="A1793" s="623"/>
      <c r="B1793" s="623"/>
      <c r="C1793" s="623"/>
      <c r="D1793" s="623"/>
      <c r="E1793" s="623"/>
      <c r="F1793" s="623"/>
      <c r="Q1793" s="595"/>
      <c r="U1793" s="595"/>
    </row>
    <row r="1794" spans="1:21" x14ac:dyDescent="0.25">
      <c r="A1794" s="623"/>
      <c r="B1794" s="623"/>
      <c r="C1794" s="623"/>
      <c r="D1794" s="623"/>
      <c r="E1794" s="623"/>
      <c r="F1794" s="623"/>
      <c r="Q1794" s="595"/>
      <c r="U1794" s="595"/>
    </row>
    <row r="1795" spans="1:21" x14ac:dyDescent="0.25">
      <c r="A1795" s="623"/>
      <c r="B1795" s="623"/>
      <c r="C1795" s="623"/>
      <c r="D1795" s="623"/>
      <c r="E1795" s="623"/>
      <c r="F1795" s="623"/>
      <c r="Q1795" s="595"/>
      <c r="U1795" s="595"/>
    </row>
    <row r="1796" spans="1:21" x14ac:dyDescent="0.25">
      <c r="A1796" s="623"/>
      <c r="B1796" s="623"/>
      <c r="C1796" s="623"/>
      <c r="D1796" s="623"/>
      <c r="E1796" s="623"/>
      <c r="F1796" s="623"/>
      <c r="Q1796" s="595"/>
      <c r="U1796" s="595"/>
    </row>
    <row r="1797" spans="1:21" x14ac:dyDescent="0.25">
      <c r="A1797" s="623"/>
      <c r="B1797" s="623"/>
      <c r="C1797" s="623"/>
      <c r="D1797" s="623"/>
      <c r="E1797" s="623"/>
      <c r="F1797" s="623"/>
      <c r="Q1797" s="595"/>
      <c r="U1797" s="595"/>
    </row>
    <row r="1798" spans="1:21" x14ac:dyDescent="0.25">
      <c r="A1798" s="623"/>
      <c r="B1798" s="623"/>
      <c r="C1798" s="623"/>
      <c r="D1798" s="623"/>
      <c r="E1798" s="623"/>
      <c r="F1798" s="623"/>
      <c r="Q1798" s="595"/>
      <c r="U1798" s="595"/>
    </row>
    <row r="1799" spans="1:21" x14ac:dyDescent="0.25">
      <c r="A1799" s="623"/>
      <c r="B1799" s="623"/>
      <c r="C1799" s="623"/>
      <c r="D1799" s="623"/>
      <c r="E1799" s="623"/>
      <c r="F1799" s="623"/>
      <c r="Q1799" s="595"/>
      <c r="U1799" s="595"/>
    </row>
    <row r="1800" spans="1:21" x14ac:dyDescent="0.25">
      <c r="A1800" s="623"/>
      <c r="B1800" s="623"/>
      <c r="C1800" s="623"/>
      <c r="D1800" s="623"/>
      <c r="E1800" s="623"/>
      <c r="F1800" s="623"/>
      <c r="Q1800" s="595"/>
      <c r="U1800" s="595"/>
    </row>
    <row r="1801" spans="1:21" x14ac:dyDescent="0.25">
      <c r="A1801" s="623"/>
      <c r="B1801" s="623"/>
      <c r="C1801" s="623"/>
      <c r="D1801" s="623"/>
      <c r="E1801" s="623"/>
      <c r="F1801" s="623"/>
      <c r="Q1801" s="595"/>
      <c r="U1801" s="595"/>
    </row>
    <row r="1802" spans="1:21" x14ac:dyDescent="0.25">
      <c r="A1802" s="623"/>
      <c r="B1802" s="623"/>
      <c r="C1802" s="623"/>
      <c r="D1802" s="623"/>
      <c r="E1802" s="623"/>
      <c r="F1802" s="623"/>
      <c r="Q1802" s="595"/>
      <c r="U1802" s="595"/>
    </row>
    <row r="1803" spans="1:21" x14ac:dyDescent="0.25">
      <c r="A1803" s="623"/>
      <c r="B1803" s="623"/>
      <c r="C1803" s="623"/>
      <c r="D1803" s="623"/>
      <c r="E1803" s="623"/>
      <c r="F1803" s="623"/>
      <c r="Q1803" s="595"/>
      <c r="U1803" s="595"/>
    </row>
    <row r="1804" spans="1:21" x14ac:dyDescent="0.25">
      <c r="A1804" s="623"/>
      <c r="B1804" s="623"/>
      <c r="C1804" s="623"/>
      <c r="D1804" s="623"/>
      <c r="E1804" s="623"/>
      <c r="F1804" s="623"/>
      <c r="Q1804" s="595"/>
      <c r="U1804" s="595"/>
    </row>
    <row r="1805" spans="1:21" x14ac:dyDescent="0.25">
      <c r="A1805" s="623"/>
      <c r="B1805" s="623"/>
      <c r="C1805" s="623"/>
      <c r="D1805" s="623"/>
      <c r="E1805" s="623"/>
      <c r="F1805" s="623"/>
      <c r="Q1805" s="595"/>
      <c r="U1805" s="595"/>
    </row>
    <row r="1806" spans="1:21" x14ac:dyDescent="0.25">
      <c r="A1806" s="623"/>
      <c r="B1806" s="623"/>
      <c r="C1806" s="623"/>
      <c r="D1806" s="623"/>
      <c r="E1806" s="623"/>
      <c r="F1806" s="623"/>
      <c r="Q1806" s="595"/>
      <c r="U1806" s="595"/>
    </row>
    <row r="1807" spans="1:21" x14ac:dyDescent="0.25">
      <c r="A1807" s="623"/>
      <c r="B1807" s="623"/>
      <c r="C1807" s="623"/>
      <c r="D1807" s="623"/>
      <c r="E1807" s="623"/>
      <c r="F1807" s="623"/>
      <c r="Q1807" s="595"/>
      <c r="U1807" s="595"/>
    </row>
    <row r="1808" spans="1:21" x14ac:dyDescent="0.25">
      <c r="A1808" s="623"/>
      <c r="B1808" s="623"/>
      <c r="C1808" s="623"/>
      <c r="D1808" s="623"/>
      <c r="E1808" s="623"/>
      <c r="F1808" s="623"/>
      <c r="Q1808" s="595"/>
      <c r="U1808" s="595"/>
    </row>
    <row r="1809" spans="1:21" x14ac:dyDescent="0.25">
      <c r="A1809" s="623"/>
      <c r="B1809" s="623"/>
      <c r="C1809" s="623"/>
      <c r="D1809" s="623"/>
      <c r="E1809" s="623"/>
      <c r="F1809" s="623"/>
      <c r="Q1809" s="595"/>
      <c r="U1809" s="595"/>
    </row>
    <row r="1810" spans="1:21" x14ac:dyDescent="0.25">
      <c r="A1810" s="623"/>
      <c r="B1810" s="623"/>
      <c r="C1810" s="623"/>
      <c r="D1810" s="623"/>
      <c r="E1810" s="623"/>
      <c r="F1810" s="623"/>
      <c r="Q1810" s="595"/>
      <c r="U1810" s="595"/>
    </row>
    <row r="1811" spans="1:21" x14ac:dyDescent="0.25">
      <c r="A1811" s="623"/>
      <c r="B1811" s="623"/>
      <c r="C1811" s="623"/>
      <c r="D1811" s="623"/>
      <c r="E1811" s="623"/>
      <c r="F1811" s="623"/>
      <c r="Q1811" s="595"/>
      <c r="U1811" s="595"/>
    </row>
    <row r="1812" spans="1:21" x14ac:dyDescent="0.25">
      <c r="A1812" s="623"/>
      <c r="B1812" s="623"/>
      <c r="C1812" s="623"/>
      <c r="D1812" s="623"/>
      <c r="E1812" s="623"/>
      <c r="F1812" s="623"/>
      <c r="Q1812" s="595"/>
      <c r="U1812" s="595"/>
    </row>
    <row r="1813" spans="1:21" x14ac:dyDescent="0.25">
      <c r="A1813" s="623"/>
      <c r="B1813" s="623"/>
      <c r="C1813" s="623"/>
      <c r="D1813" s="623"/>
      <c r="E1813" s="623"/>
      <c r="F1813" s="623"/>
      <c r="Q1813" s="595"/>
      <c r="U1813" s="595"/>
    </row>
    <row r="1814" spans="1:21" x14ac:dyDescent="0.25">
      <c r="A1814" s="623"/>
      <c r="B1814" s="623"/>
      <c r="C1814" s="623"/>
      <c r="D1814" s="623"/>
      <c r="E1814" s="623"/>
      <c r="F1814" s="623"/>
      <c r="Q1814" s="595"/>
      <c r="U1814" s="595"/>
    </row>
    <row r="1815" spans="1:21" x14ac:dyDescent="0.25">
      <c r="A1815" s="623"/>
      <c r="B1815" s="623"/>
      <c r="C1815" s="623"/>
      <c r="D1815" s="623"/>
      <c r="E1815" s="623"/>
      <c r="F1815" s="623"/>
      <c r="Q1815" s="595"/>
      <c r="U1815" s="595"/>
    </row>
    <row r="1816" spans="1:21" x14ac:dyDescent="0.25">
      <c r="A1816" s="623"/>
      <c r="B1816" s="623"/>
      <c r="C1816" s="623"/>
      <c r="D1816" s="623"/>
      <c r="E1816" s="623"/>
      <c r="F1816" s="623"/>
      <c r="Q1816" s="595"/>
      <c r="U1816" s="595"/>
    </row>
    <row r="1817" spans="1:21" x14ac:dyDescent="0.25">
      <c r="A1817" s="623"/>
      <c r="B1817" s="623"/>
      <c r="C1817" s="623"/>
      <c r="D1817" s="623"/>
      <c r="E1817" s="623"/>
      <c r="F1817" s="623"/>
      <c r="Q1817" s="595"/>
      <c r="U1817" s="595"/>
    </row>
    <row r="1818" spans="1:21" x14ac:dyDescent="0.25">
      <c r="A1818" s="623"/>
      <c r="B1818" s="623"/>
      <c r="C1818" s="623"/>
      <c r="D1818" s="623"/>
      <c r="E1818" s="623"/>
      <c r="F1818" s="623"/>
      <c r="Q1818" s="595"/>
      <c r="U1818" s="595"/>
    </row>
    <row r="1819" spans="1:21" x14ac:dyDescent="0.25">
      <c r="A1819" s="623"/>
      <c r="B1819" s="623"/>
      <c r="C1819" s="623"/>
      <c r="D1819" s="623"/>
      <c r="E1819" s="623"/>
      <c r="F1819" s="623"/>
      <c r="Q1819" s="595"/>
      <c r="U1819" s="595"/>
    </row>
    <row r="1820" spans="1:21" x14ac:dyDescent="0.25">
      <c r="A1820" s="623"/>
      <c r="B1820" s="623"/>
      <c r="C1820" s="623"/>
      <c r="D1820" s="623"/>
      <c r="E1820" s="623"/>
      <c r="F1820" s="623"/>
      <c r="Q1820" s="595"/>
      <c r="U1820" s="595"/>
    </row>
    <row r="1821" spans="1:21" x14ac:dyDescent="0.25">
      <c r="A1821" s="623"/>
      <c r="B1821" s="623"/>
      <c r="C1821" s="623"/>
      <c r="D1821" s="623"/>
      <c r="E1821" s="623"/>
      <c r="F1821" s="623"/>
      <c r="Q1821" s="595"/>
      <c r="U1821" s="595"/>
    </row>
    <row r="1822" spans="1:21" x14ac:dyDescent="0.25">
      <c r="A1822" s="623"/>
      <c r="B1822" s="623"/>
      <c r="C1822" s="623"/>
      <c r="D1822" s="623"/>
      <c r="E1822" s="623"/>
      <c r="F1822" s="623"/>
      <c r="Q1822" s="595"/>
      <c r="U1822" s="595"/>
    </row>
    <row r="1823" spans="1:21" x14ac:dyDescent="0.25">
      <c r="A1823" s="623"/>
      <c r="B1823" s="623"/>
      <c r="C1823" s="623"/>
      <c r="D1823" s="623"/>
      <c r="E1823" s="623"/>
      <c r="F1823" s="623"/>
      <c r="Q1823" s="595"/>
      <c r="U1823" s="595"/>
    </row>
    <row r="1824" spans="1:21" x14ac:dyDescent="0.25">
      <c r="A1824" s="623"/>
      <c r="B1824" s="623"/>
      <c r="C1824" s="623"/>
      <c r="D1824" s="623"/>
      <c r="E1824" s="623"/>
      <c r="F1824" s="623"/>
      <c r="Q1824" s="595"/>
      <c r="U1824" s="595"/>
    </row>
    <row r="1825" spans="1:21" x14ac:dyDescent="0.25">
      <c r="A1825" s="623"/>
      <c r="B1825" s="623"/>
      <c r="C1825" s="623"/>
      <c r="D1825" s="623"/>
      <c r="E1825" s="623"/>
      <c r="F1825" s="623"/>
      <c r="Q1825" s="595"/>
      <c r="U1825" s="595"/>
    </row>
    <row r="1826" spans="1:21" x14ac:dyDescent="0.25">
      <c r="A1826" s="623"/>
      <c r="B1826" s="623"/>
      <c r="C1826" s="623"/>
      <c r="D1826" s="623"/>
      <c r="E1826" s="623"/>
      <c r="F1826" s="623"/>
      <c r="Q1826" s="595"/>
      <c r="U1826" s="595"/>
    </row>
    <row r="1827" spans="1:21" x14ac:dyDescent="0.25">
      <c r="A1827" s="623"/>
      <c r="B1827" s="623"/>
      <c r="C1827" s="623"/>
      <c r="D1827" s="623"/>
      <c r="E1827" s="623"/>
      <c r="F1827" s="623"/>
      <c r="Q1827" s="595"/>
      <c r="U1827" s="595"/>
    </row>
    <row r="1828" spans="1:21" x14ac:dyDescent="0.25">
      <c r="A1828" s="623"/>
      <c r="B1828" s="623"/>
      <c r="C1828" s="623"/>
      <c r="D1828" s="623"/>
      <c r="E1828" s="623"/>
      <c r="F1828" s="623"/>
      <c r="Q1828" s="595"/>
      <c r="U1828" s="595"/>
    </row>
    <row r="1829" spans="1:21" x14ac:dyDescent="0.25">
      <c r="A1829" s="623"/>
      <c r="B1829" s="623"/>
      <c r="C1829" s="623"/>
      <c r="D1829" s="623"/>
      <c r="E1829" s="623"/>
      <c r="F1829" s="623"/>
      <c r="Q1829" s="595"/>
      <c r="U1829" s="595"/>
    </row>
    <row r="1830" spans="1:21" x14ac:dyDescent="0.25">
      <c r="A1830" s="623"/>
      <c r="B1830" s="623"/>
      <c r="C1830" s="623"/>
      <c r="D1830" s="623"/>
      <c r="E1830" s="623"/>
      <c r="F1830" s="623"/>
      <c r="Q1830" s="595"/>
      <c r="U1830" s="595"/>
    </row>
    <row r="1831" spans="1:21" x14ac:dyDescent="0.25">
      <c r="A1831" s="623"/>
      <c r="B1831" s="623"/>
      <c r="C1831" s="623"/>
      <c r="D1831" s="623"/>
      <c r="E1831" s="623"/>
      <c r="F1831" s="623"/>
      <c r="Q1831" s="595"/>
      <c r="U1831" s="595"/>
    </row>
    <row r="1832" spans="1:21" x14ac:dyDescent="0.25">
      <c r="A1832" s="623"/>
      <c r="B1832" s="623"/>
      <c r="C1832" s="623"/>
      <c r="D1832" s="623"/>
      <c r="E1832" s="623"/>
      <c r="F1832" s="623"/>
      <c r="Q1832" s="595"/>
      <c r="U1832" s="595"/>
    </row>
    <row r="1833" spans="1:21" x14ac:dyDescent="0.25">
      <c r="A1833" s="623"/>
      <c r="B1833" s="623"/>
      <c r="C1833" s="623"/>
      <c r="D1833" s="623"/>
      <c r="E1833" s="623"/>
      <c r="F1833" s="623"/>
      <c r="Q1833" s="595"/>
      <c r="U1833" s="595"/>
    </row>
    <row r="1834" spans="1:21" x14ac:dyDescent="0.25">
      <c r="A1834" s="623"/>
      <c r="B1834" s="623"/>
      <c r="C1834" s="623"/>
      <c r="D1834" s="623"/>
      <c r="E1834" s="623"/>
      <c r="F1834" s="623"/>
      <c r="Q1834" s="595"/>
      <c r="U1834" s="595"/>
    </row>
    <row r="1835" spans="1:21" x14ac:dyDescent="0.25">
      <c r="A1835" s="623"/>
      <c r="B1835" s="623"/>
      <c r="C1835" s="623"/>
      <c r="D1835" s="623"/>
      <c r="E1835" s="623"/>
      <c r="F1835" s="623"/>
      <c r="Q1835" s="595"/>
      <c r="U1835" s="595"/>
    </row>
    <row r="1836" spans="1:21" x14ac:dyDescent="0.25">
      <c r="A1836" s="623"/>
      <c r="B1836" s="623"/>
      <c r="C1836" s="623"/>
      <c r="D1836" s="623"/>
      <c r="E1836" s="623"/>
      <c r="F1836" s="623"/>
      <c r="Q1836" s="595"/>
      <c r="U1836" s="595"/>
    </row>
    <row r="1837" spans="1:21" x14ac:dyDescent="0.25">
      <c r="A1837" s="623"/>
      <c r="B1837" s="623"/>
      <c r="C1837" s="623"/>
      <c r="D1837" s="623"/>
      <c r="E1837" s="623"/>
      <c r="F1837" s="623"/>
      <c r="Q1837" s="595"/>
      <c r="U1837" s="595"/>
    </row>
    <row r="1838" spans="1:21" x14ac:dyDescent="0.25">
      <c r="A1838" s="623"/>
      <c r="B1838" s="623"/>
      <c r="C1838" s="623"/>
      <c r="D1838" s="623"/>
      <c r="E1838" s="623"/>
      <c r="F1838" s="623"/>
      <c r="Q1838" s="595"/>
      <c r="U1838" s="595"/>
    </row>
    <row r="1839" spans="1:21" x14ac:dyDescent="0.25">
      <c r="A1839" s="623"/>
      <c r="B1839" s="623"/>
      <c r="C1839" s="623"/>
      <c r="D1839" s="623"/>
      <c r="E1839" s="623"/>
      <c r="F1839" s="623"/>
      <c r="Q1839" s="595"/>
      <c r="U1839" s="595"/>
    </row>
    <row r="1840" spans="1:21" x14ac:dyDescent="0.25">
      <c r="A1840" s="623"/>
      <c r="B1840" s="623"/>
      <c r="C1840" s="623"/>
      <c r="D1840" s="623"/>
      <c r="E1840" s="623"/>
      <c r="F1840" s="623"/>
      <c r="Q1840" s="595"/>
      <c r="U1840" s="595"/>
    </row>
    <row r="1841" spans="1:21" x14ac:dyDescent="0.25">
      <c r="A1841" s="623"/>
      <c r="B1841" s="623"/>
      <c r="C1841" s="623"/>
      <c r="D1841" s="623"/>
      <c r="E1841" s="623"/>
      <c r="F1841" s="623"/>
      <c r="Q1841" s="595"/>
      <c r="U1841" s="595"/>
    </row>
    <row r="1842" spans="1:21" x14ac:dyDescent="0.25">
      <c r="A1842" s="623"/>
      <c r="B1842" s="623"/>
      <c r="C1842" s="623"/>
      <c r="D1842" s="623"/>
      <c r="E1842" s="623"/>
      <c r="F1842" s="623"/>
      <c r="Q1842" s="595"/>
      <c r="U1842" s="595"/>
    </row>
  </sheetData>
  <autoFilter ref="A1:Z1028"/>
  <conditionalFormatting sqref="A81:A84 A2:Z80 A85:Z1028">
    <cfRule type="containsBlanks" dxfId="3" priority="2">
      <formula>LEN(TRIM(A2))=0</formula>
    </cfRule>
  </conditionalFormatting>
  <conditionalFormatting sqref="B81:Z84">
    <cfRule type="containsBlanks" dxfId="2" priority="1">
      <formula>LEN(TRIM(B81))=0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499984740745262"/>
  </sheetPr>
  <dimension ref="A1:L36"/>
  <sheetViews>
    <sheetView workbookViewId="0">
      <selection activeCell="G39" sqref="G39"/>
    </sheetView>
  </sheetViews>
  <sheetFormatPr defaultRowHeight="15" x14ac:dyDescent="0.25"/>
  <sheetData>
    <row r="1" spans="1:12" x14ac:dyDescent="0.25">
      <c r="A1" s="19"/>
      <c r="B1" s="19"/>
      <c r="C1" s="19"/>
      <c r="D1" s="19"/>
      <c r="E1" s="19"/>
      <c r="F1" s="19"/>
      <c r="G1" s="19"/>
      <c r="H1" s="19"/>
      <c r="I1" s="19"/>
      <c r="J1" s="19"/>
      <c r="K1" s="19"/>
      <c r="L1" s="19"/>
    </row>
    <row r="2" spans="1:12" x14ac:dyDescent="0.25">
      <c r="A2" s="19"/>
      <c r="B2" s="19"/>
      <c r="C2" s="19"/>
      <c r="D2" s="19"/>
      <c r="E2" s="19"/>
      <c r="F2" s="19"/>
      <c r="G2" s="19"/>
      <c r="H2" s="19"/>
      <c r="I2" s="19"/>
      <c r="J2" s="19"/>
      <c r="K2" s="19"/>
      <c r="L2" s="19"/>
    </row>
    <row r="3" spans="1:12" x14ac:dyDescent="0.25">
      <c r="A3" s="19"/>
      <c r="B3" s="19" t="s">
        <v>396</v>
      </c>
      <c r="C3" s="19"/>
      <c r="D3" s="19"/>
      <c r="E3" s="19"/>
      <c r="F3" s="19"/>
      <c r="G3" s="19"/>
      <c r="H3" s="19"/>
      <c r="I3" s="19"/>
      <c r="J3" s="19"/>
      <c r="K3" s="19"/>
      <c r="L3" s="19"/>
    </row>
    <row r="4" spans="1:12" x14ac:dyDescent="0.25">
      <c r="A4" s="19"/>
      <c r="B4" s="19" t="s">
        <v>387</v>
      </c>
      <c r="C4" s="19"/>
      <c r="D4" s="19"/>
      <c r="E4" s="19"/>
      <c r="F4" s="19"/>
      <c r="G4" s="19"/>
      <c r="H4" s="19"/>
      <c r="I4" s="19"/>
      <c r="J4" s="19"/>
      <c r="K4" s="19"/>
      <c r="L4" s="19"/>
    </row>
    <row r="5" spans="1:12" x14ac:dyDescent="0.25">
      <c r="A5" s="19"/>
      <c r="B5" s="19" t="s">
        <v>391</v>
      </c>
      <c r="C5" s="19"/>
      <c r="D5" s="19"/>
      <c r="E5" s="19"/>
      <c r="F5" s="19"/>
      <c r="G5" s="19"/>
      <c r="H5" s="19"/>
      <c r="I5" s="19"/>
      <c r="J5" s="19"/>
      <c r="K5" s="19"/>
      <c r="L5" s="19"/>
    </row>
    <row r="6" spans="1:12" x14ac:dyDescent="0.25">
      <c r="A6" s="19"/>
      <c r="B6" s="19" t="s">
        <v>390</v>
      </c>
      <c r="C6" s="19"/>
      <c r="D6" s="19"/>
      <c r="E6" s="19"/>
      <c r="F6" s="19"/>
      <c r="G6" s="19"/>
      <c r="H6" s="19"/>
      <c r="I6" s="19"/>
      <c r="J6" s="19"/>
      <c r="K6" s="19"/>
      <c r="L6" s="19"/>
    </row>
    <row r="7" spans="1:12" x14ac:dyDescent="0.25">
      <c r="A7" s="19"/>
      <c r="B7" s="19" t="s">
        <v>388</v>
      </c>
      <c r="C7" s="19"/>
      <c r="D7" s="19"/>
      <c r="E7" s="19"/>
      <c r="F7" s="19"/>
      <c r="G7" s="19"/>
      <c r="H7" s="19"/>
      <c r="I7" s="19"/>
      <c r="J7" s="19"/>
      <c r="K7" s="19"/>
      <c r="L7" s="19"/>
    </row>
    <row r="8" spans="1:12" x14ac:dyDescent="0.25">
      <c r="A8" s="19"/>
      <c r="B8" s="19" t="s">
        <v>389</v>
      </c>
      <c r="C8" s="19"/>
      <c r="D8" s="19"/>
      <c r="E8" s="19"/>
      <c r="F8" s="19"/>
      <c r="G8" s="19"/>
      <c r="H8" s="19"/>
      <c r="I8" s="19"/>
      <c r="J8" s="19"/>
      <c r="K8" s="19"/>
      <c r="L8" s="19"/>
    </row>
    <row r="9" spans="1:12" x14ac:dyDescent="0.25">
      <c r="A9" s="19"/>
      <c r="B9" s="19"/>
      <c r="C9" s="19"/>
      <c r="D9" s="19"/>
      <c r="E9" s="19"/>
      <c r="F9" s="19"/>
      <c r="G9" s="19"/>
      <c r="H9" s="19"/>
      <c r="I9" s="19"/>
      <c r="J9" s="19"/>
      <c r="K9" s="19"/>
      <c r="L9" s="19"/>
    </row>
    <row r="10" spans="1:12" x14ac:dyDescent="0.25">
      <c r="A10" s="19"/>
      <c r="B10" s="19" t="s">
        <v>392</v>
      </c>
      <c r="C10" s="19"/>
      <c r="D10" s="19"/>
      <c r="E10" s="19"/>
      <c r="F10" s="19"/>
      <c r="G10" s="19"/>
      <c r="H10" s="19"/>
      <c r="I10" s="19"/>
      <c r="J10" s="19"/>
      <c r="K10" s="19"/>
      <c r="L10" s="19"/>
    </row>
    <row r="11" spans="1:12" x14ac:dyDescent="0.25">
      <c r="A11" s="19"/>
      <c r="B11" s="19" t="s">
        <v>393</v>
      </c>
      <c r="C11" s="19"/>
      <c r="D11" s="19"/>
      <c r="E11" s="19"/>
      <c r="F11" s="19"/>
      <c r="G11" s="19"/>
      <c r="H11" s="19"/>
      <c r="I11" s="19"/>
      <c r="J11" s="19"/>
      <c r="K11" s="19"/>
      <c r="L11" s="19"/>
    </row>
    <row r="12" spans="1:12" x14ac:dyDescent="0.25">
      <c r="A12" s="19"/>
      <c r="B12" s="19" t="s">
        <v>394</v>
      </c>
      <c r="C12" s="19"/>
      <c r="D12" s="19"/>
      <c r="E12" s="19"/>
      <c r="F12" s="19"/>
      <c r="G12" s="19"/>
      <c r="H12" s="19"/>
      <c r="I12" s="19"/>
      <c r="J12" s="19"/>
      <c r="K12" s="19"/>
      <c r="L12" s="19"/>
    </row>
    <row r="13" spans="1:12" x14ac:dyDescent="0.25">
      <c r="A13" s="19"/>
      <c r="B13" s="19" t="s">
        <v>395</v>
      </c>
      <c r="C13" s="19"/>
      <c r="D13" s="19"/>
      <c r="E13" s="19"/>
      <c r="F13" s="19"/>
      <c r="G13" s="19"/>
      <c r="H13" s="19"/>
      <c r="I13" s="19"/>
      <c r="J13" s="19"/>
      <c r="K13" s="19"/>
      <c r="L13" s="19"/>
    </row>
    <row r="14" spans="1:12" x14ac:dyDescent="0.25">
      <c r="A14" s="19"/>
      <c r="B14" s="19"/>
      <c r="C14" s="19"/>
      <c r="D14" s="19"/>
      <c r="E14" s="19"/>
      <c r="F14" s="19"/>
      <c r="G14" s="19"/>
      <c r="H14" s="19"/>
      <c r="I14" s="19"/>
      <c r="J14" s="19"/>
      <c r="K14" s="19"/>
      <c r="L14" s="19"/>
    </row>
    <row r="15" spans="1:12" x14ac:dyDescent="0.25">
      <c r="A15" s="19"/>
      <c r="B15" s="19"/>
      <c r="C15" s="19"/>
      <c r="D15" s="19"/>
      <c r="E15" s="19"/>
      <c r="F15" s="19"/>
      <c r="G15" s="19"/>
      <c r="H15" s="19"/>
      <c r="I15" s="19"/>
      <c r="J15" s="19"/>
      <c r="K15" s="19"/>
      <c r="L15" s="19"/>
    </row>
    <row r="16" spans="1:12" x14ac:dyDescent="0.25">
      <c r="A16" s="19"/>
      <c r="B16" s="19"/>
      <c r="C16" s="19"/>
      <c r="D16" s="19"/>
      <c r="E16" s="19"/>
      <c r="F16" s="19"/>
      <c r="G16" s="19"/>
      <c r="H16" s="19"/>
      <c r="I16" s="19"/>
      <c r="J16" s="19"/>
      <c r="K16" s="19"/>
      <c r="L16" s="19"/>
    </row>
    <row r="17" spans="1:12" x14ac:dyDescent="0.25">
      <c r="A17" s="19"/>
      <c r="B17" s="19"/>
      <c r="C17" s="19"/>
      <c r="D17" s="19"/>
      <c r="E17" s="19"/>
      <c r="F17" s="19"/>
      <c r="G17" s="19"/>
      <c r="H17" s="19"/>
      <c r="I17" s="19"/>
      <c r="J17" s="19"/>
      <c r="K17" s="19"/>
      <c r="L17" s="19"/>
    </row>
    <row r="18" spans="1:12" x14ac:dyDescent="0.25">
      <c r="A18" s="19"/>
      <c r="B18" s="19"/>
      <c r="C18" s="19"/>
      <c r="D18" s="19"/>
      <c r="E18" s="19"/>
      <c r="F18" s="19"/>
      <c r="G18" s="19"/>
      <c r="H18" s="19"/>
      <c r="I18" s="19"/>
      <c r="J18" s="19"/>
      <c r="K18" s="19"/>
      <c r="L18" s="19"/>
    </row>
    <row r="19" spans="1:12" x14ac:dyDescent="0.25">
      <c r="A19" s="19"/>
      <c r="B19" s="19"/>
      <c r="C19" s="19"/>
      <c r="D19" s="19"/>
      <c r="E19" s="19"/>
      <c r="F19" s="19"/>
      <c r="G19" s="19"/>
      <c r="H19" s="19"/>
      <c r="I19" s="19"/>
      <c r="J19" s="19"/>
      <c r="K19" s="19"/>
      <c r="L19" s="19"/>
    </row>
    <row r="20" spans="1:12" x14ac:dyDescent="0.25">
      <c r="A20" s="19"/>
      <c r="B20" s="19"/>
      <c r="C20" s="19"/>
      <c r="D20" s="19"/>
      <c r="E20" s="19"/>
      <c r="F20" s="19"/>
      <c r="G20" s="19"/>
      <c r="H20" s="19"/>
      <c r="I20" s="19"/>
      <c r="J20" s="19"/>
      <c r="K20" s="19"/>
      <c r="L20" s="19"/>
    </row>
    <row r="21" spans="1:12" x14ac:dyDescent="0.25">
      <c r="A21" s="19"/>
      <c r="B21" s="19"/>
      <c r="C21" s="19"/>
      <c r="D21" s="19"/>
      <c r="E21" s="19"/>
      <c r="F21" s="19"/>
      <c r="G21" s="19"/>
      <c r="H21" s="19"/>
      <c r="I21" s="19"/>
      <c r="J21" s="19"/>
      <c r="K21" s="19"/>
      <c r="L21" s="19"/>
    </row>
    <row r="22" spans="1:12" x14ac:dyDescent="0.25">
      <c r="A22" s="19"/>
      <c r="B22" s="19"/>
      <c r="C22" s="19"/>
      <c r="D22" s="19"/>
      <c r="E22" s="19"/>
      <c r="F22" s="19"/>
      <c r="G22" s="19"/>
      <c r="H22" s="19"/>
      <c r="I22" s="19"/>
      <c r="J22" s="19"/>
      <c r="K22" s="19"/>
      <c r="L22" s="19"/>
    </row>
    <row r="23" spans="1:12" x14ac:dyDescent="0.25">
      <c r="A23" s="19"/>
      <c r="B23" s="19"/>
      <c r="C23" s="19"/>
      <c r="D23" s="19"/>
      <c r="E23" s="19"/>
      <c r="F23" s="19"/>
      <c r="G23" s="19"/>
      <c r="H23" s="19"/>
      <c r="I23" s="19"/>
      <c r="J23" s="19"/>
      <c r="K23" s="19"/>
      <c r="L23" s="19"/>
    </row>
    <row r="24" spans="1:12" x14ac:dyDescent="0.25">
      <c r="A24" s="19"/>
      <c r="B24" s="19"/>
      <c r="C24" s="19"/>
      <c r="D24" s="19"/>
      <c r="E24" s="19"/>
      <c r="F24" s="19"/>
      <c r="G24" s="19"/>
      <c r="H24" s="19"/>
      <c r="I24" s="19"/>
      <c r="J24" s="19"/>
      <c r="K24" s="19"/>
      <c r="L24" s="19"/>
    </row>
    <row r="25" spans="1:12" x14ac:dyDescent="0.25">
      <c r="A25" s="19"/>
      <c r="B25" s="19"/>
      <c r="C25" s="19"/>
      <c r="D25" s="19"/>
      <c r="E25" s="19"/>
      <c r="F25" s="19"/>
      <c r="G25" s="19"/>
      <c r="H25" s="19"/>
      <c r="I25" s="19"/>
      <c r="J25" s="19"/>
      <c r="K25" s="19"/>
      <c r="L25" s="19"/>
    </row>
    <row r="26" spans="1:12" x14ac:dyDescent="0.25">
      <c r="A26" s="19"/>
      <c r="B26" s="19"/>
      <c r="C26" s="19"/>
      <c r="D26" s="19"/>
      <c r="E26" s="19"/>
      <c r="F26" s="19"/>
      <c r="G26" s="19"/>
      <c r="H26" s="19"/>
      <c r="I26" s="19"/>
      <c r="J26" s="19"/>
      <c r="K26" s="19"/>
      <c r="L26" s="19"/>
    </row>
    <row r="27" spans="1:12" x14ac:dyDescent="0.25">
      <c r="A27" s="19"/>
      <c r="B27" s="19"/>
      <c r="C27" s="19"/>
      <c r="D27" s="19"/>
      <c r="E27" s="19"/>
      <c r="F27" s="19"/>
      <c r="G27" s="19"/>
      <c r="H27" s="19"/>
      <c r="I27" s="19"/>
      <c r="J27" s="19"/>
      <c r="K27" s="19"/>
      <c r="L27" s="19"/>
    </row>
    <row r="28" spans="1:12" x14ac:dyDescent="0.25">
      <c r="A28" s="19"/>
      <c r="B28" s="19"/>
      <c r="C28" s="19"/>
      <c r="D28" s="19"/>
      <c r="E28" s="19"/>
      <c r="F28" s="19"/>
      <c r="G28" s="19"/>
      <c r="H28" s="19"/>
      <c r="I28" s="19"/>
      <c r="J28" s="19"/>
      <c r="K28" s="19"/>
      <c r="L28" s="19"/>
    </row>
    <row r="29" spans="1:12" x14ac:dyDescent="0.25">
      <c r="A29" s="19"/>
      <c r="B29" s="19"/>
      <c r="C29" s="19"/>
      <c r="D29" s="19"/>
      <c r="E29" s="19"/>
      <c r="F29" s="19"/>
      <c r="G29" s="19"/>
      <c r="H29" s="19"/>
      <c r="I29" s="19"/>
      <c r="J29" s="19"/>
      <c r="K29" s="19"/>
      <c r="L29" s="19"/>
    </row>
    <row r="30" spans="1:12" x14ac:dyDescent="0.25">
      <c r="A30" s="19"/>
      <c r="B30" s="19"/>
      <c r="C30" s="19"/>
      <c r="D30" s="19"/>
      <c r="E30" s="19"/>
      <c r="F30" s="19"/>
      <c r="G30" s="19"/>
      <c r="H30" s="19"/>
      <c r="I30" s="19"/>
      <c r="J30" s="19"/>
      <c r="K30" s="19"/>
      <c r="L30" s="19"/>
    </row>
    <row r="31" spans="1:12" x14ac:dyDescent="0.25">
      <c r="A31" s="19"/>
      <c r="B31" s="19"/>
      <c r="C31" s="19"/>
      <c r="D31" s="19"/>
      <c r="E31" s="19"/>
      <c r="F31" s="19"/>
      <c r="G31" s="19"/>
      <c r="H31" s="19"/>
      <c r="I31" s="19"/>
      <c r="J31" s="19"/>
      <c r="K31" s="19"/>
      <c r="L31" s="19"/>
    </row>
    <row r="32" spans="1:12" x14ac:dyDescent="0.25">
      <c r="A32" s="19"/>
      <c r="B32" s="19"/>
      <c r="C32" s="19"/>
      <c r="D32" s="19"/>
      <c r="E32" s="19"/>
      <c r="F32" s="19"/>
      <c r="G32" s="19"/>
      <c r="H32" s="19"/>
      <c r="I32" s="19"/>
      <c r="J32" s="19"/>
      <c r="K32" s="19"/>
      <c r="L32" s="19"/>
    </row>
    <row r="33" spans="1:12" x14ac:dyDescent="0.25">
      <c r="A33" s="19"/>
      <c r="B33" s="19"/>
      <c r="C33" s="19"/>
      <c r="D33" s="19"/>
      <c r="E33" s="19"/>
      <c r="F33" s="19"/>
      <c r="G33" s="19"/>
      <c r="H33" s="19"/>
      <c r="I33" s="19"/>
      <c r="J33" s="19"/>
      <c r="K33" s="19"/>
      <c r="L33" s="19"/>
    </row>
    <row r="34" spans="1:12" x14ac:dyDescent="0.25">
      <c r="A34" s="19"/>
      <c r="B34" s="19"/>
      <c r="C34" s="19"/>
      <c r="D34" s="19"/>
      <c r="E34" s="19"/>
      <c r="F34" s="19"/>
      <c r="G34" s="19"/>
      <c r="H34" s="19"/>
      <c r="I34" s="19"/>
      <c r="J34" s="19"/>
      <c r="K34" s="19"/>
      <c r="L34" s="19"/>
    </row>
    <row r="35" spans="1:12" x14ac:dyDescent="0.25">
      <c r="A35" s="19"/>
      <c r="B35" s="19"/>
      <c r="C35" s="19"/>
      <c r="D35" s="19"/>
      <c r="E35" s="19"/>
      <c r="F35" s="19"/>
      <c r="G35" s="19"/>
      <c r="H35" s="19"/>
      <c r="I35" s="19"/>
      <c r="J35" s="19"/>
      <c r="K35" s="19"/>
      <c r="L35" s="19"/>
    </row>
    <row r="36" spans="1:12" x14ac:dyDescent="0.25">
      <c r="A36" s="19"/>
      <c r="B36" s="19"/>
      <c r="C36" s="19"/>
      <c r="D36" s="19"/>
      <c r="E36" s="19"/>
      <c r="F36" s="19"/>
      <c r="G36" s="19"/>
      <c r="H36" s="19"/>
      <c r="I36" s="19"/>
      <c r="J36" s="19"/>
      <c r="K36" s="19"/>
      <c r="L36" s="19"/>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BF579"/>
  </sheetPr>
  <dimension ref="A1:U1286"/>
  <sheetViews>
    <sheetView zoomScale="90" zoomScaleNormal="90" workbookViewId="0"/>
  </sheetViews>
  <sheetFormatPr defaultColWidth="0" defaultRowHeight="15" zeroHeight="1" x14ac:dyDescent="0.25"/>
  <cols>
    <col min="1" max="1" width="3.7109375" customWidth="1"/>
    <col min="2" max="2" width="14" style="216" customWidth="1"/>
    <col min="3" max="3" width="19.7109375" bestFit="1" customWidth="1"/>
    <col min="4" max="4" width="21" customWidth="1"/>
    <col min="5" max="5" width="22.28515625" customWidth="1"/>
    <col min="6" max="6" width="22" customWidth="1"/>
    <col min="7" max="7" width="18.140625" bestFit="1" customWidth="1"/>
    <col min="8" max="8" width="18.5703125" customWidth="1"/>
    <col min="9" max="9" width="13.42578125" customWidth="1"/>
    <col min="10" max="10" width="16.42578125" customWidth="1"/>
    <col min="11" max="11" width="12.42578125" customWidth="1"/>
    <col min="12" max="12" width="13.85546875" customWidth="1"/>
    <col min="13" max="13" width="27" bestFit="1" customWidth="1"/>
    <col min="14" max="14" width="15.7109375" customWidth="1"/>
    <col min="15" max="15" width="18" customWidth="1"/>
    <col min="16" max="16" width="15.85546875" customWidth="1"/>
    <col min="17" max="17" width="9.42578125" customWidth="1"/>
    <col min="18" max="18" width="9.140625" customWidth="1"/>
    <col min="19" max="19" width="12.85546875" hidden="1" customWidth="1"/>
    <col min="20" max="20" width="9.140625" hidden="1" customWidth="1"/>
    <col min="21" max="21" width="9.28515625" hidden="1" customWidth="1"/>
    <col min="22" max="16384" width="9.140625" hidden="1"/>
  </cols>
  <sheetData>
    <row r="1" spans="1:21" ht="21" customHeight="1" x14ac:dyDescent="0.35">
      <c r="A1" s="19"/>
      <c r="B1" s="666" t="s">
        <v>1533</v>
      </c>
      <c r="C1" s="666"/>
      <c r="D1" s="666"/>
      <c r="E1" s="666"/>
      <c r="F1" s="351"/>
      <c r="G1" s="351"/>
      <c r="H1" s="351"/>
      <c r="I1" s="351"/>
      <c r="J1" s="351"/>
      <c r="K1" s="351"/>
      <c r="L1" s="19"/>
      <c r="M1" s="19"/>
      <c r="N1" s="19"/>
      <c r="O1" s="19"/>
      <c r="P1" s="19"/>
      <c r="Q1" s="19"/>
      <c r="R1" s="19"/>
      <c r="S1" s="19"/>
      <c r="T1" s="19"/>
    </row>
    <row r="2" spans="1:21" ht="31.5" customHeight="1" x14ac:dyDescent="0.5">
      <c r="A2" s="19"/>
      <c r="B2" s="667" t="s">
        <v>1566</v>
      </c>
      <c r="C2" s="667"/>
      <c r="D2" s="667"/>
      <c r="E2" s="667"/>
      <c r="F2" s="667"/>
      <c r="G2" s="352"/>
      <c r="H2" s="352"/>
      <c r="I2" s="352"/>
      <c r="J2" s="352"/>
      <c r="K2" s="352"/>
      <c r="L2" s="19"/>
      <c r="M2" s="19"/>
      <c r="N2" s="19"/>
      <c r="O2" s="19"/>
      <c r="P2" s="19"/>
      <c r="Q2" s="19"/>
      <c r="R2" s="19"/>
      <c r="S2" s="19"/>
      <c r="T2" s="19"/>
    </row>
    <row r="3" spans="1:21" x14ac:dyDescent="0.25">
      <c r="A3" s="19"/>
      <c r="B3" s="677" t="s">
        <v>1565</v>
      </c>
      <c r="C3" s="678"/>
      <c r="D3" s="678"/>
      <c r="E3" s="678"/>
      <c r="F3" s="678"/>
      <c r="G3" s="678"/>
      <c r="H3" s="679"/>
      <c r="I3" s="55"/>
      <c r="J3" s="55"/>
      <c r="K3" s="55"/>
      <c r="L3" s="19"/>
      <c r="M3" s="19"/>
      <c r="N3" s="19"/>
      <c r="O3" s="19"/>
      <c r="P3" s="19"/>
      <c r="Q3" s="19"/>
      <c r="R3" s="19"/>
      <c r="S3" s="19"/>
      <c r="T3" s="19"/>
    </row>
    <row r="4" spans="1:21" x14ac:dyDescent="0.25">
      <c r="A4" s="19"/>
      <c r="B4" s="680"/>
      <c r="C4" s="681"/>
      <c r="D4" s="681"/>
      <c r="E4" s="681"/>
      <c r="F4" s="681"/>
      <c r="G4" s="681"/>
      <c r="H4" s="682"/>
      <c r="I4" s="19"/>
      <c r="J4" s="19"/>
      <c r="K4" s="19"/>
      <c r="L4" s="19"/>
      <c r="M4" s="19"/>
      <c r="N4" s="19"/>
      <c r="O4" s="19"/>
      <c r="P4" s="19"/>
      <c r="Q4" s="19"/>
      <c r="R4" s="19"/>
      <c r="S4" s="19"/>
      <c r="T4" s="19"/>
    </row>
    <row r="5" spans="1:21" x14ac:dyDescent="0.25">
      <c r="A5" s="19"/>
      <c r="B5" s="683"/>
      <c r="C5" s="684"/>
      <c r="D5" s="684"/>
      <c r="E5" s="684"/>
      <c r="F5" s="684"/>
      <c r="G5" s="684"/>
      <c r="H5" s="685"/>
      <c r="I5" s="19"/>
      <c r="J5" s="19"/>
      <c r="K5" s="19"/>
      <c r="L5" s="19"/>
      <c r="M5" s="19"/>
      <c r="N5" s="19"/>
      <c r="O5" s="19"/>
      <c r="P5" s="19"/>
      <c r="Q5" s="19"/>
      <c r="R5" s="19"/>
      <c r="S5" s="19"/>
      <c r="T5" s="19"/>
    </row>
    <row r="6" spans="1:21" x14ac:dyDescent="0.25">
      <c r="A6" s="19"/>
      <c r="B6" s="19"/>
      <c r="C6" s="19"/>
      <c r="D6" s="19"/>
      <c r="E6" s="19"/>
      <c r="F6" s="19"/>
      <c r="G6" s="19"/>
      <c r="H6" s="19"/>
      <c r="I6" s="19"/>
      <c r="J6" s="19"/>
      <c r="K6" s="19"/>
      <c r="L6" s="19"/>
      <c r="M6" s="19"/>
      <c r="N6" s="19"/>
      <c r="O6" s="19"/>
      <c r="P6" s="19"/>
      <c r="Q6" s="19"/>
      <c r="R6" s="19"/>
      <c r="S6" s="19"/>
      <c r="T6" s="19"/>
    </row>
    <row r="7" spans="1:21" x14ac:dyDescent="0.25">
      <c r="A7" s="19"/>
      <c r="B7" s="349" t="s">
        <v>53</v>
      </c>
      <c r="C7" s="349"/>
      <c r="D7" s="19"/>
      <c r="E7" s="19"/>
      <c r="F7" s="19"/>
      <c r="G7" s="19"/>
      <c r="H7" s="19"/>
      <c r="I7" s="19"/>
      <c r="J7" s="19"/>
      <c r="K7" s="19"/>
      <c r="L7" s="19"/>
      <c r="M7" s="19"/>
      <c r="N7" s="19"/>
      <c r="O7" s="19"/>
      <c r="P7" s="19"/>
      <c r="Q7" s="19"/>
      <c r="R7" s="19"/>
      <c r="S7" s="19"/>
      <c r="T7" s="19"/>
    </row>
    <row r="8" spans="1:21" x14ac:dyDescent="0.25">
      <c r="A8" s="19"/>
      <c r="B8" s="349" t="s">
        <v>28</v>
      </c>
      <c r="C8" s="216"/>
      <c r="D8" s="19"/>
      <c r="E8" s="19"/>
      <c r="F8" s="19"/>
      <c r="G8" s="19"/>
      <c r="H8" s="19"/>
      <c r="I8" s="19"/>
      <c r="J8" s="19"/>
      <c r="K8" s="19"/>
      <c r="L8" s="19"/>
      <c r="M8" s="19"/>
      <c r="N8" s="19"/>
      <c r="O8" s="19"/>
      <c r="P8" s="19"/>
      <c r="Q8" s="19"/>
      <c r="R8" s="19"/>
      <c r="S8" s="19"/>
      <c r="T8" s="19"/>
    </row>
    <row r="9" spans="1:21" ht="15.75" thickBot="1" x14ac:dyDescent="0.3">
      <c r="A9" s="19"/>
      <c r="B9" s="19"/>
      <c r="C9" s="19"/>
      <c r="D9" s="19"/>
      <c r="E9" s="19"/>
      <c r="F9" s="19"/>
      <c r="G9" s="19"/>
      <c r="H9" s="19"/>
      <c r="I9" s="19"/>
      <c r="J9" s="19"/>
      <c r="K9" s="19"/>
      <c r="L9" s="19"/>
      <c r="M9" s="19"/>
      <c r="N9" s="19"/>
      <c r="O9" s="19"/>
      <c r="P9" s="19"/>
      <c r="Q9" s="19"/>
      <c r="R9" s="19"/>
      <c r="S9" s="19"/>
      <c r="T9" s="19"/>
    </row>
    <row r="10" spans="1:21" ht="23.25" x14ac:dyDescent="0.35">
      <c r="A10" s="19"/>
      <c r="B10" s="671" t="s">
        <v>5</v>
      </c>
      <c r="C10" s="672"/>
      <c r="D10" s="672"/>
      <c r="E10" s="672"/>
      <c r="F10" s="672"/>
      <c r="G10" s="672"/>
      <c r="H10" s="673"/>
      <c r="I10" s="19"/>
      <c r="J10" s="671" t="s">
        <v>1547</v>
      </c>
      <c r="K10" s="672"/>
      <c r="L10" s="672"/>
      <c r="M10" s="672"/>
      <c r="N10" s="672"/>
      <c r="O10" s="672"/>
      <c r="P10" s="673"/>
      <c r="Q10" s="19"/>
      <c r="R10" s="19"/>
      <c r="S10" s="19"/>
      <c r="T10" s="19"/>
    </row>
    <row r="11" spans="1:21" ht="18.75" customHeight="1" x14ac:dyDescent="0.3">
      <c r="A11" s="19"/>
      <c r="B11" s="674" t="s">
        <v>1545</v>
      </c>
      <c r="C11" s="675"/>
      <c r="D11" s="675"/>
      <c r="E11" s="675"/>
      <c r="F11" s="675"/>
      <c r="G11" s="675"/>
      <c r="H11" s="676"/>
      <c r="I11" s="19"/>
      <c r="J11" s="674" t="s">
        <v>1548</v>
      </c>
      <c r="K11" s="675"/>
      <c r="L11" s="675"/>
      <c r="M11" s="675"/>
      <c r="N11" s="675"/>
      <c r="O11" s="675"/>
      <c r="P11" s="676"/>
      <c r="Q11" s="19"/>
      <c r="R11" s="19"/>
      <c r="S11" s="19"/>
      <c r="T11" s="19"/>
    </row>
    <row r="12" spans="1:21" s="216" customFormat="1" ht="40.5" customHeight="1" thickBot="1" x14ac:dyDescent="0.3">
      <c r="A12" s="19"/>
      <c r="B12" s="668" t="s">
        <v>1546</v>
      </c>
      <c r="C12" s="669"/>
      <c r="D12" s="669"/>
      <c r="E12" s="669"/>
      <c r="F12" s="669"/>
      <c r="G12" s="669"/>
      <c r="H12" s="670"/>
      <c r="I12" s="353"/>
      <c r="J12" s="668" t="s">
        <v>1549</v>
      </c>
      <c r="K12" s="669"/>
      <c r="L12" s="669"/>
      <c r="M12" s="669"/>
      <c r="N12" s="669"/>
      <c r="O12" s="669"/>
      <c r="P12" s="670"/>
      <c r="Q12" s="80"/>
      <c r="R12" s="80"/>
      <c r="S12" s="80"/>
      <c r="T12" s="80"/>
      <c r="U12" s="1"/>
    </row>
    <row r="13" spans="1:21" s="216" customFormat="1" ht="18.75" customHeight="1" x14ac:dyDescent="0.3">
      <c r="A13" s="19"/>
      <c r="B13" s="378"/>
      <c r="C13" s="378"/>
      <c r="D13" s="378"/>
      <c r="E13" s="378"/>
      <c r="F13" s="378"/>
      <c r="G13" s="378"/>
      <c r="H13" s="378"/>
      <c r="I13" s="19"/>
      <c r="J13" s="19"/>
      <c r="K13" s="19"/>
      <c r="L13" s="19"/>
      <c r="M13" s="19"/>
      <c r="N13" s="19"/>
      <c r="O13" s="19"/>
      <c r="P13" s="19"/>
      <c r="Q13" s="19"/>
      <c r="R13" s="19"/>
      <c r="S13" s="19"/>
      <c r="T13" s="19"/>
    </row>
    <row r="14" spans="1:21" x14ac:dyDescent="0.25">
      <c r="A14" s="19"/>
      <c r="B14" s="234" t="s">
        <v>1544</v>
      </c>
      <c r="C14" s="19"/>
      <c r="D14" s="19"/>
      <c r="E14" s="19"/>
      <c r="F14" s="19"/>
      <c r="G14" s="19"/>
      <c r="H14" s="19"/>
      <c r="I14" s="19"/>
      <c r="J14" s="19"/>
      <c r="K14" s="19"/>
      <c r="L14" s="19"/>
      <c r="M14" s="19"/>
      <c r="N14" s="19"/>
      <c r="O14" s="19"/>
      <c r="P14" s="19"/>
      <c r="Q14" s="19"/>
      <c r="R14" s="19"/>
      <c r="S14" s="19"/>
      <c r="T14" s="19"/>
    </row>
    <row r="15" spans="1:21" s="216" customFormat="1" x14ac:dyDescent="0.25">
      <c r="A15" s="19"/>
      <c r="B15" s="19"/>
      <c r="C15" s="19"/>
      <c r="D15" s="19"/>
      <c r="E15" s="19"/>
      <c r="G15" s="19"/>
      <c r="H15" s="19"/>
      <c r="I15" s="19"/>
      <c r="J15" s="19"/>
      <c r="K15" s="19"/>
      <c r="L15" s="19"/>
      <c r="M15" s="19"/>
      <c r="N15" s="19"/>
      <c r="O15" s="19"/>
      <c r="P15" s="19"/>
      <c r="Q15" s="19"/>
      <c r="R15" s="19"/>
      <c r="S15" s="19"/>
      <c r="T15" s="19"/>
    </row>
    <row r="16" spans="1:21" ht="15.75" customHeight="1" x14ac:dyDescent="0.25">
      <c r="A16" s="19"/>
      <c r="B16" s="400" t="s">
        <v>64</v>
      </c>
      <c r="C16" s="400" t="s">
        <v>66</v>
      </c>
      <c r="D16" s="400" t="s">
        <v>2</v>
      </c>
      <c r="E16" s="400" t="s">
        <v>400</v>
      </c>
      <c r="F16" s="400" t="s">
        <v>401</v>
      </c>
      <c r="G16" s="400" t="s">
        <v>419</v>
      </c>
      <c r="H16" s="400" t="s">
        <v>117</v>
      </c>
      <c r="I16" s="375"/>
      <c r="J16" s="400" t="s">
        <v>64</v>
      </c>
      <c r="K16" s="400" t="s">
        <v>66</v>
      </c>
      <c r="L16" s="400" t="s">
        <v>2</v>
      </c>
      <c r="M16" s="400" t="s">
        <v>400</v>
      </c>
      <c r="N16" s="400" t="s">
        <v>401</v>
      </c>
      <c r="O16" s="400" t="s">
        <v>419</v>
      </c>
      <c r="P16" s="400" t="s">
        <v>117</v>
      </c>
      <c r="Q16" s="19"/>
      <c r="R16" s="19"/>
      <c r="S16" s="19"/>
      <c r="T16" s="19"/>
    </row>
    <row r="17" spans="1:20" x14ac:dyDescent="0.25">
      <c r="A17" s="19"/>
      <c r="B17" s="397">
        <f t="array" ref="B17">IFERROR(INDEX('VEH98 Data'!G$3:G$1007, SMALL(IF('VEH98 Data'!$AB$3:$AB$968="TRUE", ROW('VEH98 Data'!G$3:G$968)-ROW('VEH98 Data'!G$3)+1),ROWS('VEH98 Data'!G$3:'VEH98 Data'!G3))),"")</f>
        <v>2017</v>
      </c>
      <c r="C17" s="397" t="str">
        <f t="array" ref="C17">IFERROR(INDEX('VEH98 Data'!F$3:F$1007, SMALL(IF('VEH98 Data'!$AB$3:$AB$968="TRUE", ROW('VEH98 Data'!F$3:F$968)-ROW('VEH98 Data'!F$3)+1),ROWS('VEH98 Data'!F$3:'VEH98 Data'!F3))),"")</f>
        <v xml:space="preserve">Chevrolet </v>
      </c>
      <c r="D17" s="397" t="str">
        <f t="array" ref="D17">IFERROR(INDEX('VEH98 Data'!H$3:H$1007, SMALL(IF('VEH98 Data'!$AB$3:$AB$968="TRUE", ROW('VEH98 Data'!H$3:H$968)-ROW('VEH98 Data'!H$3)+1),ROWS('VEH98 Data'!H$3:'VEH98 Data'!H3))),"")</f>
        <v>Spark</v>
      </c>
      <c r="E17" s="397" t="str">
        <f t="array" ref="E17">IFERROR(INDEX('VEH98 Data'!I$3:I$1007, SMALL(IF('VEH98 Data'!$AB$3:$AB$968="TRUE", ROW('VEH98 Data'!I$3:I$968)-ROW('VEH98 Data'!I$3)+1),ROWS('VEH98 Data'!I$3:'VEH98 Data'!I3))),"")</f>
        <v>1LT</v>
      </c>
      <c r="F17" s="397" t="str">
        <f t="array" ref="F17">IFERROR(INDEX('VEH98 Data'!J$3:J$1007, SMALL(IF('VEH98 Data'!$AB$3:$AB$968="TRUE", ROW('VEH98 Data'!J$3:J$968)-ROW('VEH98 Data'!J$3)+1),ROWS('VEH98 Data'!J$3:'VEH98 Data'!J3))),"")</f>
        <v>FWD</v>
      </c>
      <c r="G17" s="397" t="str">
        <f t="array" ref="G17">IFERROR(INDEX('VEH98 Data'!N$3:N$1007, SMALL(IF('VEH98 Data'!$AB$3:$AB$968="TRUE", ROW('VEH98 Data'!N$3:N$968)-ROW('VEH98 Data'!N$3)+1),ROWS('VEH98 Data'!N$3:'VEH98 Data'!N3))),"")</f>
        <v>1.4L</v>
      </c>
      <c r="H17" s="397">
        <f t="array" ref="H17">IFERROR(INDEX('VEH98 Data'!U$3:U$1007, SMALL(IF('VEH98 Data'!$AB$3:$AB$968="TRUE", ROW('VEH98 Data'!U$3:U$968)-ROW('VEH98 Data'!U$3)+1),ROWS('VEH98 Data'!U$3:'VEH98 Data'!U3))),"")</f>
        <v>34</v>
      </c>
      <c r="I17" s="42"/>
      <c r="J17" s="397">
        <f t="array" ref="J17">IFERROR(INDEX('VEH98 Data'!G$3:G$1007, SMALL(IF('VEH98 Data'!$AC$3:$AC$968="TRUE", ROW('VEH98 Data'!G$3:G$968)-ROW('VEH98 Data'!G$3)+1),ROWS('VEH98 Data'!G$3:'VEH98 Data'!G3))),"")</f>
        <v>2017</v>
      </c>
      <c r="K17" s="397" t="str">
        <f t="array" ref="K17">IFERROR(INDEX('VEH98 Data'!F$3:F$1007, SMALL(IF('VEH98 Data'!$AC$3:$AC$968="TRUE", ROW('VEH98 Data'!F$3:F$968)-ROW('VEH98 Data'!F$3)+1),ROWS('VEH98 Data'!F$3:'VEH98 Data'!F3))),"")</f>
        <v>Nissan</v>
      </c>
      <c r="L17" s="397" t="str">
        <f t="array" ref="L17">IFERROR(INDEX('VEH98 Data'!H$3:H$1007, SMALL(IF('VEH98 Data'!$AC$3:$AC$968="TRUE", ROW('VEH98 Data'!H$3:H$968)-ROW('VEH98 Data'!H$3)+1),ROWS('VEH98 Data'!H$3:'VEH98 Data'!H3))),"")</f>
        <v>Rogue</v>
      </c>
      <c r="M17" s="397" t="str">
        <f t="array" ref="M17">IFERROR(INDEX('VEH98 Data'!I$3:I$1007, SMALL(IF('VEH98 Data'!$AC$3:$AC$968="TRUE", ROW('VEH98 Data'!I$3:I$968)-ROW('VEH98 Data'!I$3)+1),ROWS('VEH98 Data'!I$3:'VEH98 Data'!I3))),"")</f>
        <v>S</v>
      </c>
      <c r="N17" s="397" t="str">
        <f t="array" ref="N17">IFERROR(INDEX('VEH98 Data'!J$3:J$1007, SMALL(IF('VEH98 Data'!$AC$3:$AC$968="TRUE", ROW('VEH98 Data'!J$3:J$968)-ROW('VEH98 Data'!J$3)+1),ROWS('VEH98 Data'!J$3:'VEH98 Data'!J3))),"")</f>
        <v>FWD</v>
      </c>
      <c r="O17" s="397" t="str">
        <f t="array" ref="O17">IFERROR(INDEX('VEH98 Data'!N$3:N$1007, SMALL(IF('VEH98 Data'!$AC$3:$AC$968="TRUE", ROW('VEH98 Data'!N$3:N$968)-ROW('VEH98 Data'!N$3)+1),ROWS('VEH98 Data'!N$3:'VEH98 Data'!N3))),"")</f>
        <v>2.5L</v>
      </c>
      <c r="P17" s="399">
        <f t="array" ref="P17">IFERROR(INDEX('VEH98 Data'!U$3:U$1007, SMALL(IF('VEH98 Data'!$AC$3:$AC$968="TRUE", ROW('VEH98 Data'!U$3:U$968)-ROW('VEH98 Data'!U$3)+1),ROWS('VEH98 Data'!U$3:'VEH98 Data'!U3))),"")</f>
        <v>28</v>
      </c>
      <c r="Q17" s="19"/>
      <c r="R17" s="19"/>
      <c r="S17" s="19"/>
      <c r="T17" s="19"/>
    </row>
    <row r="18" spans="1:20" x14ac:dyDescent="0.25">
      <c r="A18" s="19"/>
      <c r="B18" s="398">
        <f t="array" ref="B18">IFERROR(INDEX('VEH98 Data'!G$3:G$1007, SMALL(IF('VEH98 Data'!$AB$3:$AB$968="TRUE", ROW('VEH98 Data'!G$3:G$968)-ROW('VEH98 Data'!G$3)+1),ROWS('VEH98 Data'!G$3:'VEH98 Data'!G4))),"")</f>
        <v>2017</v>
      </c>
      <c r="C18" s="398" t="str">
        <f t="array" ref="C18">IFERROR(INDEX('VEH98 Data'!F$3:F$1007, SMALL(IF('VEH98 Data'!$AB$3:$AB$968="TRUE", ROW('VEH98 Data'!F$3:F$968)-ROW('VEH98 Data'!F$3)+1),ROWS('VEH98 Data'!F$3:'VEH98 Data'!F4))),"")</f>
        <v>NISSAN</v>
      </c>
      <c r="D18" s="398" t="str">
        <f t="array" ref="D18">IFERROR(INDEX('VEH98 Data'!H$3:H$1007, SMALL(IF('VEH98 Data'!$AB$3:$AB$968="TRUE", ROW('VEH98 Data'!H$3:H$968)-ROW('VEH98 Data'!H$3)+1),ROWS('VEH98 Data'!H$3:'VEH98 Data'!H4))),"")</f>
        <v>Versa</v>
      </c>
      <c r="E18" s="398" t="str">
        <f t="array" ref="E18">IFERROR(INDEX('VEH98 Data'!I$3:I$1007, SMALL(IF('VEH98 Data'!$AB$3:$AB$968="TRUE", ROW('VEH98 Data'!I$3:I$968)-ROW('VEH98 Data'!I$3)+1),ROWS('VEH98 Data'!I$3:'VEH98 Data'!I4))),"")</f>
        <v>S+ (CVT)</v>
      </c>
      <c r="F18" s="398" t="str">
        <f t="array" ref="F18">IFERROR(INDEX('VEH98 Data'!J$3:J$1007, SMALL(IF('VEH98 Data'!$AB$3:$AB$968="TRUE", ROW('VEH98 Data'!J$3:J$968)-ROW('VEH98 Data'!J$3)+1),ROWS('VEH98 Data'!J$3:'VEH98 Data'!J4))),"")</f>
        <v>FWD</v>
      </c>
      <c r="G18" s="398" t="str">
        <f t="array" ref="G18">IFERROR(INDEX('VEH98 Data'!N$3:N$1007, SMALL(IF('VEH98 Data'!$AB$3:$AB$968="TRUE", ROW('VEH98 Data'!N$3:N$968)-ROW('VEH98 Data'!N$3)+1),ROWS('VEH98 Data'!N$3:'VEH98 Data'!N4))),"")</f>
        <v>1.6L</v>
      </c>
      <c r="H18" s="398">
        <f t="array" ref="H18">IFERROR(INDEX('VEH98 Data'!U$3:U$1007, SMALL(IF('VEH98 Data'!$AB$3:$AB$968="TRUE", ROW('VEH98 Data'!U$3:U$968)-ROW('VEH98 Data'!U$3)+1),ROWS('VEH98 Data'!U$3:'VEH98 Data'!U4))),"")</f>
        <v>34</v>
      </c>
      <c r="I18" s="42"/>
      <c r="J18" s="398">
        <f t="array" ref="J18">IFERROR(INDEX('VEH98 Data'!G$3:G$1007, SMALL(IF('VEH98 Data'!$AC$3:$AC$968="TRUE", ROW('VEH98 Data'!G$3:G$968)-ROW('VEH98 Data'!G$3)+1),ROWS('VEH98 Data'!G$3:'VEH98 Data'!G4))),"")</f>
        <v>2017</v>
      </c>
      <c r="K18" s="398" t="str">
        <f t="array" ref="K18">IFERROR(INDEX('VEH98 Data'!F$3:F$1007, SMALL(IF('VEH98 Data'!$AC$3:$AC$968="TRUE", ROW('VEH98 Data'!F$3:F$968)-ROW('VEH98 Data'!F$3)+1),ROWS('VEH98 Data'!F$3:'VEH98 Data'!F4))),"")</f>
        <v>Nissan</v>
      </c>
      <c r="L18" s="398" t="str">
        <f t="array" ref="L18">IFERROR(INDEX('VEH98 Data'!H$3:H$1007, SMALL(IF('VEH98 Data'!$AC$3:$AC$968="TRUE", ROW('VEH98 Data'!H$3:H$968)-ROW('VEH98 Data'!H$3)+1),ROWS('VEH98 Data'!H$3:'VEH98 Data'!H4))),"")</f>
        <v>Rogue</v>
      </c>
      <c r="M18" s="398" t="str">
        <f t="array" ref="M18">IFERROR(INDEX('VEH98 Data'!I$3:I$1007, SMALL(IF('VEH98 Data'!$AC$3:$AC$968="TRUE", ROW('VEH98 Data'!I$3:I$968)-ROW('VEH98 Data'!I$3)+1),ROWS('VEH98 Data'!I$3:'VEH98 Data'!I4))),"")</f>
        <v>S</v>
      </c>
      <c r="N18" s="398" t="str">
        <f t="array" ref="N18">IFERROR(INDEX('VEH98 Data'!J$3:J$1007, SMALL(IF('VEH98 Data'!$AC$3:$AC$968="TRUE", ROW('VEH98 Data'!J$3:J$968)-ROW('VEH98 Data'!J$3)+1),ROWS('VEH98 Data'!J$3:'VEH98 Data'!J4))),"")</f>
        <v>AWD</v>
      </c>
      <c r="O18" s="398" t="str">
        <f t="array" ref="O18">IFERROR(INDEX('VEH98 Data'!N$3:N$1007, SMALL(IF('VEH98 Data'!$AC$3:$AC$968="TRUE", ROW('VEH98 Data'!N$3:N$968)-ROW('VEH98 Data'!N$3)+1),ROWS('VEH98 Data'!N$3:'VEH98 Data'!N4))),"")</f>
        <v>2.5L</v>
      </c>
      <c r="P18" s="398">
        <f t="array" ref="P18">IFERROR(INDEX('VEH98 Data'!U$3:U$1007, SMALL(IF('VEH98 Data'!$AC$3:$AC$968="TRUE", ROW('VEH98 Data'!U$3:U$968)-ROW('VEH98 Data'!U$3)+1),ROWS('VEH98 Data'!U$3:'VEH98 Data'!U4))),"")</f>
        <v>28</v>
      </c>
      <c r="Q18" s="376"/>
      <c r="R18" s="376"/>
      <c r="S18" s="376"/>
      <c r="T18" s="19"/>
    </row>
    <row r="19" spans="1:20" x14ac:dyDescent="0.25">
      <c r="A19" s="19"/>
      <c r="B19" s="397">
        <f t="array" ref="B19">IFERROR(INDEX('VEH98 Data'!G$3:G$1007, SMALL(IF('VEH98 Data'!$AB$3:$AB$968="TRUE", ROW('VEH98 Data'!G$3:G$968)-ROW('VEH98 Data'!G$3)+1),ROWS('VEH98 Data'!G$3:'VEH98 Data'!G5))),"")</f>
        <v>2017</v>
      </c>
      <c r="C19" s="397" t="str">
        <f t="array" ref="C19">IFERROR(INDEX('VEH98 Data'!F$3:F$1007, SMALL(IF('VEH98 Data'!$AB$3:$AB$968="TRUE", ROW('VEH98 Data'!F$3:F$968)-ROW('VEH98 Data'!F$3)+1),ROWS('VEH98 Data'!F$3:'VEH98 Data'!F5))),"")</f>
        <v>Chevrolet</v>
      </c>
      <c r="D19" s="397" t="str">
        <f t="array" ref="D19">IFERROR(INDEX('VEH98 Data'!H$3:H$1007, SMALL(IF('VEH98 Data'!$AB$3:$AB$968="TRUE", ROW('VEH98 Data'!H$3:H$968)-ROW('VEH98 Data'!H$3)+1),ROWS('VEH98 Data'!H$3:'VEH98 Data'!H5))),"")</f>
        <v>Cruze</v>
      </c>
      <c r="E19" s="397" t="str">
        <f t="array" ref="E19">IFERROR(INDEX('VEH98 Data'!I$3:I$1007, SMALL(IF('VEH98 Data'!$AB$3:$AB$968="TRUE", ROW('VEH98 Data'!I$3:I$968)-ROW('VEH98 Data'!I$3)+1),ROWS('VEH98 Data'!I$3:'VEH98 Data'!I5))),"")</f>
        <v>1LT</v>
      </c>
      <c r="F19" s="397" t="str">
        <f t="array" ref="F19">IFERROR(INDEX('VEH98 Data'!J$3:J$1007, SMALL(IF('VEH98 Data'!$AB$3:$AB$968="TRUE", ROW('VEH98 Data'!J$3:J$968)-ROW('VEH98 Data'!J$3)+1),ROWS('VEH98 Data'!J$3:'VEH98 Data'!J5))),"")</f>
        <v>FWD</v>
      </c>
      <c r="G19" s="397" t="str">
        <f t="array" ref="G19">IFERROR(INDEX('VEH98 Data'!N$3:N$1007, SMALL(IF('VEH98 Data'!$AB$3:$AB$968="TRUE", ROW('VEH98 Data'!N$3:N$968)-ROW('VEH98 Data'!N$3)+1),ROWS('VEH98 Data'!N$3:'VEH98 Data'!N5))),"")</f>
        <v>1.4L</v>
      </c>
      <c r="H19" s="397">
        <f t="array" ref="H19">IFERROR(INDEX('VEH98 Data'!U$3:U$1007, SMALL(IF('VEH98 Data'!$AB$3:$AB$968="TRUE", ROW('VEH98 Data'!U$3:U$968)-ROW('VEH98 Data'!U$3)+1),ROWS('VEH98 Data'!U$3:'VEH98 Data'!U5))),"")</f>
        <v>34</v>
      </c>
      <c r="I19" s="19"/>
      <c r="J19" s="397">
        <f t="array" ref="J19">IFERROR(INDEX('VEH98 Data'!G$3:G$1007, SMALL(IF('VEH98 Data'!$AC$3:$AC$968="TRUE", ROW('VEH98 Data'!G$3:G$968)-ROW('VEH98 Data'!G$3)+1),ROWS('VEH98 Data'!G$3:'VEH98 Data'!G5))),"")</f>
        <v>2017</v>
      </c>
      <c r="K19" s="397" t="str">
        <f t="array" ref="K19">IFERROR(INDEX('VEH98 Data'!F$3:F$1007, SMALL(IF('VEH98 Data'!$AC$3:$AC$968="TRUE", ROW('VEH98 Data'!F$3:F$968)-ROW('VEH98 Data'!F$3)+1),ROWS('VEH98 Data'!F$3:'VEH98 Data'!F5))),"")</f>
        <v>Ford</v>
      </c>
      <c r="L19" s="397" t="str">
        <f t="array" ref="L19">IFERROR(INDEX('VEH98 Data'!H$3:H$1007, SMALL(IF('VEH98 Data'!$AC$3:$AC$968="TRUE", ROW('VEH98 Data'!H$3:H$968)-ROW('VEH98 Data'!H$3)+1),ROWS('VEH98 Data'!H$3:'VEH98 Data'!H5))),"")</f>
        <v>Escape</v>
      </c>
      <c r="M19" s="397" t="str">
        <f t="array" ref="M19">IFERROR(INDEX('VEH98 Data'!I$3:I$1007, SMALL(IF('VEH98 Data'!$AC$3:$AC$968="TRUE", ROW('VEH98 Data'!I$3:I$968)-ROW('VEH98 Data'!I$3)+1),ROWS('VEH98 Data'!I$3:'VEH98 Data'!I5))),"")</f>
        <v>SE</v>
      </c>
      <c r="N19" s="397" t="str">
        <f t="array" ref="N19">IFERROR(INDEX('VEH98 Data'!J$3:J$1007, SMALL(IF('VEH98 Data'!$AC$3:$AC$968="TRUE", ROW('VEH98 Data'!J$3:J$968)-ROW('VEH98 Data'!J$3)+1),ROWS('VEH98 Data'!J$3:'VEH98 Data'!J5))),"")</f>
        <v>FWD</v>
      </c>
      <c r="O19" s="397" t="str">
        <f t="array" ref="O19">IFERROR(INDEX('VEH98 Data'!N$3:N$1007, SMALL(IF('VEH98 Data'!$AC$3:$AC$968="TRUE", ROW('VEH98 Data'!N$3:N$968)-ROW('VEH98 Data'!N$3)+1),ROWS('VEH98 Data'!N$3:'VEH98 Data'!N5))),"")</f>
        <v>1.5L</v>
      </c>
      <c r="P19" s="397">
        <f t="array" ref="P19">IFERROR(INDEX('VEH98 Data'!U$3:U$1007, SMALL(IF('VEH98 Data'!$AC$3:$AC$968="TRUE", ROW('VEH98 Data'!U$3:U$968)-ROW('VEH98 Data'!U$3)+1),ROWS('VEH98 Data'!U$3:'VEH98 Data'!U5))),"")</f>
        <v>26</v>
      </c>
      <c r="Q19" s="376"/>
      <c r="R19" s="376"/>
      <c r="S19" s="376"/>
      <c r="T19" s="19"/>
    </row>
    <row r="20" spans="1:20" x14ac:dyDescent="0.25">
      <c r="A20" s="19"/>
      <c r="B20" s="398">
        <f t="array" ref="B20">IFERROR(INDEX('VEH98 Data'!G$3:G$1007, SMALL(IF('VEH98 Data'!$AB$3:$AB$968="TRUE", ROW('VEH98 Data'!G$3:G$968)-ROW('VEH98 Data'!G$3)+1),ROWS('VEH98 Data'!G$3:'VEH98 Data'!G6))),"")</f>
        <v>2017</v>
      </c>
      <c r="C20" s="398" t="str">
        <f t="array" ref="C20">IFERROR(INDEX('VEH98 Data'!F$3:F$1007, SMALL(IF('VEH98 Data'!$AB$3:$AB$968="TRUE", ROW('VEH98 Data'!F$3:F$968)-ROW('VEH98 Data'!F$3)+1),ROWS('VEH98 Data'!F$3:'VEH98 Data'!F6))),"")</f>
        <v>Chevrolet</v>
      </c>
      <c r="D20" s="398" t="str">
        <f t="array" ref="D20">IFERROR(INDEX('VEH98 Data'!H$3:H$1007, SMALL(IF('VEH98 Data'!$AB$3:$AB$968="TRUE", ROW('VEH98 Data'!H$3:H$968)-ROW('VEH98 Data'!H$3)+1),ROWS('VEH98 Data'!H$3:'VEH98 Data'!H6))),"")</f>
        <v>Volt</v>
      </c>
      <c r="E20" s="398" t="str">
        <f t="array" ref="E20">IFERROR(INDEX('VEH98 Data'!I$3:I$1007, SMALL(IF('VEH98 Data'!$AB$3:$AB$968="TRUE", ROW('VEH98 Data'!I$3:I$968)-ROW('VEH98 Data'!I$3)+1),ROWS('VEH98 Data'!I$3:'VEH98 Data'!I6))),"")</f>
        <v>2LT</v>
      </c>
      <c r="F20" s="398" t="str">
        <f t="array" ref="F20">IFERROR(INDEX('VEH98 Data'!J$3:J$1007, SMALL(IF('VEH98 Data'!$AB$3:$AB$968="TRUE", ROW('VEH98 Data'!J$3:J$968)-ROW('VEH98 Data'!J$3)+1),ROWS('VEH98 Data'!J$3:'VEH98 Data'!J6))),"")</f>
        <v>FWD</v>
      </c>
      <c r="G20" s="398" t="str">
        <f t="array" ref="G20">IFERROR(INDEX('VEH98 Data'!N$3:N$1007, SMALL(IF('VEH98 Data'!$AB$3:$AB$968="TRUE", ROW('VEH98 Data'!N$3:N$968)-ROW('VEH98 Data'!N$3)+1),ROWS('VEH98 Data'!N$3:'VEH98 Data'!N6))),"")</f>
        <v>1.5L</v>
      </c>
      <c r="H20" s="397">
        <f t="array" ref="H20">IFERROR(INDEX('VEH98 Data'!U$3:U$1007, SMALL(IF('VEH98 Data'!$AB$3:$AB$968="TRUE", ROW('VEH98 Data'!U$3:U$968)-ROW('VEH98 Data'!U$3)+1),ROWS('VEH98 Data'!U$3:'VEH98 Data'!U6))),"")</f>
        <v>98</v>
      </c>
      <c r="I20" s="42"/>
      <c r="J20" s="398">
        <f t="array" ref="J20">IFERROR(INDEX('VEH98 Data'!G$3:G$1007, SMALL(IF('VEH98 Data'!$AC$3:$AC$968="TRUE", ROW('VEH98 Data'!G$3:G$968)-ROW('VEH98 Data'!G$3)+1),ROWS('VEH98 Data'!G$3:'VEH98 Data'!G6))),"")</f>
        <v>2017</v>
      </c>
      <c r="K20" s="398" t="str">
        <f t="array" ref="K20">IFERROR(INDEX('VEH98 Data'!F$3:F$1007, SMALL(IF('VEH98 Data'!$AC$3:$AC$968="TRUE", ROW('VEH98 Data'!F$3:F$968)-ROW('VEH98 Data'!F$3)+1),ROWS('VEH98 Data'!F$3:'VEH98 Data'!F6))),"")</f>
        <v>Ford</v>
      </c>
      <c r="L20" s="398" t="str">
        <f t="array" ref="L20">IFERROR(INDEX('VEH98 Data'!H$3:H$1007, SMALL(IF('VEH98 Data'!$AC$3:$AC$968="TRUE", ROW('VEH98 Data'!H$3:H$968)-ROW('VEH98 Data'!H$3)+1),ROWS('VEH98 Data'!H$3:'VEH98 Data'!H6))),"")</f>
        <v>Escape</v>
      </c>
      <c r="M20" s="398" t="str">
        <f t="array" ref="M20">IFERROR(INDEX('VEH98 Data'!I$3:I$1007, SMALL(IF('VEH98 Data'!$AC$3:$AC$968="TRUE", ROW('VEH98 Data'!I$3:I$968)-ROW('VEH98 Data'!I$3)+1),ROWS('VEH98 Data'!I$3:'VEH98 Data'!I6))),"")</f>
        <v>SE</v>
      </c>
      <c r="N20" s="398" t="str">
        <f t="array" ref="N20">IFERROR(INDEX('VEH98 Data'!J$3:J$1007, SMALL(IF('VEH98 Data'!$AC$3:$AC$968="TRUE", ROW('VEH98 Data'!J$3:J$968)-ROW('VEH98 Data'!J$3)+1),ROWS('VEH98 Data'!J$3:'VEH98 Data'!J6))),"")</f>
        <v>4WD</v>
      </c>
      <c r="O20" s="398" t="str">
        <f t="array" ref="O20">IFERROR(INDEX('VEH98 Data'!N$3:N$1007, SMALL(IF('VEH98 Data'!$AC$3:$AC$968="TRUE", ROW('VEH98 Data'!N$3:N$968)-ROW('VEH98 Data'!N$3)+1),ROWS('VEH98 Data'!N$3:'VEH98 Data'!N6))),"")</f>
        <v>2.0L</v>
      </c>
      <c r="P20" s="398">
        <f t="array" ref="P20">IFERROR(INDEX('VEH98 Data'!U$3:U$1007, SMALL(IF('VEH98 Data'!$AC$3:$AC$968="TRUE", ROW('VEH98 Data'!U$3:U$968)-ROW('VEH98 Data'!U$3)+1),ROWS('VEH98 Data'!U$3:'VEH98 Data'!U6))),"")</f>
        <v>23</v>
      </c>
      <c r="Q20" s="376"/>
      <c r="R20" s="376"/>
      <c r="S20" s="376"/>
      <c r="T20" s="19"/>
    </row>
    <row r="21" spans="1:20" x14ac:dyDescent="0.25">
      <c r="A21" s="19"/>
      <c r="B21" s="397">
        <f t="array" ref="B21">IFERROR(INDEX('VEH98 Data'!G$3:G$1007, SMALL(IF('VEH98 Data'!$AB$3:$AB$968="TRUE", ROW('VEH98 Data'!G$3:G$968)-ROW('VEH98 Data'!G$3)+1),ROWS('VEH98 Data'!G$3:'VEH98 Data'!G7))),"")</f>
        <v>2017</v>
      </c>
      <c r="C21" s="397" t="str">
        <f t="array" ref="C21">IFERROR(INDEX('VEH98 Data'!F$3:F$1007, SMALL(IF('VEH98 Data'!$AB$3:$AB$968="TRUE", ROW('VEH98 Data'!F$3:F$968)-ROW('VEH98 Data'!F$3)+1),ROWS('VEH98 Data'!F$3:'VEH98 Data'!F7))),"")</f>
        <v>Chevrolet</v>
      </c>
      <c r="D21" s="397" t="str">
        <f t="array" ref="D21">IFERROR(INDEX('VEH98 Data'!H$3:H$1007, SMALL(IF('VEH98 Data'!$AB$3:$AB$968="TRUE", ROW('VEH98 Data'!H$3:H$968)-ROW('VEH98 Data'!H$3)+1),ROWS('VEH98 Data'!H$3:'VEH98 Data'!H7))),"")</f>
        <v>Spark EV</v>
      </c>
      <c r="E21" s="397" t="str">
        <f t="array" ref="E21">IFERROR(INDEX('VEH98 Data'!I$3:I$1007, SMALL(IF('VEH98 Data'!$AB$3:$AB$968="TRUE", ROW('VEH98 Data'!I$3:I$968)-ROW('VEH98 Data'!I$3)+1),ROWS('VEH98 Data'!I$3:'VEH98 Data'!I7))),"")</f>
        <v>1LT</v>
      </c>
      <c r="F21" s="397" t="str">
        <f t="array" ref="F21">IFERROR(INDEX('VEH98 Data'!J$3:J$1007, SMALL(IF('VEH98 Data'!$AB$3:$AB$968="TRUE", ROW('VEH98 Data'!J$3:J$968)-ROW('VEH98 Data'!J$3)+1),ROWS('VEH98 Data'!J$3:'VEH98 Data'!J7))),"")</f>
        <v>FWD</v>
      </c>
      <c r="G21" s="397" t="str">
        <f t="array" ref="G21">IFERROR(INDEX('VEH98 Data'!N$3:N$1007, SMALL(IF('VEH98 Data'!$AB$3:$AB$968="TRUE", ROW('VEH98 Data'!N$3:N$968)-ROW('VEH98 Data'!N$3)+1),ROWS('VEH98 Data'!N$3:'VEH98 Data'!N7))),"")</f>
        <v>N/A</v>
      </c>
      <c r="H21" s="397">
        <f t="array" ref="H21">IFERROR(INDEX('VEH98 Data'!U$3:U$1007, SMALL(IF('VEH98 Data'!$AB$3:$AB$968="TRUE", ROW('VEH98 Data'!U$3:U$968)-ROW('VEH98 Data'!U$3)+1),ROWS('VEH98 Data'!U$3:'VEH98 Data'!U7))),"")</f>
        <v>119</v>
      </c>
      <c r="I21" s="42"/>
      <c r="J21" s="397">
        <f t="array" ref="J21">IFERROR(INDEX('VEH98 Data'!G$3:G$1007, SMALL(IF('VEH98 Data'!$AC$3:$AC$968="TRUE", ROW('VEH98 Data'!G$3:G$968)-ROW('VEH98 Data'!G$3)+1),ROWS('VEH98 Data'!G$3:'VEH98 Data'!G7))),"")</f>
        <v>2017</v>
      </c>
      <c r="K21" s="397" t="str">
        <f t="array" ref="K21">IFERROR(INDEX('VEH98 Data'!F$3:F$1007, SMALL(IF('VEH98 Data'!$AC$3:$AC$968="TRUE", ROW('VEH98 Data'!F$3:F$968)-ROW('VEH98 Data'!F$3)+1),ROWS('VEH98 Data'!F$3:'VEH98 Data'!F7))),"")</f>
        <v>Chevrolet</v>
      </c>
      <c r="L21" s="397" t="str">
        <f t="array" ref="L21">IFERROR(INDEX('VEH98 Data'!H$3:H$1007, SMALL(IF('VEH98 Data'!$AC$3:$AC$968="TRUE", ROW('VEH98 Data'!H$3:H$968)-ROW('VEH98 Data'!H$3)+1),ROWS('VEH98 Data'!H$3:'VEH98 Data'!H7))),"")</f>
        <v>Equinox</v>
      </c>
      <c r="M21" s="397" t="str">
        <f t="array" ref="M21">IFERROR(INDEX('VEH98 Data'!I$3:I$1007, SMALL(IF('VEH98 Data'!$AC$3:$AC$968="TRUE", ROW('VEH98 Data'!I$3:I$968)-ROW('VEH98 Data'!I$3)+1),ROWS('VEH98 Data'!I$3:'VEH98 Data'!I7))),"")</f>
        <v>LS</v>
      </c>
      <c r="N21" s="397" t="str">
        <f t="array" ref="N21">IFERROR(INDEX('VEH98 Data'!J$3:J$1007, SMALL(IF('VEH98 Data'!$AC$3:$AC$968="TRUE", ROW('VEH98 Data'!J$3:J$968)-ROW('VEH98 Data'!J$3)+1),ROWS('VEH98 Data'!J$3:'VEH98 Data'!J7))),"")</f>
        <v>FWD</v>
      </c>
      <c r="O21" s="397" t="str">
        <f t="array" ref="O21">IFERROR(INDEX('VEH98 Data'!N$3:N$1007, SMALL(IF('VEH98 Data'!$AC$3:$AC$968="TRUE", ROW('VEH98 Data'!N$3:N$968)-ROW('VEH98 Data'!N$3)+1),ROWS('VEH98 Data'!N$3:'VEH98 Data'!N7))),"")</f>
        <v>2.4L</v>
      </c>
      <c r="P21" s="397">
        <f t="array" ref="P21">IFERROR(INDEX('VEH98 Data'!U$3:U$1007, SMALL(IF('VEH98 Data'!$AC$3:$AC$968="TRUE", ROW('VEH98 Data'!U$3:U$968)-ROW('VEH98 Data'!U$3)+1),ROWS('VEH98 Data'!U$3:'VEH98 Data'!U7))),"")</f>
        <v>26</v>
      </c>
      <c r="Q21" s="376"/>
      <c r="R21" s="376"/>
      <c r="S21" s="376"/>
      <c r="T21" s="19"/>
    </row>
    <row r="22" spans="1:20" x14ac:dyDescent="0.25">
      <c r="A22" s="19"/>
      <c r="B22" s="398">
        <f t="array" ref="B22">IFERROR(INDEX('VEH98 Data'!G$3:G$1007, SMALL(IF('VEH98 Data'!$AB$3:$AB$968="TRUE", ROW('VEH98 Data'!G$3:G$968)-ROW('VEH98 Data'!G$3)+1),ROWS('VEH98 Data'!G$3:'VEH98 Data'!G8))),"")</f>
        <v>2017</v>
      </c>
      <c r="C22" s="398" t="str">
        <f t="array" ref="C22">IFERROR(INDEX('VEH98 Data'!F$3:F$1007, SMALL(IF('VEH98 Data'!$AB$3:$AB$968="TRUE", ROW('VEH98 Data'!F$3:F$968)-ROW('VEH98 Data'!F$3)+1),ROWS('VEH98 Data'!F$3:'VEH98 Data'!F8))),"")</f>
        <v>Ford</v>
      </c>
      <c r="D22" s="398" t="str">
        <f t="array" ref="D22">IFERROR(INDEX('VEH98 Data'!H$3:H$1007, SMALL(IF('VEH98 Data'!$AB$3:$AB$968="TRUE", ROW('VEH98 Data'!H$3:H$968)-ROW('VEH98 Data'!H$3)+1),ROWS('VEH98 Data'!H$3:'VEH98 Data'!H8))),"")</f>
        <v>Focus Electric</v>
      </c>
      <c r="E22" s="398" t="str">
        <f t="array" ref="E22">IFERROR(INDEX('VEH98 Data'!I$3:I$1007, SMALL(IF('VEH98 Data'!$AB$3:$AB$968="TRUE", ROW('VEH98 Data'!I$3:I$968)-ROW('VEH98 Data'!I$3)+1),ROWS('VEH98 Data'!I$3:'VEH98 Data'!I8))),"")</f>
        <v>Electric</v>
      </c>
      <c r="F22" s="398" t="str">
        <f t="array" ref="F22">IFERROR(INDEX('VEH98 Data'!J$3:J$1007, SMALL(IF('VEH98 Data'!$AB$3:$AB$968="TRUE", ROW('VEH98 Data'!J$3:J$968)-ROW('VEH98 Data'!J$3)+1),ROWS('VEH98 Data'!J$3:'VEH98 Data'!J8))),"")</f>
        <v>FWD</v>
      </c>
      <c r="G22" s="398" t="str">
        <f t="array" ref="G22">IFERROR(INDEX('VEH98 Data'!N$3:N$1007, SMALL(IF('VEH98 Data'!$AB$3:$AB$968="TRUE", ROW('VEH98 Data'!N$3:N$968)-ROW('VEH98 Data'!N$3)+1),ROWS('VEH98 Data'!N$3:'VEH98 Data'!N8))),"")</f>
        <v>N/A</v>
      </c>
      <c r="H22" s="397">
        <f t="array" ref="H22">IFERROR(INDEX('VEH98 Data'!U$3:U$1007, SMALL(IF('VEH98 Data'!$AB$3:$AB$968="TRUE", ROW('VEH98 Data'!U$3:U$968)-ROW('VEH98 Data'!U$3)+1),ROWS('VEH98 Data'!U$3:'VEH98 Data'!U8))),"")</f>
        <v>105</v>
      </c>
      <c r="I22" s="42"/>
      <c r="J22" s="398">
        <f t="array" ref="J22">IFERROR(INDEX('VEH98 Data'!G$3:G$1007, SMALL(IF('VEH98 Data'!$AC$3:$AC$968="TRUE", ROW('VEH98 Data'!G$3:G$968)-ROW('VEH98 Data'!G$3)+1),ROWS('VEH98 Data'!G$3:'VEH98 Data'!G8))),"")</f>
        <v>2017</v>
      </c>
      <c r="K22" s="398" t="str">
        <f t="array" ref="K22">IFERROR(INDEX('VEH98 Data'!F$3:F$1007, SMALL(IF('VEH98 Data'!$AC$3:$AC$968="TRUE", ROW('VEH98 Data'!F$3:F$968)-ROW('VEH98 Data'!F$3)+1),ROWS('VEH98 Data'!F$3:'VEH98 Data'!F8))),"")</f>
        <v>Chevrolet</v>
      </c>
      <c r="L22" s="398" t="str">
        <f t="array" ref="L22">IFERROR(INDEX('VEH98 Data'!H$3:H$1007, SMALL(IF('VEH98 Data'!$AC$3:$AC$968="TRUE", ROW('VEH98 Data'!H$3:H$968)-ROW('VEH98 Data'!H$3)+1),ROWS('VEH98 Data'!H$3:'VEH98 Data'!H8))),"")</f>
        <v>Equinox</v>
      </c>
      <c r="M22" s="398" t="str">
        <f t="array" ref="M22">IFERROR(INDEX('VEH98 Data'!I$3:I$1007, SMALL(IF('VEH98 Data'!$AC$3:$AC$968="TRUE", ROW('VEH98 Data'!I$3:I$968)-ROW('VEH98 Data'!I$3)+1),ROWS('VEH98 Data'!I$3:'VEH98 Data'!I8))),"")</f>
        <v>LS</v>
      </c>
      <c r="N22" s="398" t="str">
        <f t="array" ref="N22">IFERROR(INDEX('VEH98 Data'!J$3:J$1007, SMALL(IF('VEH98 Data'!$AC$3:$AC$968="TRUE", ROW('VEH98 Data'!J$3:J$968)-ROW('VEH98 Data'!J$3)+1),ROWS('VEH98 Data'!J$3:'VEH98 Data'!J8))),"")</f>
        <v>AWD</v>
      </c>
      <c r="O22" s="398" t="str">
        <f t="array" ref="O22">IFERROR(INDEX('VEH98 Data'!N$3:N$1007, SMALL(IF('VEH98 Data'!$AC$3:$AC$968="TRUE", ROW('VEH98 Data'!N$3:N$968)-ROW('VEH98 Data'!N$3)+1),ROWS('VEH98 Data'!N$3:'VEH98 Data'!N8))),"")</f>
        <v>2.4L</v>
      </c>
      <c r="P22" s="398">
        <f t="array" ref="P22">IFERROR(INDEX('VEH98 Data'!U$3:U$1007, SMALL(IF('VEH98 Data'!$AC$3:$AC$968="TRUE", ROW('VEH98 Data'!U$3:U$968)-ROW('VEH98 Data'!U$3)+1),ROWS('VEH98 Data'!U$3:'VEH98 Data'!U8))),"")</f>
        <v>23</v>
      </c>
      <c r="Q22" s="376"/>
      <c r="R22" s="376"/>
      <c r="S22" s="376"/>
      <c r="T22" s="19"/>
    </row>
    <row r="23" spans="1:20" x14ac:dyDescent="0.25">
      <c r="A23" s="19"/>
      <c r="B23" s="397">
        <f t="array" ref="B23">IFERROR(INDEX('VEH98 Data'!G$3:G$1007, SMALL(IF('VEH98 Data'!$AB$3:$AB$968="TRUE", ROW('VEH98 Data'!G$3:G$968)-ROW('VEH98 Data'!G$3)+1),ROWS('VEH98 Data'!G$3:'VEH98 Data'!G9))),"")</f>
        <v>2017</v>
      </c>
      <c r="C23" s="397" t="str">
        <f t="array" ref="C23">IFERROR(INDEX('VEH98 Data'!F$3:F$1007, SMALL(IF('VEH98 Data'!$AB$3:$AB$968="TRUE", ROW('VEH98 Data'!F$3:F$968)-ROW('VEH98 Data'!F$3)+1),ROWS('VEH98 Data'!F$3:'VEH98 Data'!F9))),"")</f>
        <v>Ford</v>
      </c>
      <c r="D23" s="397" t="str">
        <f t="array" ref="D23">IFERROR(INDEX('VEH98 Data'!H$3:H$1007, SMALL(IF('VEH98 Data'!$AB$3:$AB$968="TRUE", ROW('VEH98 Data'!H$3:H$968)-ROW('VEH98 Data'!H$3)+1),ROWS('VEH98 Data'!H$3:'VEH98 Data'!H9))),"")</f>
        <v>C-Max</v>
      </c>
      <c r="E23" s="397" t="str">
        <f t="array" ref="E23">IFERROR(INDEX('VEH98 Data'!I$3:I$1007, SMALL(IF('VEH98 Data'!$AB$3:$AB$968="TRUE", ROW('VEH98 Data'!I$3:I$968)-ROW('VEH98 Data'!I$3)+1),ROWS('VEH98 Data'!I$3:'VEH98 Data'!I9))),"")</f>
        <v>Hybrid SE</v>
      </c>
      <c r="F23" s="397" t="str">
        <f t="array" ref="F23">IFERROR(INDEX('VEH98 Data'!J$3:J$1007, SMALL(IF('VEH98 Data'!$AB$3:$AB$968="TRUE", ROW('VEH98 Data'!J$3:J$968)-ROW('VEH98 Data'!J$3)+1),ROWS('VEH98 Data'!J$3:'VEH98 Data'!J9))),"")</f>
        <v>FWD</v>
      </c>
      <c r="G23" s="397" t="str">
        <f t="array" ref="G23">IFERROR(INDEX('VEH98 Data'!N$3:N$1007, SMALL(IF('VEH98 Data'!$AB$3:$AB$968="TRUE", ROW('VEH98 Data'!N$3:N$968)-ROW('VEH98 Data'!N$3)+1),ROWS('VEH98 Data'!N$3:'VEH98 Data'!N9))),"")</f>
        <v>2.0L</v>
      </c>
      <c r="H23" s="397">
        <f t="array" ref="H23">IFERROR(INDEX('VEH98 Data'!U$3:U$1007, SMALL(IF('VEH98 Data'!$AB$3:$AB$968="TRUE", ROW('VEH98 Data'!U$3:U$968)-ROW('VEH98 Data'!U$3)+1),ROWS('VEH98 Data'!U$3:'VEH98 Data'!U9))),"")</f>
        <v>40</v>
      </c>
      <c r="I23" s="42"/>
      <c r="J23" s="397">
        <f t="array" ref="J23">IFERROR(INDEX('VEH98 Data'!G$3:G$1007, SMALL(IF('VEH98 Data'!$AC$3:$AC$968="TRUE", ROW('VEH98 Data'!G$3:G$968)-ROW('VEH98 Data'!G$3)+1),ROWS('VEH98 Data'!G$3:'VEH98 Data'!G9))),"")</f>
        <v>2017</v>
      </c>
      <c r="K23" s="397" t="str">
        <f t="array" ref="K23">IFERROR(INDEX('VEH98 Data'!F$3:F$1007, SMALL(IF('VEH98 Data'!$AC$3:$AC$968="TRUE", ROW('VEH98 Data'!F$3:F$968)-ROW('VEH98 Data'!F$3)+1),ROWS('VEH98 Data'!F$3:'VEH98 Data'!F9))),"")</f>
        <v>Jeep</v>
      </c>
      <c r="L23" s="397" t="str">
        <f t="array" ref="L23">IFERROR(INDEX('VEH98 Data'!H$3:H$1007, SMALL(IF('VEH98 Data'!$AC$3:$AC$968="TRUE", ROW('VEH98 Data'!H$3:H$968)-ROW('VEH98 Data'!H$3)+1),ROWS('VEH98 Data'!H$3:'VEH98 Data'!H9))),"")</f>
        <v>Cherokee</v>
      </c>
      <c r="M23" s="397" t="str">
        <f t="array" ref="M23">IFERROR(INDEX('VEH98 Data'!I$3:I$1007, SMALL(IF('VEH98 Data'!$AC$3:$AC$968="TRUE", ROW('VEH98 Data'!I$3:I$968)-ROW('VEH98 Data'!I$3)+1),ROWS('VEH98 Data'!I$3:'VEH98 Data'!I9))),"")</f>
        <v>Sport</v>
      </c>
      <c r="N23" s="397" t="str">
        <f t="array" ref="N23">IFERROR(INDEX('VEH98 Data'!J$3:J$1007, SMALL(IF('VEH98 Data'!$AC$3:$AC$968="TRUE", ROW('VEH98 Data'!J$3:J$968)-ROW('VEH98 Data'!J$3)+1),ROWS('VEH98 Data'!J$3:'VEH98 Data'!J9))),"")</f>
        <v>FWD</v>
      </c>
      <c r="O23" s="397" t="str">
        <f t="array" ref="O23">IFERROR(INDEX('VEH98 Data'!N$3:N$1007, SMALL(IF('VEH98 Data'!$AC$3:$AC$968="TRUE", ROW('VEH98 Data'!N$3:N$968)-ROW('VEH98 Data'!N$3)+1),ROWS('VEH98 Data'!N$3:'VEH98 Data'!N9))),"")</f>
        <v>2.4L</v>
      </c>
      <c r="P23" s="397">
        <f t="array" ref="P23">IFERROR(INDEX('VEH98 Data'!U$3:U$1007, SMALL(IF('VEH98 Data'!$AC$3:$AC$968="TRUE", ROW('VEH98 Data'!U$3:U$968)-ROW('VEH98 Data'!U$3)+1),ROWS('VEH98 Data'!U$3:'VEH98 Data'!U9))),"")</f>
        <v>25</v>
      </c>
      <c r="Q23" s="19"/>
      <c r="R23" s="19"/>
      <c r="S23" s="19"/>
      <c r="T23" s="19"/>
    </row>
    <row r="24" spans="1:20" x14ac:dyDescent="0.25">
      <c r="A24" s="19"/>
      <c r="B24" s="398">
        <f t="array" ref="B24">IFERROR(INDEX('VEH98 Data'!G$3:G$1007, SMALL(IF('VEH98 Data'!$AB$3:$AB$968="TRUE", ROW('VEH98 Data'!G$3:G$968)-ROW('VEH98 Data'!G$3)+1),ROWS('VEH98 Data'!G$3:'VEH98 Data'!G10))),"")</f>
        <v>2017</v>
      </c>
      <c r="C24" s="398" t="str">
        <f t="array" ref="C24">IFERROR(INDEX('VEH98 Data'!F$3:F$1007, SMALL(IF('VEH98 Data'!$AB$3:$AB$968="TRUE", ROW('VEH98 Data'!F$3:F$968)-ROW('VEH98 Data'!F$3)+1),ROWS('VEH98 Data'!F$3:'VEH98 Data'!F10))),"")</f>
        <v>Ford</v>
      </c>
      <c r="D24" s="398" t="str">
        <f t="array" ref="D24">IFERROR(INDEX('VEH98 Data'!H$3:H$1007, SMALL(IF('VEH98 Data'!$AB$3:$AB$968="TRUE", ROW('VEH98 Data'!H$3:H$968)-ROW('VEH98 Data'!H$3)+1),ROWS('VEH98 Data'!H$3:'VEH98 Data'!H10))),"")</f>
        <v>C-Max</v>
      </c>
      <c r="E24" s="398" t="str">
        <f t="array" ref="E24">IFERROR(INDEX('VEH98 Data'!I$3:I$1007, SMALL(IF('VEH98 Data'!$AB$3:$AB$968="TRUE", ROW('VEH98 Data'!I$3:I$968)-ROW('VEH98 Data'!I$3)+1),ROWS('VEH98 Data'!I$3:'VEH98 Data'!I10))),"")</f>
        <v>Energi Plug-in</v>
      </c>
      <c r="F24" s="398" t="str">
        <f t="array" ref="F24">IFERROR(INDEX('VEH98 Data'!J$3:J$1007, SMALL(IF('VEH98 Data'!$AB$3:$AB$968="TRUE", ROW('VEH98 Data'!J$3:J$968)-ROW('VEH98 Data'!J$3)+1),ROWS('VEH98 Data'!J$3:'VEH98 Data'!J10))),"")</f>
        <v>FWD</v>
      </c>
      <c r="G24" s="398" t="str">
        <f t="array" ref="G24">IFERROR(INDEX('VEH98 Data'!N$3:N$1007, SMALL(IF('VEH98 Data'!$AB$3:$AB$968="TRUE", ROW('VEH98 Data'!N$3:N$968)-ROW('VEH98 Data'!N$3)+1),ROWS('VEH98 Data'!N$3:'VEH98 Data'!N10))),"")</f>
        <v>2.0L</v>
      </c>
      <c r="H24" s="398">
        <f t="array" ref="H24">IFERROR(INDEX('VEH98 Data'!U$3:U$1007, SMALL(IF('VEH98 Data'!$AB$3:$AB$968="TRUE", ROW('VEH98 Data'!U$3:U$968)-ROW('VEH98 Data'!U$3)+1),ROWS('VEH98 Data'!U$3:'VEH98 Data'!U10))),"")</f>
        <v>88</v>
      </c>
      <c r="I24" s="42"/>
      <c r="J24" s="398">
        <f t="array" ref="J24">IFERROR(INDEX('VEH98 Data'!G$3:G$1007, SMALL(IF('VEH98 Data'!$AC$3:$AC$968="TRUE", ROW('VEH98 Data'!G$3:G$968)-ROW('VEH98 Data'!G$3)+1),ROWS('VEH98 Data'!G$3:'VEH98 Data'!G10))),"")</f>
        <v>2017</v>
      </c>
      <c r="K24" s="398" t="str">
        <f t="array" ref="K24">IFERROR(INDEX('VEH98 Data'!F$3:F$1007, SMALL(IF('VEH98 Data'!$AC$3:$AC$968="TRUE", ROW('VEH98 Data'!F$3:F$968)-ROW('VEH98 Data'!F$3)+1),ROWS('VEH98 Data'!F$3:'VEH98 Data'!F10))),"")</f>
        <v>Hyundai</v>
      </c>
      <c r="L24" s="398" t="str">
        <f t="array" ref="L24">IFERROR(INDEX('VEH98 Data'!H$3:H$1007, SMALL(IF('VEH98 Data'!$AC$3:$AC$968="TRUE", ROW('VEH98 Data'!H$3:H$968)-ROW('VEH98 Data'!H$3)+1),ROWS('VEH98 Data'!H$3:'VEH98 Data'!H10))),"")</f>
        <v>Tucson</v>
      </c>
      <c r="M24" s="398" t="str">
        <f t="array" ref="M24">IFERROR(INDEX('VEH98 Data'!I$3:I$1007, SMALL(IF('VEH98 Data'!$AC$3:$AC$968="TRUE", ROW('VEH98 Data'!I$3:I$968)-ROW('VEH98 Data'!I$3)+1),ROWS('VEH98 Data'!I$3:'VEH98 Data'!I10))),"")</f>
        <v>SE</v>
      </c>
      <c r="N24" s="398" t="str">
        <f t="array" ref="N24">IFERROR(INDEX('VEH98 Data'!J$3:J$1007, SMALL(IF('VEH98 Data'!$AC$3:$AC$968="TRUE", ROW('VEH98 Data'!J$3:J$968)-ROW('VEH98 Data'!J$3)+1),ROWS('VEH98 Data'!J$3:'VEH98 Data'!J10))),"")</f>
        <v>FWD</v>
      </c>
      <c r="O24" s="398" t="str">
        <f t="array" ref="O24">IFERROR(INDEX('VEH98 Data'!N$3:N$1007, SMALL(IF('VEH98 Data'!$AC$3:$AC$968="TRUE", ROW('VEH98 Data'!N$3:N$968)-ROW('VEH98 Data'!N$3)+1),ROWS('VEH98 Data'!N$3:'VEH98 Data'!N10))),"")</f>
        <v>2.0L</v>
      </c>
      <c r="P24" s="398">
        <f t="array" ref="P24">IFERROR(INDEX('VEH98 Data'!U$3:U$1007, SMALL(IF('VEH98 Data'!$AC$3:$AC$968="TRUE", ROW('VEH98 Data'!U$3:U$968)-ROW('VEH98 Data'!U$3)+1),ROWS('VEH98 Data'!U$3:'VEH98 Data'!U10))),"")</f>
        <v>26</v>
      </c>
      <c r="Q24" s="19"/>
      <c r="R24" s="19"/>
      <c r="S24" s="19"/>
      <c r="T24" s="19"/>
    </row>
    <row r="25" spans="1:20" x14ac:dyDescent="0.25">
      <c r="A25" s="19"/>
      <c r="B25" s="397">
        <f t="array" ref="B25">IFERROR(INDEX('VEH98 Data'!G$3:G$1007, SMALL(IF('VEH98 Data'!$AB$3:$AB$968="TRUE", ROW('VEH98 Data'!G$3:G$968)-ROW('VEH98 Data'!G$3)+1),ROWS('VEH98 Data'!G$3:'VEH98 Data'!G11))),"")</f>
        <v>2017</v>
      </c>
      <c r="C25" s="397" t="str">
        <f t="array" ref="C25">IFERROR(INDEX('VEH98 Data'!F$3:F$1007, SMALL(IF('VEH98 Data'!$AB$3:$AB$968="TRUE", ROW('VEH98 Data'!F$3:F$968)-ROW('VEH98 Data'!F$3)+1),ROWS('VEH98 Data'!F$3:'VEH98 Data'!F11))),"")</f>
        <v>HONDA</v>
      </c>
      <c r="D25" s="397" t="str">
        <f t="array" ref="D25">IFERROR(INDEX('VEH98 Data'!H$3:H$1007, SMALL(IF('VEH98 Data'!$AB$3:$AB$968="TRUE", ROW('VEH98 Data'!H$3:H$968)-ROW('VEH98 Data'!H$3)+1),ROWS('VEH98 Data'!H$3:'VEH98 Data'!H11))),"")</f>
        <v>CIVIC</v>
      </c>
      <c r="E25" s="397" t="str">
        <f t="array" ref="E25">IFERROR(INDEX('VEH98 Data'!I$3:I$1007, SMALL(IF('VEH98 Data'!$AB$3:$AB$968="TRUE", ROW('VEH98 Data'!I$3:I$968)-ROW('VEH98 Data'!I$3)+1),ROWS('VEH98 Data'!I$3:'VEH98 Data'!I11))),"")</f>
        <v>LX</v>
      </c>
      <c r="F25" s="397" t="str">
        <f t="array" ref="F25">IFERROR(INDEX('VEH98 Data'!J$3:J$1007, SMALL(IF('VEH98 Data'!$AB$3:$AB$968="TRUE", ROW('VEH98 Data'!J$3:J$968)-ROW('VEH98 Data'!J$3)+1),ROWS('VEH98 Data'!J$3:'VEH98 Data'!J11))),"")</f>
        <v>CVT</v>
      </c>
      <c r="G25" s="397">
        <f t="array" ref="G25">IFERROR(INDEX('VEH98 Data'!N$3:N$1007, SMALL(IF('VEH98 Data'!$AB$3:$AB$968="TRUE", ROW('VEH98 Data'!N$3:N$968)-ROW('VEH98 Data'!N$3)+1),ROWS('VEH98 Data'!N$3:'VEH98 Data'!N11))),"")</f>
        <v>2</v>
      </c>
      <c r="H25" s="397">
        <f t="array" ref="H25">IFERROR(INDEX('VEH98 Data'!U$3:U$1007, SMALL(IF('VEH98 Data'!$AB$3:$AB$968="TRUE", ROW('VEH98 Data'!U$3:U$968)-ROW('VEH98 Data'!U$3)+1),ROWS('VEH98 Data'!U$3:'VEH98 Data'!U11))),"")</f>
        <v>34</v>
      </c>
      <c r="I25" s="42"/>
      <c r="J25" s="397">
        <f t="array" ref="J25">IFERROR(INDEX('VEH98 Data'!G$3:G$1007, SMALL(IF('VEH98 Data'!$AC$3:$AC$968="TRUE", ROW('VEH98 Data'!G$3:G$968)-ROW('VEH98 Data'!G$3)+1),ROWS('VEH98 Data'!G$3:'VEH98 Data'!G11))),"")</f>
        <v>2017</v>
      </c>
      <c r="K25" s="397" t="str">
        <f t="array" ref="K25">IFERROR(INDEX('VEH98 Data'!F$3:F$1007, SMALL(IF('VEH98 Data'!$AC$3:$AC$968="TRUE", ROW('VEH98 Data'!F$3:F$968)-ROW('VEH98 Data'!F$3)+1),ROWS('VEH98 Data'!F$3:'VEH98 Data'!F11))),"")</f>
        <v>Hyundai</v>
      </c>
      <c r="L25" s="397" t="str">
        <f t="array" ref="L25">IFERROR(INDEX('VEH98 Data'!H$3:H$1007, SMALL(IF('VEH98 Data'!$AC$3:$AC$968="TRUE", ROW('VEH98 Data'!H$3:H$968)-ROW('VEH98 Data'!H$3)+1),ROWS('VEH98 Data'!H$3:'VEH98 Data'!H11))),"")</f>
        <v>Tucson</v>
      </c>
      <c r="M25" s="397" t="str">
        <f t="array" ref="M25">IFERROR(INDEX('VEH98 Data'!I$3:I$1007, SMALL(IF('VEH98 Data'!$AC$3:$AC$968="TRUE", ROW('VEH98 Data'!I$3:I$968)-ROW('VEH98 Data'!I$3)+1),ROWS('VEH98 Data'!I$3:'VEH98 Data'!I11))),"")</f>
        <v>SE</v>
      </c>
      <c r="N25" s="397" t="str">
        <f t="array" ref="N25">IFERROR(INDEX('VEH98 Data'!J$3:J$1007, SMALL(IF('VEH98 Data'!$AC$3:$AC$968="TRUE", ROW('VEH98 Data'!J$3:J$968)-ROW('VEH98 Data'!J$3)+1),ROWS('VEH98 Data'!J$3:'VEH98 Data'!J11))),"")</f>
        <v>AWD</v>
      </c>
      <c r="O25" s="397" t="str">
        <f t="array" ref="O25">IFERROR(INDEX('VEH98 Data'!N$3:N$1007, SMALL(IF('VEH98 Data'!$AC$3:$AC$968="TRUE", ROW('VEH98 Data'!N$3:N$968)-ROW('VEH98 Data'!N$3)+1),ROWS('VEH98 Data'!N$3:'VEH98 Data'!N11))),"")</f>
        <v>2.0L</v>
      </c>
      <c r="P25" s="397">
        <f t="array" ref="P25">IFERROR(INDEX('VEH98 Data'!U$3:U$1007, SMALL(IF('VEH98 Data'!$AC$3:$AC$968="TRUE", ROW('VEH98 Data'!U$3:U$968)-ROW('VEH98 Data'!U$3)+1),ROWS('VEH98 Data'!U$3:'VEH98 Data'!U11))),"")</f>
        <v>23</v>
      </c>
      <c r="Q25" s="19"/>
      <c r="R25" s="19"/>
      <c r="S25" s="19"/>
      <c r="T25" s="19"/>
    </row>
    <row r="26" spans="1:20" x14ac:dyDescent="0.25">
      <c r="A26" s="19"/>
      <c r="B26" s="398">
        <f t="array" ref="B26">IFERROR(INDEX('VEH98 Data'!G$3:G$1007, SMALL(IF('VEH98 Data'!$AB$3:$AB$968="TRUE", ROW('VEH98 Data'!G$3:G$968)-ROW('VEH98 Data'!G$3)+1),ROWS('VEH98 Data'!G$3:'VEH98 Data'!G12))),"")</f>
        <v>2017</v>
      </c>
      <c r="C26" s="398" t="str">
        <f t="array" ref="C26">IFERROR(INDEX('VEH98 Data'!F$3:F$1007, SMALL(IF('VEH98 Data'!$AB$3:$AB$968="TRUE", ROW('VEH98 Data'!F$3:F$968)-ROW('VEH98 Data'!F$3)+1),ROWS('VEH98 Data'!F$3:'VEH98 Data'!F12))),"")</f>
        <v>Hyundai</v>
      </c>
      <c r="D26" s="398" t="str">
        <f t="array" ref="D26">IFERROR(INDEX('VEH98 Data'!H$3:H$1007, SMALL(IF('VEH98 Data'!$AB$3:$AB$968="TRUE", ROW('VEH98 Data'!H$3:H$968)-ROW('VEH98 Data'!H$3)+1),ROWS('VEH98 Data'!H$3:'VEH98 Data'!H12))),"")</f>
        <v>Elantra</v>
      </c>
      <c r="E26" s="398" t="str">
        <f t="array" ref="E26">IFERROR(INDEX('VEH98 Data'!I$3:I$1007, SMALL(IF('VEH98 Data'!$AB$3:$AB$968="TRUE", ROW('VEH98 Data'!I$3:I$968)-ROW('VEH98 Data'!I$3)+1),ROWS('VEH98 Data'!I$3:'VEH98 Data'!I12))),"")</f>
        <v xml:space="preserve">SE PZEV </v>
      </c>
      <c r="F26" s="398" t="str">
        <f t="array" ref="F26">IFERROR(INDEX('VEH98 Data'!J$3:J$1007, SMALL(IF('VEH98 Data'!$AB$3:$AB$968="TRUE", ROW('VEH98 Data'!J$3:J$968)-ROW('VEH98 Data'!J$3)+1),ROWS('VEH98 Data'!J$3:'VEH98 Data'!J12))),"")</f>
        <v>FWD</v>
      </c>
      <c r="G26" s="398" t="str">
        <f t="array" ref="G26">IFERROR(INDEX('VEH98 Data'!N$3:N$1007, SMALL(IF('VEH98 Data'!$AB$3:$AB$968="TRUE", ROW('VEH98 Data'!N$3:N$968)-ROW('VEH98 Data'!N$3)+1),ROWS('VEH98 Data'!N$3:'VEH98 Data'!N12))),"")</f>
        <v>2.0L</v>
      </c>
      <c r="H26" s="398">
        <f t="array" ref="H26">IFERROR(INDEX('VEH98 Data'!U$3:U$1007, SMALL(IF('VEH98 Data'!$AB$3:$AB$968="TRUE", ROW('VEH98 Data'!U$3:U$968)-ROW('VEH98 Data'!U$3)+1),ROWS('VEH98 Data'!U$3:'VEH98 Data'!U12))),"")</f>
        <v>33</v>
      </c>
      <c r="I26" s="42"/>
      <c r="J26" s="398">
        <f t="array" ref="J26">IFERROR(INDEX('VEH98 Data'!G$3:G$1007, SMALL(IF('VEH98 Data'!$AC$3:$AC$968="TRUE", ROW('VEH98 Data'!G$3:G$968)-ROW('VEH98 Data'!G$3)+1),ROWS('VEH98 Data'!G$3:'VEH98 Data'!G12))),"")</f>
        <v>2017</v>
      </c>
      <c r="K26" s="398" t="str">
        <f t="array" ref="K26">IFERROR(INDEX('VEH98 Data'!F$3:F$1007, SMALL(IF('VEH98 Data'!$AC$3:$AC$968="TRUE", ROW('VEH98 Data'!F$3:F$968)-ROW('VEH98 Data'!F$3)+1),ROWS('VEH98 Data'!F$3:'VEH98 Data'!F12))),"")</f>
        <v>Ford</v>
      </c>
      <c r="L26" s="398" t="str">
        <f t="array" ref="L26">IFERROR(INDEX('VEH98 Data'!H$3:H$1007, SMALL(IF('VEH98 Data'!$AC$3:$AC$968="TRUE", ROW('VEH98 Data'!H$3:H$968)-ROW('VEH98 Data'!H$3)+1),ROWS('VEH98 Data'!H$3:'VEH98 Data'!H12))),"")</f>
        <v>Explorer</v>
      </c>
      <c r="M26" s="398" t="str">
        <f t="array" ref="M26">IFERROR(INDEX('VEH98 Data'!I$3:I$1007, SMALL(IF('VEH98 Data'!$AC$3:$AC$968="TRUE", ROW('VEH98 Data'!I$3:I$968)-ROW('VEH98 Data'!I$3)+1),ROWS('VEH98 Data'!I$3:'VEH98 Data'!I12))),"")</f>
        <v>Base</v>
      </c>
      <c r="N26" s="398" t="str">
        <f t="array" ref="N26">IFERROR(INDEX('VEH98 Data'!J$3:J$1007, SMALL(IF('VEH98 Data'!$AC$3:$AC$968="TRUE", ROW('VEH98 Data'!J$3:J$968)-ROW('VEH98 Data'!J$3)+1),ROWS('VEH98 Data'!J$3:'VEH98 Data'!J12))),"")</f>
        <v>FWD</v>
      </c>
      <c r="O26" s="398" t="str">
        <f t="array" ref="O26">IFERROR(INDEX('VEH98 Data'!N$3:N$1007, SMALL(IF('VEH98 Data'!$AC$3:$AC$968="TRUE", ROW('VEH98 Data'!N$3:N$968)-ROW('VEH98 Data'!N$3)+1),ROWS('VEH98 Data'!N$3:'VEH98 Data'!N12))),"")</f>
        <v>2.3L</v>
      </c>
      <c r="P26" s="398">
        <f t="array" ref="P26">IFERROR(INDEX('VEH98 Data'!U$3:U$1007, SMALL(IF('VEH98 Data'!$AC$3:$AC$968="TRUE", ROW('VEH98 Data'!U$3:U$968)-ROW('VEH98 Data'!U$3)+1),ROWS('VEH98 Data'!U$3:'VEH98 Data'!U12))),"")</f>
        <v>22</v>
      </c>
      <c r="Q26" s="19"/>
      <c r="R26" s="19"/>
      <c r="S26" s="19"/>
      <c r="T26" s="19"/>
    </row>
    <row r="27" spans="1:20" x14ac:dyDescent="0.25">
      <c r="A27" s="19"/>
      <c r="B27" s="397">
        <f t="array" ref="B27">IFERROR(INDEX('VEH98 Data'!G$3:G$1007, SMALL(IF('VEH98 Data'!$AB$3:$AB$968="TRUE", ROW('VEH98 Data'!G$3:G$968)-ROW('VEH98 Data'!G$3)+1),ROWS('VEH98 Data'!G$3:'VEH98 Data'!G13))),"")</f>
        <v>2017</v>
      </c>
      <c r="C27" s="397" t="str">
        <f t="array" ref="C27">IFERROR(INDEX('VEH98 Data'!F$3:F$1007, SMALL(IF('VEH98 Data'!$AB$3:$AB$968="TRUE", ROW('VEH98 Data'!F$3:F$968)-ROW('VEH98 Data'!F$3)+1),ROWS('VEH98 Data'!F$3:'VEH98 Data'!F13))),"")</f>
        <v>Toyota</v>
      </c>
      <c r="D27" s="397" t="str">
        <f t="array" ref="D27">IFERROR(INDEX('VEH98 Data'!H$3:H$1007, SMALL(IF('VEH98 Data'!$AB$3:$AB$968="TRUE", ROW('VEH98 Data'!H$3:H$968)-ROW('VEH98 Data'!H$3)+1),ROWS('VEH98 Data'!H$3:'VEH98 Data'!H13))),"")</f>
        <v>Corolla</v>
      </c>
      <c r="E27" s="397" t="str">
        <f t="array" ref="E27">IFERROR(INDEX('VEH98 Data'!I$3:I$1007, SMALL(IF('VEH98 Data'!$AB$3:$AB$968="TRUE", ROW('VEH98 Data'!I$3:I$968)-ROW('VEH98 Data'!I$3)+1),ROWS('VEH98 Data'!I$3:'VEH98 Data'!I13))),"")</f>
        <v>LE</v>
      </c>
      <c r="F27" s="397" t="str">
        <f t="array" ref="F27">IFERROR(INDEX('VEH98 Data'!J$3:J$1007, SMALL(IF('VEH98 Data'!$AB$3:$AB$968="TRUE", ROW('VEH98 Data'!J$3:J$968)-ROW('VEH98 Data'!J$3)+1),ROWS('VEH98 Data'!J$3:'VEH98 Data'!J13))),"")</f>
        <v>FWD</v>
      </c>
      <c r="G27" s="397" t="str">
        <f t="array" ref="G27">IFERROR(INDEX('VEH98 Data'!N$3:N$1007, SMALL(IF('VEH98 Data'!$AB$3:$AB$968="TRUE", ROW('VEH98 Data'!N$3:N$968)-ROW('VEH98 Data'!N$3)+1),ROWS('VEH98 Data'!N$3:'VEH98 Data'!N13))),"")</f>
        <v>1.8L</v>
      </c>
      <c r="H27" s="397">
        <f t="array" ref="H27">IFERROR(INDEX('VEH98 Data'!U$3:U$1007, SMALL(IF('VEH98 Data'!$AB$3:$AB$968="TRUE", ROW('VEH98 Data'!U$3:U$968)-ROW('VEH98 Data'!U$3)+1),ROWS('VEH98 Data'!U$3:'VEH98 Data'!U13))),"")</f>
        <v>32</v>
      </c>
      <c r="I27" s="42"/>
      <c r="J27" s="397">
        <f t="array" ref="J27">IFERROR(INDEX('VEH98 Data'!G$3:G$1007, SMALL(IF('VEH98 Data'!$AC$3:$AC$968="TRUE", ROW('VEH98 Data'!G$3:G$968)-ROW('VEH98 Data'!G$3)+1),ROWS('VEH98 Data'!G$3:'VEH98 Data'!G13))),"")</f>
        <v>2017</v>
      </c>
      <c r="K27" s="397" t="str">
        <f t="array" ref="K27">IFERROR(INDEX('VEH98 Data'!F$3:F$1007, SMALL(IF('VEH98 Data'!$AC$3:$AC$968="TRUE", ROW('VEH98 Data'!F$3:F$968)-ROW('VEH98 Data'!F$3)+1),ROWS('VEH98 Data'!F$3:'VEH98 Data'!F13))),"")</f>
        <v>Ford</v>
      </c>
      <c r="L27" s="397" t="str">
        <f t="array" ref="L27">IFERROR(INDEX('VEH98 Data'!H$3:H$1007, SMALL(IF('VEH98 Data'!$AC$3:$AC$968="TRUE", ROW('VEH98 Data'!H$3:H$968)-ROW('VEH98 Data'!H$3)+1),ROWS('VEH98 Data'!H$3:'VEH98 Data'!H13))),"")</f>
        <v>Explorer</v>
      </c>
      <c r="M27" s="397" t="str">
        <f t="array" ref="M27">IFERROR(INDEX('VEH98 Data'!I$3:I$1007, SMALL(IF('VEH98 Data'!$AC$3:$AC$968="TRUE", ROW('VEH98 Data'!I$3:I$968)-ROW('VEH98 Data'!I$3)+1),ROWS('VEH98 Data'!I$3:'VEH98 Data'!I13))),"")</f>
        <v>XLT</v>
      </c>
      <c r="N27" s="397" t="str">
        <f t="array" ref="N27">IFERROR(INDEX('VEH98 Data'!J$3:J$1007, SMALL(IF('VEH98 Data'!$AC$3:$AC$968="TRUE", ROW('VEH98 Data'!J$3:J$968)-ROW('VEH98 Data'!J$3)+1),ROWS('VEH98 Data'!J$3:'VEH98 Data'!J13))),"")</f>
        <v>FWD</v>
      </c>
      <c r="O27" s="397" t="str">
        <f t="array" ref="O27">IFERROR(INDEX('VEH98 Data'!N$3:N$1007, SMALL(IF('VEH98 Data'!$AC$3:$AC$968="TRUE", ROW('VEH98 Data'!N$3:N$968)-ROW('VEH98 Data'!N$3)+1),ROWS('VEH98 Data'!N$3:'VEH98 Data'!N13))),"")</f>
        <v>2.3L</v>
      </c>
      <c r="P27" s="397">
        <f t="array" ref="P27">IFERROR(INDEX('VEH98 Data'!U$3:U$1007, SMALL(IF('VEH98 Data'!$AC$3:$AC$968="TRUE", ROW('VEH98 Data'!U$3:U$968)-ROW('VEH98 Data'!U$3)+1),ROWS('VEH98 Data'!U$3:'VEH98 Data'!U13))),"")</f>
        <v>22</v>
      </c>
      <c r="Q27" s="19"/>
      <c r="R27" s="19"/>
      <c r="S27" s="19"/>
      <c r="T27" s="19"/>
    </row>
    <row r="28" spans="1:20" x14ac:dyDescent="0.25">
      <c r="A28" s="19"/>
      <c r="B28" s="398">
        <f t="array" ref="B28">IFERROR(INDEX('VEH98 Data'!G$3:G$1007, SMALL(IF('VEH98 Data'!$AB$3:$AB$968="TRUE", ROW('VEH98 Data'!G$3:G$968)-ROW('VEH98 Data'!G$3)+1),ROWS('VEH98 Data'!G$3:'VEH98 Data'!G14))),"")</f>
        <v>2017</v>
      </c>
      <c r="C28" s="398" t="str">
        <f t="array" ref="C28">IFERROR(INDEX('VEH98 Data'!F$3:F$1007, SMALL(IF('VEH98 Data'!$AB$3:$AB$968="TRUE", ROW('VEH98 Data'!F$3:F$968)-ROW('VEH98 Data'!F$3)+1),ROWS('VEH98 Data'!F$3:'VEH98 Data'!F14))),"")</f>
        <v>Toyota</v>
      </c>
      <c r="D28" s="398" t="str">
        <f t="array" ref="D28">IFERROR(INDEX('VEH98 Data'!H$3:H$1007, SMALL(IF('VEH98 Data'!$AB$3:$AB$968="TRUE", ROW('VEH98 Data'!H$3:H$968)-ROW('VEH98 Data'!H$3)+1),ROWS('VEH98 Data'!H$3:'VEH98 Data'!H14))),"")</f>
        <v>Corolla</v>
      </c>
      <c r="E28" s="398" t="str">
        <f t="array" ref="E28">IFERROR(INDEX('VEH98 Data'!I$3:I$1007, SMALL(IF('VEH98 Data'!$AB$3:$AB$968="TRUE", ROW('VEH98 Data'!I$3:I$968)-ROW('VEH98 Data'!I$3)+1),ROWS('VEH98 Data'!I$3:'VEH98 Data'!I14))),"")</f>
        <v>LE Eco</v>
      </c>
      <c r="F28" s="398" t="str">
        <f t="array" ref="F28">IFERROR(INDEX('VEH98 Data'!J$3:J$1007, SMALL(IF('VEH98 Data'!$AB$3:$AB$968="TRUE", ROW('VEH98 Data'!J$3:J$968)-ROW('VEH98 Data'!J$3)+1),ROWS('VEH98 Data'!J$3:'VEH98 Data'!J14))),"")</f>
        <v>FWD</v>
      </c>
      <c r="G28" s="398" t="str">
        <f t="array" ref="G28">IFERROR(INDEX('VEH98 Data'!N$3:N$1007, SMALL(IF('VEH98 Data'!$AB$3:$AB$968="TRUE", ROW('VEH98 Data'!N$3:N$968)-ROW('VEH98 Data'!N$3)+1),ROWS('VEH98 Data'!N$3:'VEH98 Data'!N14))),"")</f>
        <v>1.8L</v>
      </c>
      <c r="H28" s="398">
        <f t="array" ref="H28">IFERROR(INDEX('VEH98 Data'!U$3:U$1007, SMALL(IF('VEH98 Data'!$AB$3:$AB$968="TRUE", ROW('VEH98 Data'!U$3:U$968)-ROW('VEH98 Data'!U$3)+1),ROWS('VEH98 Data'!U$3:'VEH98 Data'!U14))),"")</f>
        <v>34</v>
      </c>
      <c r="I28" s="42"/>
      <c r="J28" s="398">
        <f t="array" ref="J28">IFERROR(INDEX('VEH98 Data'!G$3:G$1007, SMALL(IF('VEH98 Data'!$AC$3:$AC$968="TRUE", ROW('VEH98 Data'!G$3:G$968)-ROW('VEH98 Data'!G$3)+1),ROWS('VEH98 Data'!G$3:'VEH98 Data'!G14))),"")</f>
        <v>2017</v>
      </c>
      <c r="K28" s="398" t="str">
        <f t="array" ref="K28">IFERROR(INDEX('VEH98 Data'!F$3:F$1007, SMALL(IF('VEH98 Data'!$AC$3:$AC$968="TRUE", ROW('VEH98 Data'!F$3:F$968)-ROW('VEH98 Data'!F$3)+1),ROWS('VEH98 Data'!F$3:'VEH98 Data'!F14))),"")</f>
        <v>Nissan</v>
      </c>
      <c r="L28" s="398" t="str">
        <f t="array" ref="L28">IFERROR(INDEX('VEH98 Data'!H$3:H$1007, SMALL(IF('VEH98 Data'!$AC$3:$AC$968="TRUE", ROW('VEH98 Data'!H$3:H$968)-ROW('VEH98 Data'!H$3)+1),ROWS('VEH98 Data'!H$3:'VEH98 Data'!H14))),"")</f>
        <v>Pathfinder</v>
      </c>
      <c r="M28" s="398" t="str">
        <f t="array" ref="M28">IFERROR(INDEX('VEH98 Data'!I$3:I$1007, SMALL(IF('VEH98 Data'!$AC$3:$AC$968="TRUE", ROW('VEH98 Data'!I$3:I$968)-ROW('VEH98 Data'!I$3)+1),ROWS('VEH98 Data'!I$3:'VEH98 Data'!I14))),"")</f>
        <v>S</v>
      </c>
      <c r="N28" s="398" t="str">
        <f t="array" ref="N28">IFERROR(INDEX('VEH98 Data'!J$3:J$1007, SMALL(IF('VEH98 Data'!$AC$3:$AC$968="TRUE", ROW('VEH98 Data'!J$3:J$968)-ROW('VEH98 Data'!J$3)+1),ROWS('VEH98 Data'!J$3:'VEH98 Data'!J14))),"")</f>
        <v>FWD</v>
      </c>
      <c r="O28" s="398" t="str">
        <f t="array" ref="O28">IFERROR(INDEX('VEH98 Data'!N$3:N$1007, SMALL(IF('VEH98 Data'!$AC$3:$AC$968="TRUE", ROW('VEH98 Data'!N$3:N$968)-ROW('VEH98 Data'!N$3)+1),ROWS('VEH98 Data'!N$3:'VEH98 Data'!N14))),"")</f>
        <v>3.5L</v>
      </c>
      <c r="P28" s="398">
        <f t="array" ref="P28">IFERROR(INDEX('VEH98 Data'!U$3:U$1007, SMALL(IF('VEH98 Data'!$AC$3:$AC$968="TRUE", ROW('VEH98 Data'!U$3:U$968)-ROW('VEH98 Data'!U$3)+1),ROWS('VEH98 Data'!U$3:'VEH98 Data'!U14))),"")</f>
        <v>23</v>
      </c>
      <c r="Q28" s="19"/>
      <c r="R28" s="19"/>
      <c r="S28" s="19"/>
      <c r="T28" s="19"/>
    </row>
    <row r="29" spans="1:20" x14ac:dyDescent="0.25">
      <c r="A29" s="19"/>
      <c r="B29" s="397">
        <f t="array" ref="B29">IFERROR(INDEX('VEH98 Data'!G$3:G$1007, SMALL(IF('VEH98 Data'!$AB$3:$AB$968="TRUE", ROW('VEH98 Data'!G$3:G$968)-ROW('VEH98 Data'!G$3)+1),ROWS('VEH98 Data'!G$3:'VEH98 Data'!G15))),"")</f>
        <v>2017</v>
      </c>
      <c r="C29" s="397" t="str">
        <f t="array" ref="C29">IFERROR(INDEX('VEH98 Data'!F$3:F$1007, SMALL(IF('VEH98 Data'!$AB$3:$AB$968="TRUE", ROW('VEH98 Data'!F$3:F$968)-ROW('VEH98 Data'!F$3)+1),ROWS('VEH98 Data'!F$3:'VEH98 Data'!F15))),"")</f>
        <v>Toyota</v>
      </c>
      <c r="D29" s="397" t="str">
        <f t="array" ref="D29">IFERROR(INDEX('VEH98 Data'!H$3:H$1007, SMALL(IF('VEH98 Data'!$AB$3:$AB$968="TRUE", ROW('VEH98 Data'!H$3:H$968)-ROW('VEH98 Data'!H$3)+1),ROWS('VEH98 Data'!H$3:'VEH98 Data'!H15))),"")</f>
        <v xml:space="preserve">Prius </v>
      </c>
      <c r="E29" s="397" t="str">
        <f t="array" ref="E29">IFERROR(INDEX('VEH98 Data'!I$3:I$1007, SMALL(IF('VEH98 Data'!$AB$3:$AB$968="TRUE", ROW('VEH98 Data'!I$3:I$968)-ROW('VEH98 Data'!I$3)+1),ROWS('VEH98 Data'!I$3:'VEH98 Data'!I15))),"")</f>
        <v>Two</v>
      </c>
      <c r="F29" s="397" t="str">
        <f t="array" ref="F29">IFERROR(INDEX('VEH98 Data'!J$3:J$1007, SMALL(IF('VEH98 Data'!$AB$3:$AB$968="TRUE", ROW('VEH98 Data'!J$3:J$968)-ROW('VEH98 Data'!J$3)+1),ROWS('VEH98 Data'!J$3:'VEH98 Data'!J15))),"")</f>
        <v>FWD</v>
      </c>
      <c r="G29" s="397" t="str">
        <f t="array" ref="G29">IFERROR(INDEX('VEH98 Data'!N$3:N$1007, SMALL(IF('VEH98 Data'!$AB$3:$AB$968="TRUE", ROW('VEH98 Data'!N$3:N$968)-ROW('VEH98 Data'!N$3)+1),ROWS('VEH98 Data'!N$3:'VEH98 Data'!N15))),"")</f>
        <v>1.8L</v>
      </c>
      <c r="H29" s="397">
        <f t="array" ref="H29">IFERROR(INDEX('VEH98 Data'!U$3:U$1007, SMALL(IF('VEH98 Data'!$AB$3:$AB$968="TRUE", ROW('VEH98 Data'!U$3:U$968)-ROW('VEH98 Data'!U$3)+1),ROWS('VEH98 Data'!U$3:'VEH98 Data'!U15))),"")</f>
        <v>52</v>
      </c>
      <c r="I29" s="42"/>
      <c r="J29" s="397">
        <f t="array" ref="J29">IFERROR(INDEX('VEH98 Data'!G$3:G$1007, SMALL(IF('VEH98 Data'!$AC$3:$AC$968="TRUE", ROW('VEH98 Data'!G$3:G$968)-ROW('VEH98 Data'!G$3)+1),ROWS('VEH98 Data'!G$3:'VEH98 Data'!G15))),"")</f>
        <v>2017</v>
      </c>
      <c r="K29" s="397" t="str">
        <f t="array" ref="K29">IFERROR(INDEX('VEH98 Data'!F$3:F$1007, SMALL(IF('VEH98 Data'!$AC$3:$AC$968="TRUE", ROW('VEH98 Data'!F$3:F$968)-ROW('VEH98 Data'!F$3)+1),ROWS('VEH98 Data'!F$3:'VEH98 Data'!F15))),"")</f>
        <v>Nissan</v>
      </c>
      <c r="L29" s="397" t="str">
        <f t="array" ref="L29">IFERROR(INDEX('VEH98 Data'!H$3:H$1007, SMALL(IF('VEH98 Data'!$AC$3:$AC$968="TRUE", ROW('VEH98 Data'!H$3:H$968)-ROW('VEH98 Data'!H$3)+1),ROWS('VEH98 Data'!H$3:'VEH98 Data'!H15))),"")</f>
        <v>Pathfinder</v>
      </c>
      <c r="M29" s="397" t="str">
        <f t="array" ref="M29">IFERROR(INDEX('VEH98 Data'!I$3:I$1007, SMALL(IF('VEH98 Data'!$AC$3:$AC$968="TRUE", ROW('VEH98 Data'!I$3:I$968)-ROW('VEH98 Data'!I$3)+1),ROWS('VEH98 Data'!I$3:'VEH98 Data'!I15))),"")</f>
        <v>S</v>
      </c>
      <c r="N29" s="397" t="str">
        <f t="array" ref="N29">IFERROR(INDEX('VEH98 Data'!J$3:J$1007, SMALL(IF('VEH98 Data'!$AC$3:$AC$968="TRUE", ROW('VEH98 Data'!J$3:J$968)-ROW('VEH98 Data'!J$3)+1),ROWS('VEH98 Data'!J$3:'VEH98 Data'!J15))),"")</f>
        <v>4WD</v>
      </c>
      <c r="O29" s="397" t="str">
        <f t="array" ref="O29">IFERROR(INDEX('VEH98 Data'!N$3:N$1007, SMALL(IF('VEH98 Data'!$AC$3:$AC$968="TRUE", ROW('VEH98 Data'!N$3:N$968)-ROW('VEH98 Data'!N$3)+1),ROWS('VEH98 Data'!N$3:'VEH98 Data'!N15))),"")</f>
        <v>3.5L</v>
      </c>
      <c r="P29" s="397">
        <f t="array" ref="P29">IFERROR(INDEX('VEH98 Data'!U$3:U$1007, SMALL(IF('VEH98 Data'!$AC$3:$AC$968="TRUE", ROW('VEH98 Data'!U$3:U$968)-ROW('VEH98 Data'!U$3)+1),ROWS('VEH98 Data'!U$3:'VEH98 Data'!U15))),"")</f>
        <v>22</v>
      </c>
      <c r="Q29" s="19"/>
      <c r="R29" s="19"/>
      <c r="S29" s="19"/>
      <c r="T29" s="19"/>
    </row>
    <row r="30" spans="1:20" x14ac:dyDescent="0.25">
      <c r="A30" s="19"/>
      <c r="B30" s="398">
        <f t="array" ref="B30">IFERROR(INDEX('VEH98 Data'!G$3:G$1007, SMALL(IF('VEH98 Data'!$AB$3:$AB$968="TRUE", ROW('VEH98 Data'!G$3:G$968)-ROW('VEH98 Data'!G$3)+1),ROWS('VEH98 Data'!G$3:'VEH98 Data'!G16))),"")</f>
        <v>2017</v>
      </c>
      <c r="C30" s="398" t="str">
        <f t="array" ref="C30">IFERROR(INDEX('VEH98 Data'!F$3:F$1007, SMALL(IF('VEH98 Data'!$AB$3:$AB$968="TRUE", ROW('VEH98 Data'!F$3:F$968)-ROW('VEH98 Data'!F$3)+1),ROWS('VEH98 Data'!F$3:'VEH98 Data'!F16))),"")</f>
        <v>Toyota</v>
      </c>
      <c r="D30" s="398" t="str">
        <f t="array" ref="D30">IFERROR(INDEX('VEH98 Data'!H$3:H$1007, SMALL(IF('VEH98 Data'!$AB$3:$AB$968="TRUE", ROW('VEH98 Data'!H$3:H$968)-ROW('VEH98 Data'!H$3)+1),ROWS('VEH98 Data'!H$3:'VEH98 Data'!H16))),"")</f>
        <v>Prius Eco</v>
      </c>
      <c r="E30" s="398" t="str">
        <f t="array" ref="E30">IFERROR(INDEX('VEH98 Data'!I$3:I$1007, SMALL(IF('VEH98 Data'!$AB$3:$AB$968="TRUE", ROW('VEH98 Data'!I$3:I$968)-ROW('VEH98 Data'!I$3)+1),ROWS('VEH98 Data'!I$3:'VEH98 Data'!I16))),"")</f>
        <v xml:space="preserve">Two </v>
      </c>
      <c r="F30" s="398" t="str">
        <f t="array" ref="F30">IFERROR(INDEX('VEH98 Data'!J$3:J$1007, SMALL(IF('VEH98 Data'!$AB$3:$AB$968="TRUE", ROW('VEH98 Data'!J$3:J$968)-ROW('VEH98 Data'!J$3)+1),ROWS('VEH98 Data'!J$3:'VEH98 Data'!J16))),"")</f>
        <v>FWD</v>
      </c>
      <c r="G30" s="398" t="str">
        <f t="array" ref="G30">IFERROR(INDEX('VEH98 Data'!N$3:N$1007, SMALL(IF('VEH98 Data'!$AB$3:$AB$968="TRUE", ROW('VEH98 Data'!N$3:N$968)-ROW('VEH98 Data'!N$3)+1),ROWS('VEH98 Data'!N$3:'VEH98 Data'!N16))),"")</f>
        <v>1.8L</v>
      </c>
      <c r="H30" s="397">
        <f t="array" ref="H30">IFERROR(INDEX('VEH98 Data'!U$3:U$1007, SMALL(IF('VEH98 Data'!$AB$3:$AB$968="TRUE", ROW('VEH98 Data'!U$3:U$968)-ROW('VEH98 Data'!U$3)+1),ROWS('VEH98 Data'!U$3:'VEH98 Data'!U16))),"")</f>
        <v>56</v>
      </c>
      <c r="I30" s="42"/>
      <c r="J30" s="398">
        <f t="array" ref="J30">IFERROR(INDEX('VEH98 Data'!G$3:G$1007, SMALL(IF('VEH98 Data'!$AC$3:$AC$968="TRUE", ROW('VEH98 Data'!G$3:G$968)-ROW('VEH98 Data'!G$3)+1),ROWS('VEH98 Data'!G$3:'VEH98 Data'!G16))),"")</f>
        <v>2016</v>
      </c>
      <c r="K30" s="398" t="str">
        <f t="array" ref="K30">IFERROR(INDEX('VEH98 Data'!F$3:F$1007, SMALL(IF('VEH98 Data'!$AC$3:$AC$968="TRUE", ROW('VEH98 Data'!F$3:F$968)-ROW('VEH98 Data'!F$3)+1),ROWS('VEH98 Data'!F$3:'VEH98 Data'!F16))),"")</f>
        <v>Honda</v>
      </c>
      <c r="L30" s="398" t="str">
        <f t="array" ref="L30">IFERROR(INDEX('VEH98 Data'!H$3:H$1007, SMALL(IF('VEH98 Data'!$AC$3:$AC$968="TRUE", ROW('VEH98 Data'!H$3:H$968)-ROW('VEH98 Data'!H$3)+1),ROWS('VEH98 Data'!H$3:'VEH98 Data'!H16))),"")</f>
        <v>CR-V</v>
      </c>
      <c r="M30" s="398" t="str">
        <f t="array" ref="M30">IFERROR(INDEX('VEH98 Data'!I$3:I$1007, SMALL(IF('VEH98 Data'!$AC$3:$AC$968="TRUE", ROW('VEH98 Data'!I$3:I$968)-ROW('VEH98 Data'!I$3)+1),ROWS('VEH98 Data'!I$3:'VEH98 Data'!I16))),"")</f>
        <v>LX</v>
      </c>
      <c r="N30" s="398" t="str">
        <f t="array" ref="N30">IFERROR(INDEX('VEH98 Data'!J$3:J$1007, SMALL(IF('VEH98 Data'!$AC$3:$AC$968="TRUE", ROW('VEH98 Data'!J$3:J$968)-ROW('VEH98 Data'!J$3)+1),ROWS('VEH98 Data'!J$3:'VEH98 Data'!J16))),"")</f>
        <v>FWD</v>
      </c>
      <c r="O30" s="398" t="str">
        <f t="array" ref="O30">IFERROR(INDEX('VEH98 Data'!N$3:N$1007, SMALL(IF('VEH98 Data'!$AC$3:$AC$968="TRUE", ROW('VEH98 Data'!N$3:N$968)-ROW('VEH98 Data'!N$3)+1),ROWS('VEH98 Data'!N$3:'VEH98 Data'!N16))),"")</f>
        <v>2.4L</v>
      </c>
      <c r="P30" s="398">
        <f t="array" ref="P30">IFERROR(INDEX('VEH98 Data'!U$3:U$1007, SMALL(IF('VEH98 Data'!$AC$3:$AC$968="TRUE", ROW('VEH98 Data'!U$3:U$968)-ROW('VEH98 Data'!U$3)+1),ROWS('VEH98 Data'!U$3:'VEH98 Data'!U16))),"")</f>
        <v>29</v>
      </c>
      <c r="Q30" s="19"/>
      <c r="R30" s="19"/>
      <c r="S30" s="19"/>
      <c r="T30" s="19"/>
    </row>
    <row r="31" spans="1:20" x14ac:dyDescent="0.25">
      <c r="A31" s="19"/>
      <c r="B31" s="397">
        <f t="array" ref="B31">IFERROR(INDEX('VEH98 Data'!G$3:G$1007, SMALL(IF('VEH98 Data'!$AB$3:$AB$968="TRUE", ROW('VEH98 Data'!G$3:G$968)-ROW('VEH98 Data'!G$3)+1),ROWS('VEH98 Data'!G$3:'VEH98 Data'!G17))),"")</f>
        <v>2017</v>
      </c>
      <c r="C31" s="397" t="str">
        <f t="array" ref="C31">IFERROR(INDEX('VEH98 Data'!F$3:F$1007, SMALL(IF('VEH98 Data'!$AB$3:$AB$968="TRUE", ROW('VEH98 Data'!F$3:F$968)-ROW('VEH98 Data'!F$3)+1),ROWS('VEH98 Data'!F$3:'VEH98 Data'!F17))),"")</f>
        <v>Toyota</v>
      </c>
      <c r="D31" s="397" t="str">
        <f t="array" ref="D31">IFERROR(INDEX('VEH98 Data'!H$3:H$1007, SMALL(IF('VEH98 Data'!$AB$3:$AB$968="TRUE", ROW('VEH98 Data'!H$3:H$968)-ROW('VEH98 Data'!H$3)+1),ROWS('VEH98 Data'!H$3:'VEH98 Data'!H17))),"")</f>
        <v>Prius v Hybrid Wagon</v>
      </c>
      <c r="E31" s="397" t="str">
        <f t="array" ref="E31">IFERROR(INDEX('VEH98 Data'!I$3:I$1007, SMALL(IF('VEH98 Data'!$AB$3:$AB$968="TRUE", ROW('VEH98 Data'!I$3:I$968)-ROW('VEH98 Data'!I$3)+1),ROWS('VEH98 Data'!I$3:'VEH98 Data'!I17))),"")</f>
        <v>Two</v>
      </c>
      <c r="F31" s="397" t="str">
        <f t="array" ref="F31">IFERROR(INDEX('VEH98 Data'!J$3:J$1007, SMALL(IF('VEH98 Data'!$AB$3:$AB$968="TRUE", ROW('VEH98 Data'!J$3:J$968)-ROW('VEH98 Data'!J$3)+1),ROWS('VEH98 Data'!J$3:'VEH98 Data'!J17))),"")</f>
        <v>FWD</v>
      </c>
      <c r="G31" s="397" t="str">
        <f t="array" ref="G31">IFERROR(INDEX('VEH98 Data'!N$3:N$1007, SMALL(IF('VEH98 Data'!$AB$3:$AB$968="TRUE", ROW('VEH98 Data'!N$3:N$968)-ROW('VEH98 Data'!N$3)+1),ROWS('VEH98 Data'!N$3:'VEH98 Data'!N17))),"")</f>
        <v>1.8L</v>
      </c>
      <c r="H31" s="397">
        <f t="array" ref="H31">IFERROR(INDEX('VEH98 Data'!U$3:U$1007, SMALL(IF('VEH98 Data'!$AB$3:$AB$968="TRUE", ROW('VEH98 Data'!U$3:U$968)-ROW('VEH98 Data'!U$3)+1),ROWS('VEH98 Data'!U$3:'VEH98 Data'!U17))),"")</f>
        <v>41</v>
      </c>
      <c r="I31" s="42"/>
      <c r="J31" s="397">
        <f t="array" ref="J31">IFERROR(INDEX('VEH98 Data'!G$3:G$1007, SMALL(IF('VEH98 Data'!$AC$3:$AC$968="TRUE", ROW('VEH98 Data'!G$3:G$968)-ROW('VEH98 Data'!G$3)+1),ROWS('VEH98 Data'!G$3:'VEH98 Data'!G17))),"")</f>
        <v>2016</v>
      </c>
      <c r="K31" s="397" t="str">
        <f t="array" ref="K31">IFERROR(INDEX('VEH98 Data'!F$3:F$1007, SMALL(IF('VEH98 Data'!$AC$3:$AC$968="TRUE", ROW('VEH98 Data'!F$3:F$968)-ROW('VEH98 Data'!F$3)+1),ROWS('VEH98 Data'!F$3:'VEH98 Data'!F17))),"")</f>
        <v>Honda</v>
      </c>
      <c r="L31" s="397" t="str">
        <f t="array" ref="L31">IFERROR(INDEX('VEH98 Data'!H$3:H$1007, SMALL(IF('VEH98 Data'!$AC$3:$AC$968="TRUE", ROW('VEH98 Data'!H$3:H$968)-ROW('VEH98 Data'!H$3)+1),ROWS('VEH98 Data'!H$3:'VEH98 Data'!H17))),"")</f>
        <v>CR-V</v>
      </c>
      <c r="M31" s="397" t="str">
        <f t="array" ref="M31">IFERROR(INDEX('VEH98 Data'!I$3:I$1007, SMALL(IF('VEH98 Data'!$AC$3:$AC$968="TRUE", ROW('VEH98 Data'!I$3:I$968)-ROW('VEH98 Data'!I$3)+1),ROWS('VEH98 Data'!I$3:'VEH98 Data'!I17))),"")</f>
        <v>LX</v>
      </c>
      <c r="N31" s="397" t="str">
        <f t="array" ref="N31">IFERROR(INDEX('VEH98 Data'!J$3:J$1007, SMALL(IF('VEH98 Data'!$AC$3:$AC$968="TRUE", ROW('VEH98 Data'!J$3:J$968)-ROW('VEH98 Data'!J$3)+1),ROWS('VEH98 Data'!J$3:'VEH98 Data'!J17))),"")</f>
        <v>AWD</v>
      </c>
      <c r="O31" s="397" t="str">
        <f t="array" ref="O31">IFERROR(INDEX('VEH98 Data'!N$3:N$1007, SMALL(IF('VEH98 Data'!$AC$3:$AC$968="TRUE", ROW('VEH98 Data'!N$3:N$968)-ROW('VEH98 Data'!N$3)+1),ROWS('VEH98 Data'!N$3:'VEH98 Data'!N17))),"")</f>
        <v>2.4L</v>
      </c>
      <c r="P31" s="397">
        <f t="array" ref="P31">IFERROR(INDEX('VEH98 Data'!U$3:U$1007, SMALL(IF('VEH98 Data'!$AC$3:$AC$968="TRUE", ROW('VEH98 Data'!U$3:U$968)-ROW('VEH98 Data'!U$3)+1),ROWS('VEH98 Data'!U$3:'VEH98 Data'!U17))),"")</f>
        <v>28</v>
      </c>
      <c r="Q31" s="19"/>
      <c r="R31" s="19"/>
      <c r="S31" s="19"/>
      <c r="T31" s="19"/>
    </row>
    <row r="32" spans="1:20" x14ac:dyDescent="0.25">
      <c r="A32" s="19"/>
      <c r="B32" s="398">
        <f t="array" ref="B32">IFERROR(INDEX('VEH98 Data'!G$3:G$1007, SMALL(IF('VEH98 Data'!$AB$3:$AB$968="TRUE", ROW('VEH98 Data'!G$3:G$968)-ROW('VEH98 Data'!G$3)+1),ROWS('VEH98 Data'!G$3:'VEH98 Data'!G18))),"")</f>
        <v>2017</v>
      </c>
      <c r="C32" s="398" t="str">
        <f t="array" ref="C32">IFERROR(INDEX('VEH98 Data'!F$3:F$1007, SMALL(IF('VEH98 Data'!$AB$3:$AB$968="TRUE", ROW('VEH98 Data'!F$3:F$968)-ROW('VEH98 Data'!F$3)+1),ROWS('VEH98 Data'!F$3:'VEH98 Data'!F18))),"")</f>
        <v xml:space="preserve">Toyota </v>
      </c>
      <c r="D32" s="398" t="str">
        <f t="array" ref="D32">IFERROR(INDEX('VEH98 Data'!H$3:H$1007, SMALL(IF('VEH98 Data'!$AB$3:$AB$968="TRUE", ROW('VEH98 Data'!H$3:H$968)-ROW('VEH98 Data'!H$3)+1),ROWS('VEH98 Data'!H$3:'VEH98 Data'!H18))),"")</f>
        <v>Prius Prime Plug-in</v>
      </c>
      <c r="E32" s="398" t="str">
        <f t="array" ref="E32">IFERROR(INDEX('VEH98 Data'!I$3:I$1007, SMALL(IF('VEH98 Data'!$AB$3:$AB$968="TRUE", ROW('VEH98 Data'!I$3:I$968)-ROW('VEH98 Data'!I$3)+1),ROWS('VEH98 Data'!I$3:'VEH98 Data'!I18))),"")</f>
        <v>Plug-in</v>
      </c>
      <c r="F32" s="398" t="str">
        <f t="array" ref="F32">IFERROR(INDEX('VEH98 Data'!J$3:J$1007, SMALL(IF('VEH98 Data'!$AB$3:$AB$968="TRUE", ROW('VEH98 Data'!J$3:J$968)-ROW('VEH98 Data'!J$3)+1),ROWS('VEH98 Data'!J$3:'VEH98 Data'!J18))),"")</f>
        <v>FWD</v>
      </c>
      <c r="G32" s="398" t="str">
        <f t="array" ref="G32">IFERROR(INDEX('VEH98 Data'!N$3:N$1007, SMALL(IF('VEH98 Data'!$AB$3:$AB$968="TRUE", ROW('VEH98 Data'!N$3:N$968)-ROW('VEH98 Data'!N$3)+1),ROWS('VEH98 Data'!N$3:'VEH98 Data'!N18))),"")</f>
        <v>1.8L</v>
      </c>
      <c r="H32" s="397">
        <f t="array" ref="H32">IFERROR(INDEX('VEH98 Data'!U$3:U$1007, SMALL(IF('VEH98 Data'!$AB$3:$AB$968="TRUE", ROW('VEH98 Data'!U$3:U$968)-ROW('VEH98 Data'!U$3)+1),ROWS('VEH98 Data'!U$3:'VEH98 Data'!U18))),"")</f>
        <v>50</v>
      </c>
      <c r="I32" s="42"/>
      <c r="J32" s="398">
        <f t="array" ref="J32">IFERROR(INDEX('VEH98 Data'!G$3:G$1007, SMALL(IF('VEH98 Data'!$AC$3:$AC$968="TRUE", ROW('VEH98 Data'!G$3:G$968)-ROW('VEH98 Data'!G$3)+1),ROWS('VEH98 Data'!G$3:'VEH98 Data'!G18))),"")</f>
        <v>2017</v>
      </c>
      <c r="K32" s="398" t="str">
        <f t="array" ref="K32">IFERROR(INDEX('VEH98 Data'!F$3:F$1007, SMALL(IF('VEH98 Data'!$AC$3:$AC$968="TRUE", ROW('VEH98 Data'!F$3:F$968)-ROW('VEH98 Data'!F$3)+1),ROWS('VEH98 Data'!F$3:'VEH98 Data'!F18))),"")</f>
        <v>Chevrolet</v>
      </c>
      <c r="L32" s="398" t="str">
        <f t="array" ref="L32">IFERROR(INDEX('VEH98 Data'!H$3:H$1007, SMALL(IF('VEH98 Data'!$AC$3:$AC$968="TRUE", ROW('VEH98 Data'!H$3:H$968)-ROW('VEH98 Data'!H$3)+1),ROWS('VEH98 Data'!H$3:'VEH98 Data'!H18))),"")</f>
        <v>City Express</v>
      </c>
      <c r="M32" s="398" t="str">
        <f t="array" ref="M32">IFERROR(INDEX('VEH98 Data'!I$3:I$1007, SMALL(IF('VEH98 Data'!$AC$3:$AC$968="TRUE", ROW('VEH98 Data'!I$3:I$968)-ROW('VEH98 Data'!I$3)+1),ROWS('VEH98 Data'!I$3:'VEH98 Data'!I18))),"")</f>
        <v>LS</v>
      </c>
      <c r="N32" s="398" t="str">
        <f t="array" ref="N32">IFERROR(INDEX('VEH98 Data'!J$3:J$1007, SMALL(IF('VEH98 Data'!$AC$3:$AC$968="TRUE", ROW('VEH98 Data'!J$3:J$968)-ROW('VEH98 Data'!J$3)+1),ROWS('VEH98 Data'!J$3:'VEH98 Data'!J18))),"")</f>
        <v>FWD</v>
      </c>
      <c r="O32" s="398" t="str">
        <f t="array" ref="O32">IFERROR(INDEX('VEH98 Data'!N$3:N$1007, SMALL(IF('VEH98 Data'!$AC$3:$AC$968="TRUE", ROW('VEH98 Data'!N$3:N$968)-ROW('VEH98 Data'!N$3)+1),ROWS('VEH98 Data'!N$3:'VEH98 Data'!N18))),"")</f>
        <v>2.0L</v>
      </c>
      <c r="P32" s="398">
        <f t="array" ref="P32">IFERROR(INDEX('VEH98 Data'!U$3:U$1007, SMALL(IF('VEH98 Data'!$AC$3:$AC$968="TRUE", ROW('VEH98 Data'!U$3:U$968)-ROW('VEH98 Data'!U$3)+1),ROWS('VEH98 Data'!U$3:'VEH98 Data'!U18))),"")</f>
        <v>25</v>
      </c>
      <c r="Q32" s="19"/>
      <c r="R32" s="19"/>
      <c r="S32" s="19"/>
      <c r="T32" s="19"/>
    </row>
    <row r="33" spans="1:20" x14ac:dyDescent="0.25">
      <c r="A33" s="19"/>
      <c r="B33" s="397">
        <f t="array" ref="B33">IFERROR(INDEX('VEH98 Data'!G$3:G$1007, SMALL(IF('VEH98 Data'!$AB$3:$AB$968="TRUE", ROW('VEH98 Data'!G$3:G$968)-ROW('VEH98 Data'!G$3)+1),ROWS('VEH98 Data'!G$3:'VEH98 Data'!G19))),"")</f>
        <v>2017</v>
      </c>
      <c r="C33" s="397" t="str">
        <f t="array" ref="C33">IFERROR(INDEX('VEH98 Data'!F$3:F$1007, SMALL(IF('VEH98 Data'!$AB$3:$AB$968="TRUE", ROW('VEH98 Data'!F$3:F$968)-ROW('VEH98 Data'!F$3)+1),ROWS('VEH98 Data'!F$3:'VEH98 Data'!F19))),"")</f>
        <v>Ford</v>
      </c>
      <c r="D33" s="397" t="str">
        <f t="array" ref="D33">IFERROR(INDEX('VEH98 Data'!H$3:H$1007, SMALL(IF('VEH98 Data'!$AB$3:$AB$968="TRUE", ROW('VEH98 Data'!H$3:H$968)-ROW('VEH98 Data'!H$3)+1),ROWS('VEH98 Data'!H$3:'VEH98 Data'!H19))),"")</f>
        <v>Fusion</v>
      </c>
      <c r="E33" s="397" t="str">
        <f t="array" ref="E33">IFERROR(INDEX('VEH98 Data'!I$3:I$1007, SMALL(IF('VEH98 Data'!$AB$3:$AB$968="TRUE", ROW('VEH98 Data'!I$3:I$968)-ROW('VEH98 Data'!I$3)+1),ROWS('VEH98 Data'!I$3:'VEH98 Data'!I19))),"")</f>
        <v>Hybrid SE</v>
      </c>
      <c r="F33" s="397" t="str">
        <f t="array" ref="F33">IFERROR(INDEX('VEH98 Data'!J$3:J$1007, SMALL(IF('VEH98 Data'!$AB$3:$AB$968="TRUE", ROW('VEH98 Data'!J$3:J$968)-ROW('VEH98 Data'!J$3)+1),ROWS('VEH98 Data'!J$3:'VEH98 Data'!J19))),"")</f>
        <v>FWD</v>
      </c>
      <c r="G33" s="397" t="str">
        <f t="array" ref="G33">IFERROR(INDEX('VEH98 Data'!N$3:N$1007, SMALL(IF('VEH98 Data'!$AB$3:$AB$968="TRUE", ROW('VEH98 Data'!N$3:N$968)-ROW('VEH98 Data'!N$3)+1),ROWS('VEH98 Data'!N$3:'VEH98 Data'!N19))),"")</f>
        <v>2.0L</v>
      </c>
      <c r="H33" s="397">
        <f t="array" ref="H33">IFERROR(INDEX('VEH98 Data'!U$3:U$1007, SMALL(IF('VEH98 Data'!$AB$3:$AB$968="TRUE", ROW('VEH98 Data'!U$3:U$968)-ROW('VEH98 Data'!U$3)+1),ROWS('VEH98 Data'!U$3:'VEH98 Data'!U19))),"")</f>
        <v>42</v>
      </c>
      <c r="I33" s="42"/>
      <c r="J33" s="397">
        <f t="array" ref="J33">IFERROR(INDEX('VEH98 Data'!G$3:G$1007, SMALL(IF('VEH98 Data'!$AC$3:$AC$968="TRUE", ROW('VEH98 Data'!G$3:G$968)-ROW('VEH98 Data'!G$3)+1),ROWS('VEH98 Data'!G$3:'VEH98 Data'!G19))),"")</f>
        <v>2017</v>
      </c>
      <c r="K33" s="397" t="str">
        <f t="array" ref="K33">IFERROR(INDEX('VEH98 Data'!F$3:F$1007, SMALL(IF('VEH98 Data'!$AC$3:$AC$968="TRUE", ROW('VEH98 Data'!F$3:F$968)-ROW('VEH98 Data'!F$3)+1),ROWS('VEH98 Data'!F$3:'VEH98 Data'!F19))),"")</f>
        <v>Chevrolet</v>
      </c>
      <c r="L33" s="397" t="str">
        <f t="array" ref="L33">IFERROR(INDEX('VEH98 Data'!H$3:H$1007, SMALL(IF('VEH98 Data'!$AC$3:$AC$968="TRUE", ROW('VEH98 Data'!H$3:H$968)-ROW('VEH98 Data'!H$3)+1),ROWS('VEH98 Data'!H$3:'VEH98 Data'!H19))),"")</f>
        <v>City Express</v>
      </c>
      <c r="M33" s="397" t="str">
        <f t="array" ref="M33">IFERROR(INDEX('VEH98 Data'!I$3:I$1007, SMALL(IF('VEH98 Data'!$AC$3:$AC$968="TRUE", ROW('VEH98 Data'!I$3:I$968)-ROW('VEH98 Data'!I$3)+1),ROWS('VEH98 Data'!I$3:'VEH98 Data'!I19))),"")</f>
        <v>LT</v>
      </c>
      <c r="N33" s="397" t="str">
        <f t="array" ref="N33">IFERROR(INDEX('VEH98 Data'!J$3:J$1007, SMALL(IF('VEH98 Data'!$AC$3:$AC$968="TRUE", ROW('VEH98 Data'!J$3:J$968)-ROW('VEH98 Data'!J$3)+1),ROWS('VEH98 Data'!J$3:'VEH98 Data'!J19))),"")</f>
        <v>FWD</v>
      </c>
      <c r="O33" s="397" t="str">
        <f t="array" ref="O33">IFERROR(INDEX('VEH98 Data'!N$3:N$1007, SMALL(IF('VEH98 Data'!$AC$3:$AC$968="TRUE", ROW('VEH98 Data'!N$3:N$968)-ROW('VEH98 Data'!N$3)+1),ROWS('VEH98 Data'!N$3:'VEH98 Data'!N19))),"")</f>
        <v>2.0L</v>
      </c>
      <c r="P33" s="397">
        <f t="array" ref="P33">IFERROR(INDEX('VEH98 Data'!U$3:U$1007, SMALL(IF('VEH98 Data'!$AC$3:$AC$968="TRUE", ROW('VEH98 Data'!U$3:U$968)-ROW('VEH98 Data'!U$3)+1),ROWS('VEH98 Data'!U$3:'VEH98 Data'!U19))),"")</f>
        <v>25</v>
      </c>
      <c r="Q33" s="19"/>
      <c r="R33" s="19"/>
      <c r="S33" s="19"/>
      <c r="T33" s="19"/>
    </row>
    <row r="34" spans="1:20" x14ac:dyDescent="0.25">
      <c r="A34" s="19"/>
      <c r="B34" s="398">
        <f t="array" ref="B34">IFERROR(INDEX('VEH98 Data'!G$3:G$1007, SMALL(IF('VEH98 Data'!$AB$3:$AB$968="TRUE", ROW('VEH98 Data'!G$3:G$968)-ROW('VEH98 Data'!G$3)+1),ROWS('VEH98 Data'!G$3:'VEH98 Data'!G20))),"")</f>
        <v>2017</v>
      </c>
      <c r="C34" s="398" t="str">
        <f t="array" ref="C34">IFERROR(INDEX('VEH98 Data'!F$3:F$1007, SMALL(IF('VEH98 Data'!$AB$3:$AB$968="TRUE", ROW('VEH98 Data'!F$3:F$968)-ROW('VEH98 Data'!F$3)+1),ROWS('VEH98 Data'!F$3:'VEH98 Data'!F20))),"")</f>
        <v>Ford</v>
      </c>
      <c r="D34" s="398" t="str">
        <f t="array" ref="D34">IFERROR(INDEX('VEH98 Data'!H$3:H$1007, SMALL(IF('VEH98 Data'!$AB$3:$AB$968="TRUE", ROW('VEH98 Data'!H$3:H$968)-ROW('VEH98 Data'!H$3)+1),ROWS('VEH98 Data'!H$3:'VEH98 Data'!H20))),"")</f>
        <v>Fusion</v>
      </c>
      <c r="E34" s="398" t="str">
        <f t="array" ref="E34">IFERROR(INDEX('VEH98 Data'!I$3:I$1007, SMALL(IF('VEH98 Data'!$AB$3:$AB$968="TRUE", ROW('VEH98 Data'!I$3:I$968)-ROW('VEH98 Data'!I$3)+1),ROWS('VEH98 Data'!I$3:'VEH98 Data'!I20))),"")</f>
        <v>Energi SE Luxury</v>
      </c>
      <c r="F34" s="398" t="str">
        <f t="array" ref="F34">IFERROR(INDEX('VEH98 Data'!J$3:J$1007, SMALL(IF('VEH98 Data'!$AB$3:$AB$968="TRUE", ROW('VEH98 Data'!J$3:J$968)-ROW('VEH98 Data'!J$3)+1),ROWS('VEH98 Data'!J$3:'VEH98 Data'!J20))),"")</f>
        <v>FWD</v>
      </c>
      <c r="G34" s="398" t="str">
        <f t="array" ref="G34">IFERROR(INDEX('VEH98 Data'!N$3:N$1007, SMALL(IF('VEH98 Data'!$AB$3:$AB$968="TRUE", ROW('VEH98 Data'!N$3:N$968)-ROW('VEH98 Data'!N$3)+1),ROWS('VEH98 Data'!N$3:'VEH98 Data'!N20))),"")</f>
        <v>2.0L</v>
      </c>
      <c r="H34" s="398">
        <f t="array" ref="H34">IFERROR(INDEX('VEH98 Data'!U$3:U$1007, SMALL(IF('VEH98 Data'!$AB$3:$AB$968="TRUE", ROW('VEH98 Data'!U$3:U$968)-ROW('VEH98 Data'!U$3)+1),ROWS('VEH98 Data'!U$3:'VEH98 Data'!U20))),"")</f>
        <v>88</v>
      </c>
      <c r="I34" s="42"/>
      <c r="J34" s="398">
        <f t="array" ref="J34">IFERROR(INDEX('VEH98 Data'!G$3:G$1007, SMALL(IF('VEH98 Data'!$AC$3:$AC$968="TRUE", ROW('VEH98 Data'!G$3:G$968)-ROW('VEH98 Data'!G$3)+1),ROWS('VEH98 Data'!G$3:'VEH98 Data'!G20))),"")</f>
        <v>2017</v>
      </c>
      <c r="K34" s="398" t="str">
        <f t="array" ref="K34">IFERROR(INDEX('VEH98 Data'!F$3:F$1007, SMALL(IF('VEH98 Data'!$AC$3:$AC$968="TRUE", ROW('VEH98 Data'!F$3:F$968)-ROW('VEH98 Data'!F$3)+1),ROWS('VEH98 Data'!F$3:'VEH98 Data'!F20))),"")</f>
        <v>Ford</v>
      </c>
      <c r="L34" s="398" t="str">
        <f t="array" ref="L34">IFERROR(INDEX('VEH98 Data'!H$3:H$1007, SMALL(IF('VEH98 Data'!$AC$3:$AC$968="TRUE", ROW('VEH98 Data'!H$3:H$968)-ROW('VEH98 Data'!H$3)+1),ROWS('VEH98 Data'!H$3:'VEH98 Data'!H20))),"")</f>
        <v>Transit Connect</v>
      </c>
      <c r="M34" s="398" t="str">
        <f t="array" ref="M34">IFERROR(INDEX('VEH98 Data'!I$3:I$1007, SMALL(IF('VEH98 Data'!$AC$3:$AC$968="TRUE", ROW('VEH98 Data'!I$3:I$968)-ROW('VEH98 Data'!I$3)+1),ROWS('VEH98 Data'!I$3:'VEH98 Data'!I20))),"")</f>
        <v>LWB XL</v>
      </c>
      <c r="N34" s="398" t="str">
        <f t="array" ref="N34">IFERROR(INDEX('VEH98 Data'!J$3:J$1007, SMALL(IF('VEH98 Data'!$AC$3:$AC$968="TRUE", ROW('VEH98 Data'!J$3:J$968)-ROW('VEH98 Data'!J$3)+1),ROWS('VEH98 Data'!J$3:'VEH98 Data'!J20))),"")</f>
        <v>FWD</v>
      </c>
      <c r="O34" s="398" t="str">
        <f t="array" ref="O34">IFERROR(INDEX('VEH98 Data'!N$3:N$1007, SMALL(IF('VEH98 Data'!$AC$3:$AC$968="TRUE", ROW('VEH98 Data'!N$3:N$968)-ROW('VEH98 Data'!N$3)+1),ROWS('VEH98 Data'!N$3:'VEH98 Data'!N20))),"")</f>
        <v>2.5L</v>
      </c>
      <c r="P34" s="398">
        <f t="array" ref="P34">IFERROR(INDEX('VEH98 Data'!U$3:U$1007, SMALL(IF('VEH98 Data'!$AC$3:$AC$968="TRUE", ROW('VEH98 Data'!U$3:U$968)-ROW('VEH98 Data'!U$3)+1),ROWS('VEH98 Data'!U$3:'VEH98 Data'!U20))),"")</f>
        <v>24</v>
      </c>
      <c r="Q34" s="19"/>
      <c r="R34" s="19"/>
      <c r="S34" s="19"/>
      <c r="T34" s="19"/>
    </row>
    <row r="35" spans="1:20" x14ac:dyDescent="0.25">
      <c r="A35" s="19"/>
      <c r="B35" s="397">
        <f t="array" ref="B35">IFERROR(INDEX('VEH98 Data'!G$3:G$1007, SMALL(IF('VEH98 Data'!$AB$3:$AB$968="TRUE", ROW('VEH98 Data'!G$3:G$968)-ROW('VEH98 Data'!G$3)+1),ROWS('VEH98 Data'!G$3:'VEH98 Data'!G21))),"")</f>
        <v>2017</v>
      </c>
      <c r="C35" s="397" t="str">
        <f t="array" ref="C35">IFERROR(INDEX('VEH98 Data'!F$3:F$1007, SMALL(IF('VEH98 Data'!$AB$3:$AB$968="TRUE", ROW('VEH98 Data'!F$3:F$968)-ROW('VEH98 Data'!F$3)+1),ROWS('VEH98 Data'!F$3:'VEH98 Data'!F21))),"")</f>
        <v>Honda</v>
      </c>
      <c r="D35" s="397" t="str">
        <f t="array" ref="D35">IFERROR(INDEX('VEH98 Data'!H$3:H$1007, SMALL(IF('VEH98 Data'!$AB$3:$AB$968="TRUE", ROW('VEH98 Data'!H$3:H$968)-ROW('VEH98 Data'!H$3)+1),ROWS('VEH98 Data'!H$3:'VEH98 Data'!H21))),"")</f>
        <v>Accord Hybrid</v>
      </c>
      <c r="E35" s="397" t="str">
        <f t="array" ref="E35">IFERROR(INDEX('VEH98 Data'!I$3:I$1007, SMALL(IF('VEH98 Data'!$AB$3:$AB$968="TRUE", ROW('VEH98 Data'!I$3:I$968)-ROW('VEH98 Data'!I$3)+1),ROWS('VEH98 Data'!I$3:'VEH98 Data'!I21))),"")</f>
        <v>Hybrid</v>
      </c>
      <c r="F35" s="397" t="str">
        <f t="array" ref="F35">IFERROR(INDEX('VEH98 Data'!J$3:J$1007, SMALL(IF('VEH98 Data'!$AB$3:$AB$968="TRUE", ROW('VEH98 Data'!J$3:J$968)-ROW('VEH98 Data'!J$3)+1),ROWS('VEH98 Data'!J$3:'VEH98 Data'!J21))),"")</f>
        <v>FWD</v>
      </c>
      <c r="G35" s="397" t="str">
        <f t="array" ref="G35">IFERROR(INDEX('VEH98 Data'!N$3:N$1007, SMALL(IF('VEH98 Data'!$AB$3:$AB$968="TRUE", ROW('VEH98 Data'!N$3:N$968)-ROW('VEH98 Data'!N$3)+1),ROWS('VEH98 Data'!N$3:'VEH98 Data'!N21))),"")</f>
        <v>2.0L</v>
      </c>
      <c r="H35" s="397">
        <f t="array" ref="H35">IFERROR(INDEX('VEH98 Data'!U$3:U$1007, SMALL(IF('VEH98 Data'!$AB$3:$AB$968="TRUE", ROW('VEH98 Data'!U$3:U$968)-ROW('VEH98 Data'!U$3)+1),ROWS('VEH98 Data'!U$3:'VEH98 Data'!U21))),"")</f>
        <v>47</v>
      </c>
      <c r="I35" s="42"/>
      <c r="J35" s="397">
        <f t="array" ref="J35">IFERROR(INDEX('VEH98 Data'!G$3:G$1007, SMALL(IF('VEH98 Data'!$AC$3:$AC$968="TRUE", ROW('VEH98 Data'!G$3:G$968)-ROW('VEH98 Data'!G$3)+1),ROWS('VEH98 Data'!G$3:'VEH98 Data'!G21))),"")</f>
        <v>2017</v>
      </c>
      <c r="K35" s="397" t="str">
        <f t="array" ref="K35">IFERROR(INDEX('VEH98 Data'!F$3:F$1007, SMALL(IF('VEH98 Data'!$AC$3:$AC$968="TRUE", ROW('VEH98 Data'!F$3:F$968)-ROW('VEH98 Data'!F$3)+1),ROWS('VEH98 Data'!F$3:'VEH98 Data'!F21))),"")</f>
        <v>Ford</v>
      </c>
      <c r="L35" s="397" t="str">
        <f t="array" ref="L35">IFERROR(INDEX('VEH98 Data'!H$3:H$1007, SMALL(IF('VEH98 Data'!$AC$3:$AC$968="TRUE", ROW('VEH98 Data'!H$3:H$968)-ROW('VEH98 Data'!H$3)+1),ROWS('VEH98 Data'!H$3:'VEH98 Data'!H21))),"")</f>
        <v>Transit Connect</v>
      </c>
      <c r="M35" s="397" t="str">
        <f t="array" ref="M35">IFERROR(INDEX('VEH98 Data'!I$3:I$1007, SMALL(IF('VEH98 Data'!$AC$3:$AC$968="TRUE", ROW('VEH98 Data'!I$3:I$968)-ROW('VEH98 Data'!I$3)+1),ROWS('VEH98 Data'!I$3:'VEH98 Data'!I21))),"")</f>
        <v>LW XL w/Rear Liftgate</v>
      </c>
      <c r="N35" s="397" t="str">
        <f t="array" ref="N35">IFERROR(INDEX('VEH98 Data'!J$3:J$1007, SMALL(IF('VEH98 Data'!$AC$3:$AC$968="TRUE", ROW('VEH98 Data'!J$3:J$968)-ROW('VEH98 Data'!J$3)+1),ROWS('VEH98 Data'!J$3:'VEH98 Data'!J21))),"")</f>
        <v>FWD</v>
      </c>
      <c r="O35" s="397" t="str">
        <f t="array" ref="O35">IFERROR(INDEX('VEH98 Data'!N$3:N$1007, SMALL(IF('VEH98 Data'!$AC$3:$AC$968="TRUE", ROW('VEH98 Data'!N$3:N$968)-ROW('VEH98 Data'!N$3)+1),ROWS('VEH98 Data'!N$3:'VEH98 Data'!N21))),"")</f>
        <v>2.5L</v>
      </c>
      <c r="P35" s="397">
        <f t="array" ref="P35">IFERROR(INDEX('VEH98 Data'!U$3:U$1007, SMALL(IF('VEH98 Data'!$AC$3:$AC$968="TRUE", ROW('VEH98 Data'!U$3:U$968)-ROW('VEH98 Data'!U$3)+1),ROWS('VEH98 Data'!U$3:'VEH98 Data'!U21))),"")</f>
        <v>24</v>
      </c>
      <c r="Q35" s="19"/>
      <c r="R35" s="19"/>
      <c r="S35" s="19"/>
      <c r="T35" s="19"/>
    </row>
    <row r="36" spans="1:20" x14ac:dyDescent="0.25">
      <c r="A36" s="19"/>
      <c r="B36" s="398">
        <f t="array" ref="B36">IFERROR(INDEX('VEH98 Data'!G$3:G$1007, SMALL(IF('VEH98 Data'!$AB$3:$AB$968="TRUE", ROW('VEH98 Data'!G$3:G$968)-ROW('VEH98 Data'!G$3)+1),ROWS('VEH98 Data'!G$3:'VEH98 Data'!G22))),"")</f>
        <v>2017</v>
      </c>
      <c r="C36" s="398" t="str">
        <f t="array" ref="C36">IFERROR(INDEX('VEH98 Data'!F$3:F$1007, SMALL(IF('VEH98 Data'!$AB$3:$AB$968="TRUE", ROW('VEH98 Data'!F$3:F$968)-ROW('VEH98 Data'!F$3)+1),ROWS('VEH98 Data'!F$3:'VEH98 Data'!F22))),"")</f>
        <v>Hyundai</v>
      </c>
      <c r="D36" s="398" t="str">
        <f t="array" ref="D36">IFERROR(INDEX('VEH98 Data'!H$3:H$1007, SMALL(IF('VEH98 Data'!$AB$3:$AB$968="TRUE", ROW('VEH98 Data'!H$3:H$968)-ROW('VEH98 Data'!H$3)+1),ROWS('VEH98 Data'!H$3:'VEH98 Data'!H22))),"")</f>
        <v>Sonata Hybrid</v>
      </c>
      <c r="E36" s="398" t="str">
        <f t="array" ref="E36">IFERROR(INDEX('VEH98 Data'!I$3:I$1007, SMALL(IF('VEH98 Data'!$AB$3:$AB$968="TRUE", ROW('VEH98 Data'!I$3:I$968)-ROW('VEH98 Data'!I$3)+1),ROWS('VEH98 Data'!I$3:'VEH98 Data'!I22))),"")</f>
        <v>Hybrid</v>
      </c>
      <c r="F36" s="398" t="str">
        <f t="array" ref="F36">IFERROR(INDEX('VEH98 Data'!J$3:J$1007, SMALL(IF('VEH98 Data'!$AB$3:$AB$968="TRUE", ROW('VEH98 Data'!J$3:J$968)-ROW('VEH98 Data'!J$3)+1),ROWS('VEH98 Data'!J$3:'VEH98 Data'!J22))),"")</f>
        <v>FWD</v>
      </c>
      <c r="G36" s="398" t="str">
        <f t="array" ref="G36">IFERROR(INDEX('VEH98 Data'!N$3:N$1007, SMALL(IF('VEH98 Data'!$AB$3:$AB$968="TRUE", ROW('VEH98 Data'!N$3:N$968)-ROW('VEH98 Data'!N$3)+1),ROWS('VEH98 Data'!N$3:'VEH98 Data'!N22))),"")</f>
        <v>2.0L</v>
      </c>
      <c r="H36" s="397">
        <f t="array" ref="H36">IFERROR(INDEX('VEH98 Data'!U$3:U$1007, SMALL(IF('VEH98 Data'!$AB$3:$AB$968="TRUE", ROW('VEH98 Data'!U$3:U$968)-ROW('VEH98 Data'!U$3)+1),ROWS('VEH98 Data'!U$3:'VEH98 Data'!U22))),"")</f>
        <v>42</v>
      </c>
      <c r="I36" s="19"/>
      <c r="J36" s="398">
        <f t="array" ref="J36">IFERROR(INDEX('VEH98 Data'!G$3:G$1007, SMALL(IF('VEH98 Data'!$AC$3:$AC$968="TRUE", ROW('VEH98 Data'!G$3:G$968)-ROW('VEH98 Data'!G$3)+1),ROWS('VEH98 Data'!G$3:'VEH98 Data'!G22))),"")</f>
        <v>2017</v>
      </c>
      <c r="K36" s="398" t="str">
        <f t="array" ref="K36">IFERROR(INDEX('VEH98 Data'!F$3:F$1007, SMALL(IF('VEH98 Data'!$AC$3:$AC$968="TRUE", ROW('VEH98 Data'!F$3:F$968)-ROW('VEH98 Data'!F$3)+1),ROWS('VEH98 Data'!F$3:'VEH98 Data'!F22))),"")</f>
        <v>Ford</v>
      </c>
      <c r="L36" s="398" t="str">
        <f t="array" ref="L36">IFERROR(INDEX('VEH98 Data'!H$3:H$1007, SMALL(IF('VEH98 Data'!$AC$3:$AC$968="TRUE", ROW('VEH98 Data'!H$3:H$968)-ROW('VEH98 Data'!H$3)+1),ROWS('VEH98 Data'!H$3:'VEH98 Data'!H22))),"")</f>
        <v>Transit Connect</v>
      </c>
      <c r="M36" s="398" t="str">
        <f t="array" ref="M36">IFERROR(INDEX('VEH98 Data'!I$3:I$1007, SMALL(IF('VEH98 Data'!$AC$3:$AC$968="TRUE", ROW('VEH98 Data'!I$3:I$968)-ROW('VEH98 Data'!I$3)+1),ROWS('VEH98 Data'!I$3:'VEH98 Data'!I22))),"")</f>
        <v>LWB XLT</v>
      </c>
      <c r="N36" s="398" t="str">
        <f t="array" ref="N36">IFERROR(INDEX('VEH98 Data'!J$3:J$1007, SMALL(IF('VEH98 Data'!$AC$3:$AC$968="TRUE", ROW('VEH98 Data'!J$3:J$968)-ROW('VEH98 Data'!J$3)+1),ROWS('VEH98 Data'!J$3:'VEH98 Data'!J22))),"")</f>
        <v>FWD</v>
      </c>
      <c r="O36" s="398" t="str">
        <f t="array" ref="O36">IFERROR(INDEX('VEH98 Data'!N$3:N$1007, SMALL(IF('VEH98 Data'!$AC$3:$AC$968="TRUE", ROW('VEH98 Data'!N$3:N$968)-ROW('VEH98 Data'!N$3)+1),ROWS('VEH98 Data'!N$3:'VEH98 Data'!N22))),"")</f>
        <v>2.5L</v>
      </c>
      <c r="P36" s="398">
        <f t="array" ref="P36">IFERROR(INDEX('VEH98 Data'!U$3:U$1007, SMALL(IF('VEH98 Data'!$AC$3:$AC$968="TRUE", ROW('VEH98 Data'!U$3:U$968)-ROW('VEH98 Data'!U$3)+1),ROWS('VEH98 Data'!U$3:'VEH98 Data'!U22))),"")</f>
        <v>24</v>
      </c>
      <c r="Q36" s="19"/>
      <c r="R36" s="19"/>
      <c r="S36" s="19"/>
      <c r="T36" s="19"/>
    </row>
    <row r="37" spans="1:20" x14ac:dyDescent="0.25">
      <c r="A37" s="19"/>
      <c r="B37" s="397">
        <f t="array" ref="B37">IFERROR(INDEX('VEH98 Data'!G$3:G$1007, SMALL(IF('VEH98 Data'!$AB$3:$AB$968="TRUE", ROW('VEH98 Data'!G$3:G$968)-ROW('VEH98 Data'!G$3)+1),ROWS('VEH98 Data'!G$3:'VEH98 Data'!G23))),"")</f>
        <v>2017</v>
      </c>
      <c r="C37" s="397" t="str">
        <f t="array" ref="C37">IFERROR(INDEX('VEH98 Data'!F$3:F$1007, SMALL(IF('VEH98 Data'!$AB$3:$AB$968="TRUE", ROW('VEH98 Data'!F$3:F$968)-ROW('VEH98 Data'!F$3)+1),ROWS('VEH98 Data'!F$3:'VEH98 Data'!F23))),"")</f>
        <v>Hyundai</v>
      </c>
      <c r="D37" s="397" t="str">
        <f t="array" ref="D37">IFERROR(INDEX('VEH98 Data'!H$3:H$1007, SMALL(IF('VEH98 Data'!$AB$3:$AB$968="TRUE", ROW('VEH98 Data'!H$3:H$968)-ROW('VEH98 Data'!H$3)+1),ROWS('VEH98 Data'!H$3:'VEH98 Data'!H23))),"")</f>
        <v>Sonata Plug-In</v>
      </c>
      <c r="E37" s="397" t="str">
        <f t="array" ref="E37">IFERROR(INDEX('VEH98 Data'!I$3:I$1007, SMALL(IF('VEH98 Data'!$AB$3:$AB$968="TRUE", ROW('VEH98 Data'!I$3:I$968)-ROW('VEH98 Data'!I$3)+1),ROWS('VEH98 Data'!I$3:'VEH98 Data'!I23))),"")</f>
        <v>Plug-in</v>
      </c>
      <c r="F37" s="397" t="str">
        <f t="array" ref="F37">IFERROR(INDEX('VEH98 Data'!J$3:J$1007, SMALL(IF('VEH98 Data'!$AB$3:$AB$968="TRUE", ROW('VEH98 Data'!J$3:J$968)-ROW('VEH98 Data'!J$3)+1),ROWS('VEH98 Data'!J$3:'VEH98 Data'!J23))),"")</f>
        <v>FWD</v>
      </c>
      <c r="G37" s="397" t="str">
        <f t="array" ref="G37">IFERROR(INDEX('VEH98 Data'!N$3:N$1007, SMALL(IF('VEH98 Data'!$AB$3:$AB$968="TRUE", ROW('VEH98 Data'!N$3:N$968)-ROW('VEH98 Data'!N$3)+1),ROWS('VEH98 Data'!N$3:'VEH98 Data'!N23))),"")</f>
        <v>2.0L</v>
      </c>
      <c r="H37" s="397">
        <f t="array" ref="H37">IFERROR(INDEX('VEH98 Data'!U$3:U$1007, SMALL(IF('VEH98 Data'!$AB$3:$AB$968="TRUE", ROW('VEH98 Data'!U$3:U$968)-ROW('VEH98 Data'!U$3)+1),ROWS('VEH98 Data'!U$3:'VEH98 Data'!U23))),"")</f>
        <v>93</v>
      </c>
      <c r="I37" s="19"/>
      <c r="J37" s="397">
        <f t="array" ref="J37">IFERROR(INDEX('VEH98 Data'!G$3:G$1007, SMALL(IF('VEH98 Data'!$AC$3:$AC$968="TRUE", ROW('VEH98 Data'!G$3:G$968)-ROW('VEH98 Data'!G$3)+1),ROWS('VEH98 Data'!G$3:'VEH98 Data'!G23))),"")</f>
        <v>2017</v>
      </c>
      <c r="K37" s="397" t="str">
        <f t="array" ref="K37">IFERROR(INDEX('VEH98 Data'!F$3:F$1007, SMALL(IF('VEH98 Data'!$AC$3:$AC$968="TRUE", ROW('VEH98 Data'!F$3:F$968)-ROW('VEH98 Data'!F$3)+1),ROWS('VEH98 Data'!F$3:'VEH98 Data'!F23))),"")</f>
        <v>Ford</v>
      </c>
      <c r="L37" s="397" t="str">
        <f t="array" ref="L37">IFERROR(INDEX('VEH98 Data'!H$3:H$1007, SMALL(IF('VEH98 Data'!$AC$3:$AC$968="TRUE", ROW('VEH98 Data'!H$3:H$968)-ROW('VEH98 Data'!H$3)+1),ROWS('VEH98 Data'!H$3:'VEH98 Data'!H23))),"")</f>
        <v>Transit Connect</v>
      </c>
      <c r="M37" s="397" t="str">
        <f t="array" ref="M37">IFERROR(INDEX('VEH98 Data'!I$3:I$1007, SMALL(IF('VEH98 Data'!$AC$3:$AC$968="TRUE", ROW('VEH98 Data'!I$3:I$968)-ROW('VEH98 Data'!I$3)+1),ROWS('VEH98 Data'!I$3:'VEH98 Data'!I23))),"")</f>
        <v>LWB XLT w/Rear Liftgate</v>
      </c>
      <c r="N37" s="397" t="str">
        <f t="array" ref="N37">IFERROR(INDEX('VEH98 Data'!J$3:J$1007, SMALL(IF('VEH98 Data'!$AC$3:$AC$968="TRUE", ROW('VEH98 Data'!J$3:J$968)-ROW('VEH98 Data'!J$3)+1),ROWS('VEH98 Data'!J$3:'VEH98 Data'!J23))),"")</f>
        <v>FWD</v>
      </c>
      <c r="O37" s="397" t="str">
        <f t="array" ref="O37">IFERROR(INDEX('VEH98 Data'!N$3:N$1007, SMALL(IF('VEH98 Data'!$AC$3:$AC$968="TRUE", ROW('VEH98 Data'!N$3:N$968)-ROW('VEH98 Data'!N$3)+1),ROWS('VEH98 Data'!N$3:'VEH98 Data'!N23))),"")</f>
        <v>2.5L</v>
      </c>
      <c r="P37" s="397">
        <f t="array" ref="P37">IFERROR(INDEX('VEH98 Data'!U$3:U$1007, SMALL(IF('VEH98 Data'!$AC$3:$AC$968="TRUE", ROW('VEH98 Data'!U$3:U$968)-ROW('VEH98 Data'!U$3)+1),ROWS('VEH98 Data'!U$3:'VEH98 Data'!U23))),"")</f>
        <v>24</v>
      </c>
      <c r="Q37" s="19"/>
      <c r="R37" s="19"/>
      <c r="S37" s="19"/>
      <c r="T37" s="19"/>
    </row>
    <row r="38" spans="1:20" x14ac:dyDescent="0.25">
      <c r="A38" s="19"/>
      <c r="B38" s="398" t="str">
        <f t="array" ref="B38">IFERROR(INDEX('VEH98 Data'!G$3:G$1007, SMALL(IF('VEH98 Data'!$AB$3:$AB$968="TRUE", ROW('VEH98 Data'!G$3:G$968)-ROW('VEH98 Data'!G$3)+1),ROWS('VEH98 Data'!G$3:'VEH98 Data'!G30))),"")</f>
        <v/>
      </c>
      <c r="C38" s="398" t="str">
        <f t="array" ref="C38">IFERROR(INDEX('VEH98 Data'!F$3:F$1007, SMALL(IF('VEH98 Data'!$AB$3:$AB$968="TRUE", ROW('VEH98 Data'!F$3:F$968)-ROW('VEH98 Data'!F$3)+1),ROWS('VEH98 Data'!F$3:'VEH98 Data'!F30))),"")</f>
        <v/>
      </c>
      <c r="D38" s="398" t="str">
        <f t="array" ref="D38">IFERROR(INDEX('VEH98 Data'!H$3:H$1007, SMALL(IF('VEH98 Data'!$AB$3:$AB$968="TRUE", ROW('VEH98 Data'!H$3:H$968)-ROW('VEH98 Data'!H$3)+1),ROWS('VEH98 Data'!H$3:'VEH98 Data'!H30))),"")</f>
        <v/>
      </c>
      <c r="E38" s="398" t="str">
        <f t="array" ref="E38">IFERROR(INDEX('VEH98 Data'!I$3:I$1007, SMALL(IF('VEH98 Data'!$AB$3:$AB$968="TRUE", ROW('VEH98 Data'!I$3:I$968)-ROW('VEH98 Data'!I$3)+1),ROWS('VEH98 Data'!I$3:'VEH98 Data'!I30))),"")</f>
        <v/>
      </c>
      <c r="F38" s="398" t="str">
        <f t="array" ref="F38">IFERROR(INDEX('VEH98 Data'!J$3:J$1007, SMALL(IF('VEH98 Data'!$AB$3:$AB$968="TRUE", ROW('VEH98 Data'!J$3:J$968)-ROW('VEH98 Data'!J$3)+1),ROWS('VEH98 Data'!J$3:'VEH98 Data'!J30))),"")</f>
        <v/>
      </c>
      <c r="G38" s="398" t="str">
        <f t="array" ref="G38">IFERROR(INDEX('VEH98 Data'!N$3:N$1007, SMALL(IF('VEH98 Data'!$AB$3:$AB$968="TRUE", ROW('VEH98 Data'!N$3:N$968)-ROW('VEH98 Data'!N$3)+1),ROWS('VEH98 Data'!N$3:'VEH98 Data'!N30))),"")</f>
        <v/>
      </c>
      <c r="H38" s="398" t="str">
        <f t="array" ref="H38">IFERROR(INDEX('VEH98 Data'!U$3:U$1007, SMALL(IF('VEH98 Data'!$AB$3:$AB$968="TRUE", ROW('VEH98 Data'!U$3:U$968)-ROW('VEH98 Data'!U$3)+1),ROWS('VEH98 Data'!U$3:'VEH98 Data'!U30))),"")</f>
        <v/>
      </c>
      <c r="I38" s="19"/>
      <c r="J38" s="398">
        <f t="array" ref="J38">IFERROR(INDEX('VEH98 Data'!G$3:G$1007, SMALL(IF('VEH98 Data'!$AC$3:$AC$968="TRUE", ROW('VEH98 Data'!G$3:G$968)-ROW('VEH98 Data'!G$3)+1),ROWS('VEH98 Data'!G$3:'VEH98 Data'!G30))),"")</f>
        <v>2017</v>
      </c>
      <c r="K38" s="398" t="str">
        <f t="array" ref="K38">IFERROR(INDEX('VEH98 Data'!F$3:F$1007, SMALL(IF('VEH98 Data'!$AC$3:$AC$968="TRUE", ROW('VEH98 Data'!F$3:F$968)-ROW('VEH98 Data'!F$3)+1),ROWS('VEH98 Data'!F$3:'VEH98 Data'!F30))),"")</f>
        <v>Toyota</v>
      </c>
      <c r="L38" s="398" t="str">
        <f t="array" ref="L38">IFERROR(INDEX('VEH98 Data'!H$3:H$1007, SMALL(IF('VEH98 Data'!$AC$3:$AC$968="TRUE", ROW('VEH98 Data'!H$3:H$968)-ROW('VEH98 Data'!H$3)+1),ROWS('VEH98 Data'!H$3:'VEH98 Data'!H30))),"")</f>
        <v xml:space="preserve">Sienna </v>
      </c>
      <c r="M38" s="398" t="str">
        <f t="array" ref="M38">IFERROR(INDEX('VEH98 Data'!I$3:I$1007, SMALL(IF('VEH98 Data'!$AC$3:$AC$968="TRUE", ROW('VEH98 Data'!I$3:I$968)-ROW('VEH98 Data'!I$3)+1),ROWS('VEH98 Data'!I$3:'VEH98 Data'!I30))),"")</f>
        <v>L</v>
      </c>
      <c r="N38" s="398" t="str">
        <f t="array" ref="N38">IFERROR(INDEX('VEH98 Data'!J$3:J$1007, SMALL(IF('VEH98 Data'!$AC$3:$AC$968="TRUE", ROW('VEH98 Data'!J$3:J$968)-ROW('VEH98 Data'!J$3)+1),ROWS('VEH98 Data'!J$3:'VEH98 Data'!J30))),"")</f>
        <v>FWD</v>
      </c>
      <c r="O38" s="398" t="str">
        <f t="array" ref="O38">IFERROR(INDEX('VEH98 Data'!N$3:N$1007, SMALL(IF('VEH98 Data'!$AC$3:$AC$968="TRUE", ROW('VEH98 Data'!N$3:N$968)-ROW('VEH98 Data'!N$3)+1),ROWS('VEH98 Data'!N$3:'VEH98 Data'!N30))),"")</f>
        <v>3.5L</v>
      </c>
      <c r="P38" s="398">
        <f t="array" ref="P38">IFERROR(INDEX('VEH98 Data'!U$3:U$1007, SMALL(IF('VEH98 Data'!$AC$3:$AC$968="TRUE", ROW('VEH98 Data'!U$3:U$968)-ROW('VEH98 Data'!U$3)+1),ROWS('VEH98 Data'!U$3:'VEH98 Data'!U30))),"")</f>
        <v>22</v>
      </c>
      <c r="Q38" s="19"/>
      <c r="R38" s="19"/>
      <c r="S38" s="19"/>
      <c r="T38" s="19"/>
    </row>
    <row r="39" spans="1:20" x14ac:dyDescent="0.25">
      <c r="A39" s="19"/>
      <c r="B39" s="397" t="str">
        <f t="array" ref="B39">IFERROR(INDEX('VEH98 Data'!G$3:G$1007, SMALL(IF('VEH98 Data'!$AB$3:$AB$968="TRUE", ROW('VEH98 Data'!G$3:G$968)-ROW('VEH98 Data'!G$3)+1),ROWS('VEH98 Data'!G$3:'VEH98 Data'!G31))),"")</f>
        <v/>
      </c>
      <c r="C39" s="397" t="str">
        <f t="array" ref="C39">IFERROR(INDEX('VEH98 Data'!F$3:F$1007, SMALL(IF('VEH98 Data'!$AB$3:$AB$968="TRUE", ROW('VEH98 Data'!F$3:F$968)-ROW('VEH98 Data'!F$3)+1),ROWS('VEH98 Data'!F$3:'VEH98 Data'!F31))),"")</f>
        <v/>
      </c>
      <c r="D39" s="397" t="str">
        <f t="array" ref="D39">IFERROR(INDEX('VEH98 Data'!H$3:H$1007, SMALL(IF('VEH98 Data'!$AB$3:$AB$968="TRUE", ROW('VEH98 Data'!H$3:H$968)-ROW('VEH98 Data'!H$3)+1),ROWS('VEH98 Data'!H$3:'VEH98 Data'!H31))),"")</f>
        <v/>
      </c>
      <c r="E39" s="397" t="str">
        <f t="array" ref="E39">IFERROR(INDEX('VEH98 Data'!I$3:I$1007, SMALL(IF('VEH98 Data'!$AB$3:$AB$968="TRUE", ROW('VEH98 Data'!I$3:I$968)-ROW('VEH98 Data'!I$3)+1),ROWS('VEH98 Data'!I$3:'VEH98 Data'!I31))),"")</f>
        <v/>
      </c>
      <c r="F39" s="397" t="str">
        <f t="array" ref="F39">IFERROR(INDEX('VEH98 Data'!J$3:J$1007, SMALL(IF('VEH98 Data'!$AB$3:$AB$968="TRUE", ROW('VEH98 Data'!J$3:J$968)-ROW('VEH98 Data'!J$3)+1),ROWS('VEH98 Data'!J$3:'VEH98 Data'!J31))),"")</f>
        <v/>
      </c>
      <c r="G39" s="397" t="str">
        <f t="array" ref="G39">IFERROR(INDEX('VEH98 Data'!N$3:N$1007, SMALL(IF('VEH98 Data'!$AB$3:$AB$968="TRUE", ROW('VEH98 Data'!N$3:N$968)-ROW('VEH98 Data'!N$3)+1),ROWS('VEH98 Data'!N$3:'VEH98 Data'!N31))),"")</f>
        <v/>
      </c>
      <c r="H39" s="397" t="str">
        <f t="array" ref="H39">IFERROR(INDEX('VEH98 Data'!U$3:U$1007, SMALL(IF('VEH98 Data'!$AB$3:$AB$968="TRUE", ROW('VEH98 Data'!U$3:U$968)-ROW('VEH98 Data'!U$3)+1),ROWS('VEH98 Data'!U$3:'VEH98 Data'!U31))),"")</f>
        <v/>
      </c>
      <c r="I39" s="19"/>
      <c r="J39" s="397">
        <f t="array" ref="J39">IFERROR(INDEX('VEH98 Data'!G$3:G$1007, SMALL(IF('VEH98 Data'!$AC$3:$AC$968="TRUE", ROW('VEH98 Data'!G$3:G$968)-ROW('VEH98 Data'!G$3)+1),ROWS('VEH98 Data'!G$3:'VEH98 Data'!G31))),"")</f>
        <v>2016</v>
      </c>
      <c r="K39" s="397" t="str">
        <f t="array" ref="K39">IFERROR(INDEX('VEH98 Data'!F$3:F$1007, SMALL(IF('VEH98 Data'!$AC$3:$AC$968="TRUE", ROW('VEH98 Data'!F$3:F$968)-ROW('VEH98 Data'!F$3)+1),ROWS('VEH98 Data'!F$3:'VEH98 Data'!F31))),"")</f>
        <v>Nissan</v>
      </c>
      <c r="L39" s="397" t="str">
        <f t="array" ref="L39">IFERROR(INDEX('VEH98 Data'!H$3:H$1007, SMALL(IF('VEH98 Data'!$AC$3:$AC$968="TRUE", ROW('VEH98 Data'!H$3:H$968)-ROW('VEH98 Data'!H$3)+1),ROWS('VEH98 Data'!H$3:'VEH98 Data'!H31))),"")</f>
        <v>Quest</v>
      </c>
      <c r="M39" s="397" t="str">
        <f t="array" ref="M39">IFERROR(INDEX('VEH98 Data'!I$3:I$1007, SMALL(IF('VEH98 Data'!$AC$3:$AC$968="TRUE", ROW('VEH98 Data'!I$3:I$968)-ROW('VEH98 Data'!I$3)+1),ROWS('VEH98 Data'!I$3:'VEH98 Data'!I31))),"")</f>
        <v>S</v>
      </c>
      <c r="N39" s="397" t="str">
        <f t="array" ref="N39">IFERROR(INDEX('VEH98 Data'!J$3:J$1007, SMALL(IF('VEH98 Data'!$AC$3:$AC$968="TRUE", ROW('VEH98 Data'!J$3:J$968)-ROW('VEH98 Data'!J$3)+1),ROWS('VEH98 Data'!J$3:'VEH98 Data'!J31))),"")</f>
        <v>FWD</v>
      </c>
      <c r="O39" s="397" t="str">
        <f t="array" ref="O39">IFERROR(INDEX('VEH98 Data'!N$3:N$1007, SMALL(IF('VEH98 Data'!$AC$3:$AC$968="TRUE", ROW('VEH98 Data'!N$3:N$968)-ROW('VEH98 Data'!N$3)+1),ROWS('VEH98 Data'!N$3:'VEH98 Data'!N31))),"")</f>
        <v>3.5L</v>
      </c>
      <c r="P39" s="397">
        <f t="array" ref="P39">IFERROR(INDEX('VEH98 Data'!U$3:U$1007, SMALL(IF('VEH98 Data'!$AC$3:$AC$968="TRUE", ROW('VEH98 Data'!U$3:U$968)-ROW('VEH98 Data'!U$3)+1),ROWS('VEH98 Data'!U$3:'VEH98 Data'!U31))),"")</f>
        <v>23</v>
      </c>
      <c r="Q39" s="19"/>
      <c r="R39" s="19"/>
      <c r="S39" s="19"/>
      <c r="T39" s="19"/>
    </row>
    <row r="40" spans="1:20" x14ac:dyDescent="0.25">
      <c r="A40" s="19"/>
      <c r="B40" s="398" t="str">
        <f t="array" ref="B40">IFERROR(INDEX('VEH98 Data'!G$3:G$1007, SMALL(IF('VEH98 Data'!$AB$3:$AB$968="TRUE", ROW('VEH98 Data'!G$3:G$968)-ROW('VEH98 Data'!G$3)+1),ROWS('VEH98 Data'!G$3:'VEH98 Data'!G32))),"")</f>
        <v/>
      </c>
      <c r="C40" s="398" t="str">
        <f t="array" ref="C40">IFERROR(INDEX('VEH98 Data'!F$3:F$1007, SMALL(IF('VEH98 Data'!$AB$3:$AB$968="TRUE", ROW('VEH98 Data'!F$3:F$968)-ROW('VEH98 Data'!F$3)+1),ROWS('VEH98 Data'!F$3:'VEH98 Data'!F32))),"")</f>
        <v/>
      </c>
      <c r="D40" s="398" t="str">
        <f t="array" ref="D40">IFERROR(INDEX('VEH98 Data'!H$3:H$1007, SMALL(IF('VEH98 Data'!$AB$3:$AB$968="TRUE", ROW('VEH98 Data'!H$3:H$968)-ROW('VEH98 Data'!H$3)+1),ROWS('VEH98 Data'!H$3:'VEH98 Data'!H32))),"")</f>
        <v/>
      </c>
      <c r="E40" s="398" t="str">
        <f t="array" ref="E40">IFERROR(INDEX('VEH98 Data'!I$3:I$1007, SMALL(IF('VEH98 Data'!$AB$3:$AB$968="TRUE", ROW('VEH98 Data'!I$3:I$968)-ROW('VEH98 Data'!I$3)+1),ROWS('VEH98 Data'!I$3:'VEH98 Data'!I32))),"")</f>
        <v/>
      </c>
      <c r="F40" s="398" t="str">
        <f t="array" ref="F40">IFERROR(INDEX('VEH98 Data'!J$3:J$1007, SMALL(IF('VEH98 Data'!$AB$3:$AB$968="TRUE", ROW('VEH98 Data'!J$3:J$968)-ROW('VEH98 Data'!J$3)+1),ROWS('VEH98 Data'!J$3:'VEH98 Data'!J32))),"")</f>
        <v/>
      </c>
      <c r="G40" s="398" t="str">
        <f t="array" ref="G40">IFERROR(INDEX('VEH98 Data'!N$3:N$1007, SMALL(IF('VEH98 Data'!$AB$3:$AB$968="TRUE", ROW('VEH98 Data'!N$3:N$968)-ROW('VEH98 Data'!N$3)+1),ROWS('VEH98 Data'!N$3:'VEH98 Data'!N32))),"")</f>
        <v/>
      </c>
      <c r="H40" s="398" t="str">
        <f t="array" ref="H40">IFERROR(INDEX('VEH98 Data'!U$3:U$1007, SMALL(IF('VEH98 Data'!$AB$3:$AB$968="TRUE", ROW('VEH98 Data'!U$3:U$968)-ROW('VEH98 Data'!U$3)+1),ROWS('VEH98 Data'!U$3:'VEH98 Data'!U32))),"")</f>
        <v/>
      </c>
      <c r="I40" s="19"/>
      <c r="J40" s="398">
        <f t="array" ref="J40">IFERROR(INDEX('VEH98 Data'!G$3:G$1007, SMALL(IF('VEH98 Data'!$AC$3:$AC$968="TRUE", ROW('VEH98 Data'!G$3:G$968)-ROW('VEH98 Data'!G$3)+1),ROWS('VEH98 Data'!G$3:'VEH98 Data'!G32))),"")</f>
        <v>2016</v>
      </c>
      <c r="K40" s="398" t="str">
        <f t="array" ref="K40">IFERROR(INDEX('VEH98 Data'!F$3:F$1007, SMALL(IF('VEH98 Data'!$AC$3:$AC$968="TRUE", ROW('VEH98 Data'!F$3:F$968)-ROW('VEH98 Data'!F$3)+1),ROWS('VEH98 Data'!F$3:'VEH98 Data'!F32))),"")</f>
        <v>Honda</v>
      </c>
      <c r="L40" s="398" t="str">
        <f t="array" ref="L40">IFERROR(INDEX('VEH98 Data'!H$3:H$1007, SMALL(IF('VEH98 Data'!$AC$3:$AC$968="TRUE", ROW('VEH98 Data'!H$3:H$968)-ROW('VEH98 Data'!H$3)+1),ROWS('VEH98 Data'!H$3:'VEH98 Data'!H32))),"")</f>
        <v>Odyssey</v>
      </c>
      <c r="M40" s="398" t="str">
        <f t="array" ref="M40">IFERROR(INDEX('VEH98 Data'!I$3:I$1007, SMALL(IF('VEH98 Data'!$AC$3:$AC$968="TRUE", ROW('VEH98 Data'!I$3:I$968)-ROW('VEH98 Data'!I$3)+1),ROWS('VEH98 Data'!I$3:'VEH98 Data'!I32))),"")</f>
        <v>LX</v>
      </c>
      <c r="N40" s="398" t="str">
        <f t="array" ref="N40">IFERROR(INDEX('VEH98 Data'!J$3:J$1007, SMALL(IF('VEH98 Data'!$AC$3:$AC$968="TRUE", ROW('VEH98 Data'!J$3:J$968)-ROW('VEH98 Data'!J$3)+1),ROWS('VEH98 Data'!J$3:'VEH98 Data'!J32))),"")</f>
        <v>FWD</v>
      </c>
      <c r="O40" s="398" t="str">
        <f t="array" ref="O40">IFERROR(INDEX('VEH98 Data'!N$3:N$1007, SMALL(IF('VEH98 Data'!$AC$3:$AC$968="TRUE", ROW('VEH98 Data'!N$3:N$968)-ROW('VEH98 Data'!N$3)+1),ROWS('VEH98 Data'!N$3:'VEH98 Data'!N32))),"")</f>
        <v>3.5L</v>
      </c>
      <c r="P40" s="398">
        <f t="array" ref="P40">IFERROR(INDEX('VEH98 Data'!U$3:U$1007, SMALL(IF('VEH98 Data'!$AC$3:$AC$968="TRUE", ROW('VEH98 Data'!U$3:U$968)-ROW('VEH98 Data'!U$3)+1),ROWS('VEH98 Data'!U$3:'VEH98 Data'!U32))),"")</f>
        <v>23</v>
      </c>
      <c r="Q40" s="19"/>
      <c r="R40" s="19"/>
      <c r="S40" s="19"/>
      <c r="T40" s="19"/>
    </row>
    <row r="41" spans="1:20" x14ac:dyDescent="0.25">
      <c r="A41" s="19"/>
      <c r="B41" s="397" t="str">
        <f t="array" ref="B41">IFERROR(INDEX('VEH98 Data'!G$3:G$1007, SMALL(IF('VEH98 Data'!$AB$3:$AB$968="TRUE", ROW('VEH98 Data'!G$3:G$968)-ROW('VEH98 Data'!G$3)+1),ROWS('VEH98 Data'!G$3:'VEH98 Data'!G33))),"")</f>
        <v/>
      </c>
      <c r="C41" s="397" t="str">
        <f t="array" ref="C41">IFERROR(INDEX('VEH98 Data'!F$3:F$1007, SMALL(IF('VEH98 Data'!$AB$3:$AB$968="TRUE", ROW('VEH98 Data'!F$3:F$968)-ROW('VEH98 Data'!F$3)+1),ROWS('VEH98 Data'!F$3:'VEH98 Data'!F33))),"")</f>
        <v/>
      </c>
      <c r="D41" s="397" t="str">
        <f t="array" ref="D41">IFERROR(INDEX('VEH98 Data'!H$3:H$1007, SMALL(IF('VEH98 Data'!$AB$3:$AB$968="TRUE", ROW('VEH98 Data'!H$3:H$968)-ROW('VEH98 Data'!H$3)+1),ROWS('VEH98 Data'!H$3:'VEH98 Data'!H33))),"")</f>
        <v/>
      </c>
      <c r="E41" s="397" t="str">
        <f t="array" ref="E41">IFERROR(INDEX('VEH98 Data'!I$3:I$1007, SMALL(IF('VEH98 Data'!$AB$3:$AB$968="TRUE", ROW('VEH98 Data'!I$3:I$968)-ROW('VEH98 Data'!I$3)+1),ROWS('VEH98 Data'!I$3:'VEH98 Data'!I33))),"")</f>
        <v/>
      </c>
      <c r="F41" s="397" t="str">
        <f t="array" ref="F41">IFERROR(INDEX('VEH98 Data'!J$3:J$1007, SMALL(IF('VEH98 Data'!$AB$3:$AB$968="TRUE", ROW('VEH98 Data'!J$3:J$968)-ROW('VEH98 Data'!J$3)+1),ROWS('VEH98 Data'!J$3:'VEH98 Data'!J33))),"")</f>
        <v/>
      </c>
      <c r="G41" s="397" t="str">
        <f t="array" ref="G41">IFERROR(INDEX('VEH98 Data'!N$3:N$1007, SMALL(IF('VEH98 Data'!$AB$3:$AB$968="TRUE", ROW('VEH98 Data'!N$3:N$968)-ROW('VEH98 Data'!N$3)+1),ROWS('VEH98 Data'!N$3:'VEH98 Data'!N33))),"")</f>
        <v/>
      </c>
      <c r="H41" s="397" t="str">
        <f t="array" ref="H41">IFERROR(INDEX('VEH98 Data'!U$3:U$1007, SMALL(IF('VEH98 Data'!$AB$3:$AB$968="TRUE", ROW('VEH98 Data'!U$3:U$968)-ROW('VEH98 Data'!U$3)+1),ROWS('VEH98 Data'!U$3:'VEH98 Data'!U33))),"")</f>
        <v/>
      </c>
      <c r="I41" s="19"/>
      <c r="J41" s="397">
        <f t="array" ref="J41">IFERROR(INDEX('VEH98 Data'!G$3:G$1007, SMALL(IF('VEH98 Data'!$AC$3:$AC$968="TRUE", ROW('VEH98 Data'!G$3:G$968)-ROW('VEH98 Data'!G$3)+1),ROWS('VEH98 Data'!G$3:'VEH98 Data'!G33))),"")</f>
        <v>2017</v>
      </c>
      <c r="K41" s="397" t="str">
        <f t="array" ref="K41">IFERROR(INDEX('VEH98 Data'!F$3:F$1007, SMALL(IF('VEH98 Data'!$AC$3:$AC$968="TRUE", ROW('VEH98 Data'!F$3:F$968)-ROW('VEH98 Data'!F$3)+1),ROWS('VEH98 Data'!F$3:'VEH98 Data'!F33))),"")</f>
        <v>Chevrolet</v>
      </c>
      <c r="L41" s="397" t="str">
        <f t="array" ref="L41">IFERROR(INDEX('VEH98 Data'!H$3:H$1007, SMALL(IF('VEH98 Data'!$AC$3:$AC$968="TRUE", ROW('VEH98 Data'!H$3:H$968)-ROW('VEH98 Data'!H$3)+1),ROWS('VEH98 Data'!H$3:'VEH98 Data'!H33))),"")</f>
        <v>Colorado</v>
      </c>
      <c r="M41" s="397" t="str">
        <f t="array" ref="M41">IFERROR(INDEX('VEH98 Data'!I$3:I$1007, SMALL(IF('VEH98 Data'!$AC$3:$AC$968="TRUE", ROW('VEH98 Data'!I$3:I$968)-ROW('VEH98 Data'!I$3)+1),ROWS('VEH98 Data'!I$3:'VEH98 Data'!I33))),"")</f>
        <v>WT Extended Cab Long Box</v>
      </c>
      <c r="N41" s="397" t="str">
        <f t="array" ref="N41">IFERROR(INDEX('VEH98 Data'!J$3:J$1007, SMALL(IF('VEH98 Data'!$AC$3:$AC$968="TRUE", ROW('VEH98 Data'!J$3:J$968)-ROW('VEH98 Data'!J$3)+1),ROWS('VEH98 Data'!J$3:'VEH98 Data'!J33))),"")</f>
        <v>2WD</v>
      </c>
      <c r="O41" s="397" t="str">
        <f t="array" ref="O41">IFERROR(INDEX('VEH98 Data'!N$3:N$1007, SMALL(IF('VEH98 Data'!$AC$3:$AC$968="TRUE", ROW('VEH98 Data'!N$3:N$968)-ROW('VEH98 Data'!N$3)+1),ROWS('VEH98 Data'!N$3:'VEH98 Data'!N33))),"")</f>
        <v>2.5L</v>
      </c>
      <c r="P41" s="397">
        <f t="array" ref="P41">IFERROR(INDEX('VEH98 Data'!U$3:U$1007, SMALL(IF('VEH98 Data'!$AC$3:$AC$968="TRUE", ROW('VEH98 Data'!U$3:U$968)-ROW('VEH98 Data'!U$3)+1),ROWS('VEH98 Data'!U$3:'VEH98 Data'!U33))),"")</f>
        <v>22</v>
      </c>
      <c r="Q41" s="19"/>
      <c r="R41" s="19"/>
      <c r="S41" s="19"/>
      <c r="T41" s="19"/>
    </row>
    <row r="42" spans="1:20" x14ac:dyDescent="0.25">
      <c r="A42" s="19"/>
      <c r="B42" s="398" t="str">
        <f t="array" ref="B42">IFERROR(INDEX('VEH98 Data'!G$3:G$1007, SMALL(IF('VEH98 Data'!$AB$3:$AB$968="TRUE", ROW('VEH98 Data'!G$3:G$968)-ROW('VEH98 Data'!G$3)+1),ROWS('VEH98 Data'!G$3:'VEH98 Data'!G34))),"")</f>
        <v/>
      </c>
      <c r="C42" s="398" t="str">
        <f t="array" ref="C42">IFERROR(INDEX('VEH98 Data'!F$3:F$1007, SMALL(IF('VEH98 Data'!$AB$3:$AB$968="TRUE", ROW('VEH98 Data'!F$3:F$968)-ROW('VEH98 Data'!F$3)+1),ROWS('VEH98 Data'!F$3:'VEH98 Data'!F34))),"")</f>
        <v/>
      </c>
      <c r="D42" s="398" t="str">
        <f t="array" ref="D42">IFERROR(INDEX('VEH98 Data'!H$3:H$1007, SMALL(IF('VEH98 Data'!$AB$3:$AB$968="TRUE", ROW('VEH98 Data'!H$3:H$968)-ROW('VEH98 Data'!H$3)+1),ROWS('VEH98 Data'!H$3:'VEH98 Data'!H34))),"")</f>
        <v/>
      </c>
      <c r="E42" s="398" t="str">
        <f t="array" ref="E42">IFERROR(INDEX('VEH98 Data'!I$3:I$1007, SMALL(IF('VEH98 Data'!$AB$3:$AB$968="TRUE", ROW('VEH98 Data'!I$3:I$968)-ROW('VEH98 Data'!I$3)+1),ROWS('VEH98 Data'!I$3:'VEH98 Data'!I34))),"")</f>
        <v/>
      </c>
      <c r="F42" s="398" t="str">
        <f t="array" ref="F42">IFERROR(INDEX('VEH98 Data'!J$3:J$1007, SMALL(IF('VEH98 Data'!$AB$3:$AB$968="TRUE", ROW('VEH98 Data'!J$3:J$968)-ROW('VEH98 Data'!J$3)+1),ROWS('VEH98 Data'!J$3:'VEH98 Data'!J34))),"")</f>
        <v/>
      </c>
      <c r="G42" s="398" t="str">
        <f t="array" ref="G42">IFERROR(INDEX('VEH98 Data'!N$3:N$1007, SMALL(IF('VEH98 Data'!$AB$3:$AB$968="TRUE", ROW('VEH98 Data'!N$3:N$968)-ROW('VEH98 Data'!N$3)+1),ROWS('VEH98 Data'!N$3:'VEH98 Data'!N34))),"")</f>
        <v/>
      </c>
      <c r="H42" s="398" t="str">
        <f t="array" ref="H42">IFERROR(INDEX('VEH98 Data'!U$3:U$1007, SMALL(IF('VEH98 Data'!$AB$3:$AB$968="TRUE", ROW('VEH98 Data'!U$3:U$968)-ROW('VEH98 Data'!U$3)+1),ROWS('VEH98 Data'!U$3:'VEH98 Data'!U34))),"")</f>
        <v/>
      </c>
      <c r="I42" s="19"/>
      <c r="J42" s="398">
        <f t="array" ref="J42">IFERROR(INDEX('VEH98 Data'!G$3:G$1007, SMALL(IF('VEH98 Data'!$AC$3:$AC$968="TRUE", ROW('VEH98 Data'!G$3:G$968)-ROW('VEH98 Data'!G$3)+1),ROWS('VEH98 Data'!G$3:'VEH98 Data'!G34))),"")</f>
        <v>2017</v>
      </c>
      <c r="K42" s="398" t="str">
        <f t="array" ref="K42">IFERROR(INDEX('VEH98 Data'!F$3:F$1007, SMALL(IF('VEH98 Data'!$AC$3:$AC$968="TRUE", ROW('VEH98 Data'!F$3:F$968)-ROW('VEH98 Data'!F$3)+1),ROWS('VEH98 Data'!F$3:'VEH98 Data'!F34))),"")</f>
        <v>Chevrolet</v>
      </c>
      <c r="L42" s="398" t="str">
        <f t="array" ref="L42">IFERROR(INDEX('VEH98 Data'!H$3:H$1007, SMALL(IF('VEH98 Data'!$AC$3:$AC$968="TRUE", ROW('VEH98 Data'!H$3:H$968)-ROW('VEH98 Data'!H$3)+1),ROWS('VEH98 Data'!H$3:'VEH98 Data'!H34))),"")</f>
        <v>Colorado</v>
      </c>
      <c r="M42" s="398" t="str">
        <f t="array" ref="M42">IFERROR(INDEX('VEH98 Data'!I$3:I$1007, SMALL(IF('VEH98 Data'!$AC$3:$AC$968="TRUE", ROW('VEH98 Data'!I$3:I$968)-ROW('VEH98 Data'!I$3)+1),ROWS('VEH98 Data'!I$3:'VEH98 Data'!I34))),"")</f>
        <v>WT Extended Cab Long Box</v>
      </c>
      <c r="N42" s="398" t="str">
        <f t="array" ref="N42">IFERROR(INDEX('VEH98 Data'!J$3:J$1007, SMALL(IF('VEH98 Data'!$AC$3:$AC$968="TRUE", ROW('VEH98 Data'!J$3:J$968)-ROW('VEH98 Data'!J$3)+1),ROWS('VEH98 Data'!J$3:'VEH98 Data'!J34))),"")</f>
        <v>4WD</v>
      </c>
      <c r="O42" s="398" t="str">
        <f t="array" ref="O42">IFERROR(INDEX('VEH98 Data'!N$3:N$1007, SMALL(IF('VEH98 Data'!$AC$3:$AC$968="TRUE", ROW('VEH98 Data'!N$3:N$968)-ROW('VEH98 Data'!N$3)+1),ROWS('VEH98 Data'!N$3:'VEH98 Data'!N34))),"")</f>
        <v>2.5L</v>
      </c>
      <c r="P42" s="398">
        <f t="array" ref="P42">IFERROR(INDEX('VEH98 Data'!U$3:U$1007, SMALL(IF('VEH98 Data'!$AC$3:$AC$968="TRUE", ROW('VEH98 Data'!U$3:U$968)-ROW('VEH98 Data'!U$3)+1),ROWS('VEH98 Data'!U$3:'VEH98 Data'!U34))),"")</f>
        <v>22</v>
      </c>
      <c r="Q42" s="19"/>
      <c r="R42" s="19"/>
      <c r="S42" s="19"/>
      <c r="T42" s="19"/>
    </row>
    <row r="43" spans="1:20" x14ac:dyDescent="0.25">
      <c r="A43" s="19"/>
      <c r="B43" s="397" t="str">
        <f t="array" ref="B43">IFERROR(INDEX('VEH98 Data'!G$3:G$1007, SMALL(IF('VEH98 Data'!$AB$3:$AB$968="TRUE", ROW('VEH98 Data'!G$3:G$968)-ROW('VEH98 Data'!G$3)+1),ROWS('VEH98 Data'!G$3:'VEH98 Data'!G35))),"")</f>
        <v/>
      </c>
      <c r="C43" s="397" t="str">
        <f t="array" ref="C43">IFERROR(INDEX('VEH98 Data'!F$3:F$1007, SMALL(IF('VEH98 Data'!$AB$3:$AB$968="TRUE", ROW('VEH98 Data'!F$3:F$968)-ROW('VEH98 Data'!F$3)+1),ROWS('VEH98 Data'!F$3:'VEH98 Data'!F35))),"")</f>
        <v/>
      </c>
      <c r="D43" s="397" t="str">
        <f t="array" ref="D43">IFERROR(INDEX('VEH98 Data'!H$3:H$1007, SMALL(IF('VEH98 Data'!$AB$3:$AB$968="TRUE", ROW('VEH98 Data'!H$3:H$968)-ROW('VEH98 Data'!H$3)+1),ROWS('VEH98 Data'!H$3:'VEH98 Data'!H35))),"")</f>
        <v/>
      </c>
      <c r="E43" s="397" t="str">
        <f t="array" ref="E43">IFERROR(INDEX('VEH98 Data'!I$3:I$1007, SMALL(IF('VEH98 Data'!$AB$3:$AB$968="TRUE", ROW('VEH98 Data'!I$3:I$968)-ROW('VEH98 Data'!I$3)+1),ROWS('VEH98 Data'!I$3:'VEH98 Data'!I35))),"")</f>
        <v/>
      </c>
      <c r="F43" s="397" t="str">
        <f t="array" ref="F43">IFERROR(INDEX('VEH98 Data'!J$3:J$1007, SMALL(IF('VEH98 Data'!$AB$3:$AB$968="TRUE", ROW('VEH98 Data'!J$3:J$968)-ROW('VEH98 Data'!J$3)+1),ROWS('VEH98 Data'!J$3:'VEH98 Data'!J35))),"")</f>
        <v/>
      </c>
      <c r="G43" s="397" t="str">
        <f t="array" ref="G43">IFERROR(INDEX('VEH98 Data'!N$3:N$1007, SMALL(IF('VEH98 Data'!$AB$3:$AB$968="TRUE", ROW('VEH98 Data'!N$3:N$968)-ROW('VEH98 Data'!N$3)+1),ROWS('VEH98 Data'!N$3:'VEH98 Data'!N35))),"")</f>
        <v/>
      </c>
      <c r="H43" s="397" t="str">
        <f t="array" ref="H43">IFERROR(INDEX('VEH98 Data'!U$3:U$1007, SMALL(IF('VEH98 Data'!$AB$3:$AB$968="TRUE", ROW('VEH98 Data'!U$3:U$968)-ROW('VEH98 Data'!U$3)+1),ROWS('VEH98 Data'!U$3:'VEH98 Data'!U35))),"")</f>
        <v/>
      </c>
      <c r="I43" s="19"/>
      <c r="J43" s="397">
        <f t="array" ref="J43">IFERROR(INDEX('VEH98 Data'!G$3:G$1007, SMALL(IF('VEH98 Data'!$AC$3:$AC$968="TRUE", ROW('VEH98 Data'!G$3:G$968)-ROW('VEH98 Data'!G$3)+1),ROWS('VEH98 Data'!G$3:'VEH98 Data'!G35))),"")</f>
        <v>2017</v>
      </c>
      <c r="K43" s="397" t="str">
        <f t="array" ref="K43">IFERROR(INDEX('VEH98 Data'!F$3:F$1007, SMALL(IF('VEH98 Data'!$AC$3:$AC$968="TRUE", ROW('VEH98 Data'!F$3:F$968)-ROW('VEH98 Data'!F$3)+1),ROWS('VEH98 Data'!F$3:'VEH98 Data'!F35))),"")</f>
        <v>Chevrolet</v>
      </c>
      <c r="L43" s="397" t="str">
        <f t="array" ref="L43">IFERROR(INDEX('VEH98 Data'!H$3:H$1007, SMALL(IF('VEH98 Data'!$AC$3:$AC$968="TRUE", ROW('VEH98 Data'!H$3:H$968)-ROW('VEH98 Data'!H$3)+1),ROWS('VEH98 Data'!H$3:'VEH98 Data'!H35))),"")</f>
        <v>Colorado</v>
      </c>
      <c r="M43" s="397" t="str">
        <f t="array" ref="M43">IFERROR(INDEX('VEH98 Data'!I$3:I$1007, SMALL(IF('VEH98 Data'!$AC$3:$AC$968="TRUE", ROW('VEH98 Data'!I$3:I$968)-ROW('VEH98 Data'!I$3)+1),ROWS('VEH98 Data'!I$3:'VEH98 Data'!I35))),"")</f>
        <v>LT (Base) Crew Cab Short Box</v>
      </c>
      <c r="N43" s="397" t="str">
        <f t="array" ref="N43">IFERROR(INDEX('VEH98 Data'!J$3:J$1007, SMALL(IF('VEH98 Data'!$AC$3:$AC$968="TRUE", ROW('VEH98 Data'!J$3:J$968)-ROW('VEH98 Data'!J$3)+1),ROWS('VEH98 Data'!J$3:'VEH98 Data'!J35))),"")</f>
        <v>2WD</v>
      </c>
      <c r="O43" s="397" t="str">
        <f t="array" ref="O43">IFERROR(INDEX('VEH98 Data'!N$3:N$1007, SMALL(IF('VEH98 Data'!$AC$3:$AC$968="TRUE", ROW('VEH98 Data'!N$3:N$968)-ROW('VEH98 Data'!N$3)+1),ROWS('VEH98 Data'!N$3:'VEH98 Data'!N35))),"")</f>
        <v>2.5L</v>
      </c>
      <c r="P43" s="397">
        <f t="array" ref="P43">IFERROR(INDEX('VEH98 Data'!U$3:U$1007, SMALL(IF('VEH98 Data'!$AC$3:$AC$968="TRUE", ROW('VEH98 Data'!U$3:U$968)-ROW('VEH98 Data'!U$3)+1),ROWS('VEH98 Data'!U$3:'VEH98 Data'!U35))),"")</f>
        <v>23</v>
      </c>
      <c r="Q43" s="19"/>
      <c r="R43" s="19"/>
      <c r="S43" s="19"/>
      <c r="T43" s="19"/>
    </row>
    <row r="44" spans="1:20" x14ac:dyDescent="0.25">
      <c r="A44" s="19"/>
      <c r="B44" s="398" t="str">
        <f t="array" ref="B44">IFERROR(INDEX('VEH98 Data'!G$3:G$1007, SMALL(IF('VEH98 Data'!$AB$3:$AB$968="TRUE", ROW('VEH98 Data'!G$3:G$968)-ROW('VEH98 Data'!G$3)+1),ROWS('VEH98 Data'!G$3:'VEH98 Data'!G36))),"")</f>
        <v/>
      </c>
      <c r="C44" s="398" t="str">
        <f t="array" ref="C44">IFERROR(INDEX('VEH98 Data'!F$3:F$1007, SMALL(IF('VEH98 Data'!$AB$3:$AB$968="TRUE", ROW('VEH98 Data'!F$3:F$968)-ROW('VEH98 Data'!F$3)+1),ROWS('VEH98 Data'!F$3:'VEH98 Data'!F36))),"")</f>
        <v/>
      </c>
      <c r="D44" s="398" t="str">
        <f t="array" ref="D44">IFERROR(INDEX('VEH98 Data'!H$3:H$1007, SMALL(IF('VEH98 Data'!$AB$3:$AB$968="TRUE", ROW('VEH98 Data'!H$3:H$968)-ROW('VEH98 Data'!H$3)+1),ROWS('VEH98 Data'!H$3:'VEH98 Data'!H36))),"")</f>
        <v/>
      </c>
      <c r="E44" s="398" t="str">
        <f t="array" ref="E44">IFERROR(INDEX('VEH98 Data'!I$3:I$1007, SMALL(IF('VEH98 Data'!$AB$3:$AB$968="TRUE", ROW('VEH98 Data'!I$3:I$968)-ROW('VEH98 Data'!I$3)+1),ROWS('VEH98 Data'!I$3:'VEH98 Data'!I36))),"")</f>
        <v/>
      </c>
      <c r="F44" s="398" t="str">
        <f t="array" ref="F44">IFERROR(INDEX('VEH98 Data'!J$3:J$1007, SMALL(IF('VEH98 Data'!$AB$3:$AB$968="TRUE", ROW('VEH98 Data'!J$3:J$968)-ROW('VEH98 Data'!J$3)+1),ROWS('VEH98 Data'!J$3:'VEH98 Data'!J36))),"")</f>
        <v/>
      </c>
      <c r="G44" s="398" t="str">
        <f t="array" ref="G44">IFERROR(INDEX('VEH98 Data'!N$3:N$1007, SMALL(IF('VEH98 Data'!$AB$3:$AB$968="TRUE", ROW('VEH98 Data'!N$3:N$968)-ROW('VEH98 Data'!N$3)+1),ROWS('VEH98 Data'!N$3:'VEH98 Data'!N36))),"")</f>
        <v/>
      </c>
      <c r="H44" s="398" t="str">
        <f t="array" ref="H44">IFERROR(INDEX('VEH98 Data'!U$3:U$1007, SMALL(IF('VEH98 Data'!$AB$3:$AB$968="TRUE", ROW('VEH98 Data'!U$3:U$968)-ROW('VEH98 Data'!U$3)+1),ROWS('VEH98 Data'!U$3:'VEH98 Data'!U36))),"")</f>
        <v/>
      </c>
      <c r="I44" s="19"/>
      <c r="J44" s="398">
        <f t="array" ref="J44">IFERROR(INDEX('VEH98 Data'!G$3:G$1007, SMALL(IF('VEH98 Data'!$AC$3:$AC$968="TRUE", ROW('VEH98 Data'!G$3:G$968)-ROW('VEH98 Data'!G$3)+1),ROWS('VEH98 Data'!G$3:'VEH98 Data'!G36))),"")</f>
        <v>2017</v>
      </c>
      <c r="K44" s="398" t="str">
        <f t="array" ref="K44">IFERROR(INDEX('VEH98 Data'!F$3:F$1007, SMALL(IF('VEH98 Data'!$AC$3:$AC$968="TRUE", ROW('VEH98 Data'!F$3:F$968)-ROW('VEH98 Data'!F$3)+1),ROWS('VEH98 Data'!F$3:'VEH98 Data'!F36))),"")</f>
        <v>Chevrolet</v>
      </c>
      <c r="L44" s="398" t="str">
        <f t="array" ref="L44">IFERROR(INDEX('VEH98 Data'!H$3:H$1007, SMALL(IF('VEH98 Data'!$AC$3:$AC$968="TRUE", ROW('VEH98 Data'!H$3:H$968)-ROW('VEH98 Data'!H$3)+1),ROWS('VEH98 Data'!H$3:'VEH98 Data'!H36))),"")</f>
        <v>Colorado</v>
      </c>
      <c r="M44" s="398" t="str">
        <f t="array" ref="M44">IFERROR(INDEX('VEH98 Data'!I$3:I$1007, SMALL(IF('VEH98 Data'!$AC$3:$AC$968="TRUE", ROW('VEH98 Data'!I$3:I$968)-ROW('VEH98 Data'!I$3)+1),ROWS('VEH98 Data'!I$3:'VEH98 Data'!I36))),"")</f>
        <v>LT Crew Cab Long Box</v>
      </c>
      <c r="N44" s="398" t="str">
        <f t="array" ref="N44">IFERROR(INDEX('VEH98 Data'!J$3:J$1007, SMALL(IF('VEH98 Data'!$AC$3:$AC$968="TRUE", ROW('VEH98 Data'!J$3:J$968)-ROW('VEH98 Data'!J$3)+1),ROWS('VEH98 Data'!J$3:'VEH98 Data'!J36))),"")</f>
        <v>2WD</v>
      </c>
      <c r="O44" s="398" t="str">
        <f t="array" ref="O44">IFERROR(INDEX('VEH98 Data'!N$3:N$1007, SMALL(IF('VEH98 Data'!$AC$3:$AC$968="TRUE", ROW('VEH98 Data'!N$3:N$968)-ROW('VEH98 Data'!N$3)+1),ROWS('VEH98 Data'!N$3:'VEH98 Data'!N36))),"")</f>
        <v>3.6L</v>
      </c>
      <c r="P44" s="398">
        <f t="array" ref="P44">IFERROR(INDEX('VEH98 Data'!U$3:U$1007, SMALL(IF('VEH98 Data'!$AC$3:$AC$968="TRUE", ROW('VEH98 Data'!U$3:U$968)-ROW('VEH98 Data'!U$3)+1),ROWS('VEH98 Data'!U$3:'VEH98 Data'!U36))),"")</f>
        <v>22</v>
      </c>
      <c r="Q44" s="19"/>
      <c r="R44" s="19"/>
      <c r="S44" s="19"/>
      <c r="T44" s="19"/>
    </row>
    <row r="45" spans="1:20" x14ac:dyDescent="0.25">
      <c r="A45" s="19"/>
      <c r="B45" s="397" t="str">
        <f t="array" ref="B45">IFERROR(INDEX('VEH98 Data'!G$3:G$1007, SMALL(IF('VEH98 Data'!$AB$3:$AB$968="TRUE", ROW('VEH98 Data'!G$3:G$968)-ROW('VEH98 Data'!G$3)+1),ROWS('VEH98 Data'!G$3:'VEH98 Data'!G37))),"")</f>
        <v/>
      </c>
      <c r="C45" s="397" t="str">
        <f t="array" ref="C45">IFERROR(INDEX('VEH98 Data'!F$3:F$1007, SMALL(IF('VEH98 Data'!$AB$3:$AB$968="TRUE", ROW('VEH98 Data'!F$3:F$968)-ROW('VEH98 Data'!F$3)+1),ROWS('VEH98 Data'!F$3:'VEH98 Data'!F37))),"")</f>
        <v/>
      </c>
      <c r="D45" s="397" t="str">
        <f t="array" ref="D45">IFERROR(INDEX('VEH98 Data'!H$3:H$1007, SMALL(IF('VEH98 Data'!$AB$3:$AB$968="TRUE", ROW('VEH98 Data'!H$3:H$968)-ROW('VEH98 Data'!H$3)+1),ROWS('VEH98 Data'!H$3:'VEH98 Data'!H37))),"")</f>
        <v/>
      </c>
      <c r="E45" s="397" t="str">
        <f t="array" ref="E45">IFERROR(INDEX('VEH98 Data'!I$3:I$1007, SMALL(IF('VEH98 Data'!$AB$3:$AB$968="TRUE", ROW('VEH98 Data'!I$3:I$968)-ROW('VEH98 Data'!I$3)+1),ROWS('VEH98 Data'!I$3:'VEH98 Data'!I37))),"")</f>
        <v/>
      </c>
      <c r="F45" s="397" t="str">
        <f t="array" ref="F45">IFERROR(INDEX('VEH98 Data'!J$3:J$1007, SMALL(IF('VEH98 Data'!$AB$3:$AB$968="TRUE", ROW('VEH98 Data'!J$3:J$968)-ROW('VEH98 Data'!J$3)+1),ROWS('VEH98 Data'!J$3:'VEH98 Data'!J37))),"")</f>
        <v/>
      </c>
      <c r="G45" s="397" t="str">
        <f t="array" ref="G45">IFERROR(INDEX('VEH98 Data'!N$3:N$1007, SMALL(IF('VEH98 Data'!$AB$3:$AB$968="TRUE", ROW('VEH98 Data'!N$3:N$968)-ROW('VEH98 Data'!N$3)+1),ROWS('VEH98 Data'!N$3:'VEH98 Data'!N37))),"")</f>
        <v/>
      </c>
      <c r="H45" s="397" t="str">
        <f t="array" ref="H45">IFERROR(INDEX('VEH98 Data'!U$3:U$1007, SMALL(IF('VEH98 Data'!$AB$3:$AB$968="TRUE", ROW('VEH98 Data'!U$3:U$968)-ROW('VEH98 Data'!U$3)+1),ROWS('VEH98 Data'!U$3:'VEH98 Data'!U37))),"")</f>
        <v/>
      </c>
      <c r="I45" s="19"/>
      <c r="J45" s="397">
        <f t="array" ref="J45">IFERROR(INDEX('VEH98 Data'!G$3:G$1007, SMALL(IF('VEH98 Data'!$AC$3:$AC$968="TRUE", ROW('VEH98 Data'!G$3:G$968)-ROW('VEH98 Data'!G$3)+1),ROWS('VEH98 Data'!G$3:'VEH98 Data'!G37))),"")</f>
        <v>2017</v>
      </c>
      <c r="K45" s="397" t="str">
        <f t="array" ref="K45">IFERROR(INDEX('VEH98 Data'!F$3:F$1007, SMALL(IF('VEH98 Data'!$AC$3:$AC$968="TRUE", ROW('VEH98 Data'!F$3:F$968)-ROW('VEH98 Data'!F$3)+1),ROWS('VEH98 Data'!F$3:'VEH98 Data'!F37))),"")</f>
        <v>Chevrolet</v>
      </c>
      <c r="L45" s="397" t="str">
        <f t="array" ref="L45">IFERROR(INDEX('VEH98 Data'!H$3:H$1007, SMALL(IF('VEH98 Data'!$AC$3:$AC$968="TRUE", ROW('VEH98 Data'!H$3:H$968)-ROW('VEH98 Data'!H$3)+1),ROWS('VEH98 Data'!H$3:'VEH98 Data'!H37))),"")</f>
        <v>Colorado</v>
      </c>
      <c r="M45" s="397" t="str">
        <f t="array" ref="M45">IFERROR(INDEX('VEH98 Data'!I$3:I$1007, SMALL(IF('VEH98 Data'!$AC$3:$AC$968="TRUE", ROW('VEH98 Data'!I$3:I$968)-ROW('VEH98 Data'!I$3)+1),ROWS('VEH98 Data'!I$3:'VEH98 Data'!I37))),"")</f>
        <v>LT Extended Cab Long Box</v>
      </c>
      <c r="N45" s="397" t="str">
        <f t="array" ref="N45">IFERROR(INDEX('VEH98 Data'!J$3:J$1007, SMALL(IF('VEH98 Data'!$AC$3:$AC$968="TRUE", ROW('VEH98 Data'!J$3:J$968)-ROW('VEH98 Data'!J$3)+1),ROWS('VEH98 Data'!J$3:'VEH98 Data'!J37))),"")</f>
        <v>2WD</v>
      </c>
      <c r="O45" s="397" t="str">
        <f t="array" ref="O45">IFERROR(INDEX('VEH98 Data'!N$3:N$1007, SMALL(IF('VEH98 Data'!$AC$3:$AC$968="TRUE", ROW('VEH98 Data'!N$3:N$968)-ROW('VEH98 Data'!N$3)+1),ROWS('VEH98 Data'!N$3:'VEH98 Data'!N37))),"")</f>
        <v>2.5L</v>
      </c>
      <c r="P45" s="397">
        <f t="array" ref="P45">IFERROR(INDEX('VEH98 Data'!U$3:U$1007, SMALL(IF('VEH98 Data'!$AC$3:$AC$968="TRUE", ROW('VEH98 Data'!U$3:U$968)-ROW('VEH98 Data'!U$3)+1),ROWS('VEH98 Data'!U$3:'VEH98 Data'!U37))),"")</f>
        <v>22</v>
      </c>
      <c r="Q45" s="19"/>
      <c r="R45" s="19"/>
      <c r="S45" s="19"/>
      <c r="T45" s="19"/>
    </row>
    <row r="46" spans="1:20" x14ac:dyDescent="0.25">
      <c r="A46" s="19"/>
      <c r="B46" s="398" t="str">
        <f t="array" ref="B46">IFERROR(INDEX('VEH98 Data'!G$3:G$1007, SMALL(IF('VEH98 Data'!$AB$3:$AB$968="TRUE", ROW('VEH98 Data'!G$3:G$968)-ROW('VEH98 Data'!G$3)+1),ROWS('VEH98 Data'!G$3:'VEH98 Data'!G38))),"")</f>
        <v/>
      </c>
      <c r="C46" s="398" t="str">
        <f t="array" ref="C46">IFERROR(INDEX('VEH98 Data'!F$3:F$1007, SMALL(IF('VEH98 Data'!$AB$3:$AB$968="TRUE", ROW('VEH98 Data'!F$3:F$968)-ROW('VEH98 Data'!F$3)+1),ROWS('VEH98 Data'!F$3:'VEH98 Data'!F38))),"")</f>
        <v/>
      </c>
      <c r="D46" s="398" t="str">
        <f t="array" ref="D46">IFERROR(INDEX('VEH98 Data'!H$3:H$1007, SMALL(IF('VEH98 Data'!$AB$3:$AB$968="TRUE", ROW('VEH98 Data'!H$3:H$968)-ROW('VEH98 Data'!H$3)+1),ROWS('VEH98 Data'!H$3:'VEH98 Data'!H38))),"")</f>
        <v/>
      </c>
      <c r="E46" s="398" t="str">
        <f t="array" ref="E46">IFERROR(INDEX('VEH98 Data'!I$3:I$1007, SMALL(IF('VEH98 Data'!$AB$3:$AB$968="TRUE", ROW('VEH98 Data'!I$3:I$968)-ROW('VEH98 Data'!I$3)+1),ROWS('VEH98 Data'!I$3:'VEH98 Data'!I38))),"")</f>
        <v/>
      </c>
      <c r="F46" s="398" t="str">
        <f t="array" ref="F46">IFERROR(INDEX('VEH98 Data'!J$3:J$1007, SMALL(IF('VEH98 Data'!$AB$3:$AB$968="TRUE", ROW('VEH98 Data'!J$3:J$968)-ROW('VEH98 Data'!J$3)+1),ROWS('VEH98 Data'!J$3:'VEH98 Data'!J38))),"")</f>
        <v/>
      </c>
      <c r="G46" s="398" t="str">
        <f t="array" ref="G46">IFERROR(INDEX('VEH98 Data'!N$3:N$1007, SMALL(IF('VEH98 Data'!$AB$3:$AB$968="TRUE", ROW('VEH98 Data'!N$3:N$968)-ROW('VEH98 Data'!N$3)+1),ROWS('VEH98 Data'!N$3:'VEH98 Data'!N38))),"")</f>
        <v/>
      </c>
      <c r="H46" s="398" t="str">
        <f t="array" ref="H46">IFERROR(INDEX('VEH98 Data'!U$3:U$1007, SMALL(IF('VEH98 Data'!$AB$3:$AB$968="TRUE", ROW('VEH98 Data'!U$3:U$968)-ROW('VEH98 Data'!U$3)+1),ROWS('VEH98 Data'!U$3:'VEH98 Data'!U38))),"")</f>
        <v/>
      </c>
      <c r="I46" s="19"/>
      <c r="J46" s="398">
        <f t="array" ref="J46">IFERROR(INDEX('VEH98 Data'!G$3:G$1007, SMALL(IF('VEH98 Data'!$AC$3:$AC$968="TRUE", ROW('VEH98 Data'!G$3:G$968)-ROW('VEH98 Data'!G$3)+1),ROWS('VEH98 Data'!G$3:'VEH98 Data'!G38))),"")</f>
        <v>2017</v>
      </c>
      <c r="K46" s="398" t="str">
        <f t="array" ref="K46">IFERROR(INDEX('VEH98 Data'!F$3:F$1007, SMALL(IF('VEH98 Data'!$AC$3:$AC$968="TRUE", ROW('VEH98 Data'!F$3:F$968)-ROW('VEH98 Data'!F$3)+1),ROWS('VEH98 Data'!F$3:'VEH98 Data'!F38))),"")</f>
        <v>Chevrolet</v>
      </c>
      <c r="L46" s="398" t="str">
        <f t="array" ref="L46">IFERROR(INDEX('VEH98 Data'!H$3:H$1007, SMALL(IF('VEH98 Data'!$AC$3:$AC$968="TRUE", ROW('VEH98 Data'!H$3:H$968)-ROW('VEH98 Data'!H$3)+1),ROWS('VEH98 Data'!H$3:'VEH98 Data'!H38))),"")</f>
        <v>Colorado</v>
      </c>
      <c r="M46" s="398" t="str">
        <f t="array" ref="M46">IFERROR(INDEX('VEH98 Data'!I$3:I$1007, SMALL(IF('VEH98 Data'!$AC$3:$AC$968="TRUE", ROW('VEH98 Data'!I$3:I$968)-ROW('VEH98 Data'!I$3)+1),ROWS('VEH98 Data'!I$3:'VEH98 Data'!I38))),"")</f>
        <v>LT Extended Cab Long Box</v>
      </c>
      <c r="N46" s="398" t="str">
        <f t="array" ref="N46">IFERROR(INDEX('VEH98 Data'!J$3:J$1007, SMALL(IF('VEH98 Data'!$AC$3:$AC$968="TRUE", ROW('VEH98 Data'!J$3:J$968)-ROW('VEH98 Data'!J$3)+1),ROWS('VEH98 Data'!J$3:'VEH98 Data'!J38))),"")</f>
        <v>4WD</v>
      </c>
      <c r="O46" s="398" t="str">
        <f t="array" ref="O46">IFERROR(INDEX('VEH98 Data'!N$3:N$1007, SMALL(IF('VEH98 Data'!$AC$3:$AC$968="TRUE", ROW('VEH98 Data'!N$3:N$968)-ROW('VEH98 Data'!N$3)+1),ROWS('VEH98 Data'!N$3:'VEH98 Data'!N38))),"")</f>
        <v>2.5L</v>
      </c>
      <c r="P46" s="398">
        <f t="array" ref="P46">IFERROR(INDEX('VEH98 Data'!U$3:U$1007, SMALL(IF('VEH98 Data'!$AC$3:$AC$968="TRUE", ROW('VEH98 Data'!U$3:U$968)-ROW('VEH98 Data'!U$3)+1),ROWS('VEH98 Data'!U$3:'VEH98 Data'!U38))),"")</f>
        <v>22</v>
      </c>
      <c r="Q46" s="19"/>
      <c r="R46" s="19"/>
      <c r="S46" s="19"/>
      <c r="T46" s="19"/>
    </row>
    <row r="47" spans="1:20" x14ac:dyDescent="0.25">
      <c r="A47" s="19"/>
      <c r="B47" s="397" t="str">
        <f t="array" ref="B47">IFERROR(INDEX('VEH98 Data'!G$3:G$1007, SMALL(IF('VEH98 Data'!$AB$3:$AB$968="TRUE", ROW('VEH98 Data'!G$3:G$968)-ROW('VEH98 Data'!G$3)+1),ROWS('VEH98 Data'!G$3:'VEH98 Data'!G39))),"")</f>
        <v/>
      </c>
      <c r="C47" s="397" t="str">
        <f t="array" ref="C47">IFERROR(INDEX('VEH98 Data'!F$3:F$1007, SMALL(IF('VEH98 Data'!$AB$3:$AB$968="TRUE", ROW('VEH98 Data'!F$3:F$968)-ROW('VEH98 Data'!F$3)+1),ROWS('VEH98 Data'!F$3:'VEH98 Data'!F39))),"")</f>
        <v/>
      </c>
      <c r="D47" s="397" t="str">
        <f t="array" ref="D47">IFERROR(INDEX('VEH98 Data'!H$3:H$1007, SMALL(IF('VEH98 Data'!$AB$3:$AB$968="TRUE", ROW('VEH98 Data'!H$3:H$968)-ROW('VEH98 Data'!H$3)+1),ROWS('VEH98 Data'!H$3:'VEH98 Data'!H39))),"")</f>
        <v/>
      </c>
      <c r="E47" s="397" t="str">
        <f t="array" ref="E47">IFERROR(INDEX('VEH98 Data'!I$3:I$1007, SMALL(IF('VEH98 Data'!$AB$3:$AB$968="TRUE", ROW('VEH98 Data'!I$3:I$968)-ROW('VEH98 Data'!I$3)+1),ROWS('VEH98 Data'!I$3:'VEH98 Data'!I39))),"")</f>
        <v/>
      </c>
      <c r="F47" s="397" t="str">
        <f t="array" ref="F47">IFERROR(INDEX('VEH98 Data'!J$3:J$1007, SMALL(IF('VEH98 Data'!$AB$3:$AB$968="TRUE", ROW('VEH98 Data'!J$3:J$968)-ROW('VEH98 Data'!J$3)+1),ROWS('VEH98 Data'!J$3:'VEH98 Data'!J39))),"")</f>
        <v/>
      </c>
      <c r="G47" s="397" t="str">
        <f t="array" ref="G47">IFERROR(INDEX('VEH98 Data'!N$3:N$1007, SMALL(IF('VEH98 Data'!$AB$3:$AB$968="TRUE", ROW('VEH98 Data'!N$3:N$968)-ROW('VEH98 Data'!N$3)+1),ROWS('VEH98 Data'!N$3:'VEH98 Data'!N39))),"")</f>
        <v/>
      </c>
      <c r="H47" s="397" t="str">
        <f t="array" ref="H47">IFERROR(INDEX('VEH98 Data'!U$3:U$1007, SMALL(IF('VEH98 Data'!$AB$3:$AB$968="TRUE", ROW('VEH98 Data'!U$3:U$968)-ROW('VEH98 Data'!U$3)+1),ROWS('VEH98 Data'!U$3:'VEH98 Data'!U39))),"")</f>
        <v/>
      </c>
      <c r="I47" s="19"/>
      <c r="J47" s="397">
        <f t="array" ref="J47">IFERROR(INDEX('VEH98 Data'!G$3:G$1007, SMALL(IF('VEH98 Data'!$AC$3:$AC$968="TRUE", ROW('VEH98 Data'!G$3:G$968)-ROW('VEH98 Data'!G$3)+1),ROWS('VEH98 Data'!G$3:'VEH98 Data'!G39))),"")</f>
        <v>2017</v>
      </c>
      <c r="K47" s="397" t="str">
        <f t="array" ref="K47">IFERROR(INDEX('VEH98 Data'!F$3:F$1007, SMALL(IF('VEH98 Data'!$AC$3:$AC$968="TRUE", ROW('VEH98 Data'!F$3:F$968)-ROW('VEH98 Data'!F$3)+1),ROWS('VEH98 Data'!F$3:'VEH98 Data'!F39))),"")</f>
        <v>Chevrolet</v>
      </c>
      <c r="L47" s="397" t="str">
        <f t="array" ref="L47">IFERROR(INDEX('VEH98 Data'!H$3:H$1007, SMALL(IF('VEH98 Data'!$AC$3:$AC$968="TRUE", ROW('VEH98 Data'!H$3:H$968)-ROW('VEH98 Data'!H$3)+1),ROWS('VEH98 Data'!H$3:'VEH98 Data'!H39))),"")</f>
        <v>Colorado</v>
      </c>
      <c r="M47" s="397" t="str">
        <f t="array" ref="M47">IFERROR(INDEX('VEH98 Data'!I$3:I$1007, SMALL(IF('VEH98 Data'!$AC$3:$AC$968="TRUE", ROW('VEH98 Data'!I$3:I$968)-ROW('VEH98 Data'!I$3)+1),ROWS('VEH98 Data'!I$3:'VEH98 Data'!I39))),"")</f>
        <v>Z71 Crew Cab Short Box</v>
      </c>
      <c r="N47" s="397" t="str">
        <f t="array" ref="N47">IFERROR(INDEX('VEH98 Data'!J$3:J$1007, SMALL(IF('VEH98 Data'!$AC$3:$AC$968="TRUE", ROW('VEH98 Data'!J$3:J$968)-ROW('VEH98 Data'!J$3)+1),ROWS('VEH98 Data'!J$3:'VEH98 Data'!J39))),"")</f>
        <v>2WD</v>
      </c>
      <c r="O47" s="397" t="str">
        <f t="array" ref="O47">IFERROR(INDEX('VEH98 Data'!N$3:N$1007, SMALL(IF('VEH98 Data'!$AC$3:$AC$968="TRUE", ROW('VEH98 Data'!N$3:N$968)-ROW('VEH98 Data'!N$3)+1),ROWS('VEH98 Data'!N$3:'VEH98 Data'!N39))),"")</f>
        <v>2.5L</v>
      </c>
      <c r="P47" s="397">
        <f t="array" ref="P47">IFERROR(INDEX('VEH98 Data'!U$3:U$1007, SMALL(IF('VEH98 Data'!$AC$3:$AC$968="TRUE", ROW('VEH98 Data'!U$3:U$968)-ROW('VEH98 Data'!U$3)+1),ROWS('VEH98 Data'!U$3:'VEH98 Data'!U39))),"")</f>
        <v>23</v>
      </c>
      <c r="Q47" s="19"/>
      <c r="R47" s="19"/>
      <c r="S47" s="19"/>
      <c r="T47" s="19"/>
    </row>
    <row r="48" spans="1:20" x14ac:dyDescent="0.25">
      <c r="A48" s="19"/>
      <c r="B48" s="398" t="str">
        <f t="array" ref="B48">IFERROR(INDEX('VEH98 Data'!G$3:G$1007, SMALL(IF('VEH98 Data'!$AB$3:$AB$968="TRUE", ROW('VEH98 Data'!G$3:G$968)-ROW('VEH98 Data'!G$3)+1),ROWS('VEH98 Data'!G$3:'VEH98 Data'!G40))),"")</f>
        <v/>
      </c>
      <c r="C48" s="398" t="str">
        <f t="array" ref="C48">IFERROR(INDEX('VEH98 Data'!F$3:F$1007, SMALL(IF('VEH98 Data'!$AB$3:$AB$968="TRUE", ROW('VEH98 Data'!F$3:F$968)-ROW('VEH98 Data'!F$3)+1),ROWS('VEH98 Data'!F$3:'VEH98 Data'!F40))),"")</f>
        <v/>
      </c>
      <c r="D48" s="398" t="str">
        <f t="array" ref="D48">IFERROR(INDEX('VEH98 Data'!H$3:H$1007, SMALL(IF('VEH98 Data'!$AB$3:$AB$968="TRUE", ROW('VEH98 Data'!H$3:H$968)-ROW('VEH98 Data'!H$3)+1),ROWS('VEH98 Data'!H$3:'VEH98 Data'!H40))),"")</f>
        <v/>
      </c>
      <c r="E48" s="398" t="str">
        <f t="array" ref="E48">IFERROR(INDEX('VEH98 Data'!I$3:I$1007, SMALL(IF('VEH98 Data'!$AB$3:$AB$968="TRUE", ROW('VEH98 Data'!I$3:I$968)-ROW('VEH98 Data'!I$3)+1),ROWS('VEH98 Data'!I$3:'VEH98 Data'!I40))),"")</f>
        <v/>
      </c>
      <c r="F48" s="398" t="str">
        <f t="array" ref="F48">IFERROR(INDEX('VEH98 Data'!J$3:J$1007, SMALL(IF('VEH98 Data'!$AB$3:$AB$968="TRUE", ROW('VEH98 Data'!J$3:J$968)-ROW('VEH98 Data'!J$3)+1),ROWS('VEH98 Data'!J$3:'VEH98 Data'!J40))),"")</f>
        <v/>
      </c>
      <c r="G48" s="398" t="str">
        <f t="array" ref="G48">IFERROR(INDEX('VEH98 Data'!N$3:N$1007, SMALL(IF('VEH98 Data'!$AB$3:$AB$968="TRUE", ROW('VEH98 Data'!N$3:N$968)-ROW('VEH98 Data'!N$3)+1),ROWS('VEH98 Data'!N$3:'VEH98 Data'!N40))),"")</f>
        <v/>
      </c>
      <c r="H48" s="398" t="str">
        <f t="array" ref="H48">IFERROR(INDEX('VEH98 Data'!U$3:U$1007, SMALL(IF('VEH98 Data'!$AB$3:$AB$968="TRUE", ROW('VEH98 Data'!U$3:U$968)-ROW('VEH98 Data'!U$3)+1),ROWS('VEH98 Data'!U$3:'VEH98 Data'!U40))),"")</f>
        <v/>
      </c>
      <c r="I48" s="19"/>
      <c r="J48" s="398">
        <f t="array" ref="J48">IFERROR(INDEX('VEH98 Data'!G$3:G$1007, SMALL(IF('VEH98 Data'!$AC$3:$AC$968="TRUE", ROW('VEH98 Data'!G$3:G$968)-ROW('VEH98 Data'!G$3)+1),ROWS('VEH98 Data'!G$3:'VEH98 Data'!G40))),"")</f>
        <v>2017</v>
      </c>
      <c r="K48" s="398" t="str">
        <f t="array" ref="K48">IFERROR(INDEX('VEH98 Data'!F$3:F$1007, SMALL(IF('VEH98 Data'!$AC$3:$AC$968="TRUE", ROW('VEH98 Data'!F$3:F$968)-ROW('VEH98 Data'!F$3)+1),ROWS('VEH98 Data'!F$3:'VEH98 Data'!F40))),"")</f>
        <v>Chevrolet</v>
      </c>
      <c r="L48" s="398" t="str">
        <f t="array" ref="L48">IFERROR(INDEX('VEH98 Data'!H$3:H$1007, SMALL(IF('VEH98 Data'!$AC$3:$AC$968="TRUE", ROW('VEH98 Data'!H$3:H$968)-ROW('VEH98 Data'!H$3)+1),ROWS('VEH98 Data'!H$3:'VEH98 Data'!H40))),"")</f>
        <v>Colorado</v>
      </c>
      <c r="M48" s="398" t="str">
        <f t="array" ref="M48">IFERROR(INDEX('VEH98 Data'!I$3:I$1007, SMALL(IF('VEH98 Data'!$AC$3:$AC$968="TRUE", ROW('VEH98 Data'!I$3:I$968)-ROW('VEH98 Data'!I$3)+1),ROWS('VEH98 Data'!I$3:'VEH98 Data'!I40))),"")</f>
        <v>Z71 Crew Cab Long Box</v>
      </c>
      <c r="N48" s="398" t="str">
        <f t="array" ref="N48">IFERROR(INDEX('VEH98 Data'!J$3:J$1007, SMALL(IF('VEH98 Data'!$AC$3:$AC$968="TRUE", ROW('VEH98 Data'!J$3:J$968)-ROW('VEH98 Data'!J$3)+1),ROWS('VEH98 Data'!J$3:'VEH98 Data'!J40))),"")</f>
        <v>2WD</v>
      </c>
      <c r="O48" s="398" t="str">
        <f t="array" ref="O48">IFERROR(INDEX('VEH98 Data'!N$3:N$1007, SMALL(IF('VEH98 Data'!$AC$3:$AC$968="TRUE", ROW('VEH98 Data'!N$3:N$968)-ROW('VEH98 Data'!N$3)+1),ROWS('VEH98 Data'!N$3:'VEH98 Data'!N40))),"")</f>
        <v>3.6L</v>
      </c>
      <c r="P48" s="398">
        <f t="array" ref="P48">IFERROR(INDEX('VEH98 Data'!U$3:U$1007, SMALL(IF('VEH98 Data'!$AC$3:$AC$968="TRUE", ROW('VEH98 Data'!U$3:U$968)-ROW('VEH98 Data'!U$3)+1),ROWS('VEH98 Data'!U$3:'VEH98 Data'!U40))),"")</f>
        <v>22</v>
      </c>
      <c r="Q48" s="19"/>
      <c r="R48" s="19"/>
      <c r="S48" s="19"/>
      <c r="T48" s="19"/>
    </row>
    <row r="49" spans="1:20" x14ac:dyDescent="0.25">
      <c r="A49" s="19"/>
      <c r="B49" s="397" t="str">
        <f t="array" ref="B49">IFERROR(INDEX('VEH98 Data'!G$3:G$1007, SMALL(IF('VEH98 Data'!$AB$3:$AB$968="TRUE", ROW('VEH98 Data'!G$3:G$968)-ROW('VEH98 Data'!G$3)+1),ROWS('VEH98 Data'!G$3:'VEH98 Data'!G41))),"")</f>
        <v/>
      </c>
      <c r="C49" s="397" t="str">
        <f t="array" ref="C49">IFERROR(INDEX('VEH98 Data'!F$3:F$1007, SMALL(IF('VEH98 Data'!$AB$3:$AB$968="TRUE", ROW('VEH98 Data'!F$3:F$968)-ROW('VEH98 Data'!F$3)+1),ROWS('VEH98 Data'!F$3:'VEH98 Data'!F41))),"")</f>
        <v/>
      </c>
      <c r="D49" s="397" t="str">
        <f t="array" ref="D49">IFERROR(INDEX('VEH98 Data'!H$3:H$1007, SMALL(IF('VEH98 Data'!$AB$3:$AB$968="TRUE", ROW('VEH98 Data'!H$3:H$968)-ROW('VEH98 Data'!H$3)+1),ROWS('VEH98 Data'!H$3:'VEH98 Data'!H41))),"")</f>
        <v/>
      </c>
      <c r="E49" s="397" t="str">
        <f t="array" ref="E49">IFERROR(INDEX('VEH98 Data'!I$3:I$1007, SMALL(IF('VEH98 Data'!$AB$3:$AB$968="TRUE", ROW('VEH98 Data'!I$3:I$968)-ROW('VEH98 Data'!I$3)+1),ROWS('VEH98 Data'!I$3:'VEH98 Data'!I41))),"")</f>
        <v/>
      </c>
      <c r="F49" s="397" t="str">
        <f t="array" ref="F49">IFERROR(INDEX('VEH98 Data'!J$3:J$1007, SMALL(IF('VEH98 Data'!$AB$3:$AB$968="TRUE", ROW('VEH98 Data'!J$3:J$968)-ROW('VEH98 Data'!J$3)+1),ROWS('VEH98 Data'!J$3:'VEH98 Data'!J41))),"")</f>
        <v/>
      </c>
      <c r="G49" s="397" t="str">
        <f t="array" ref="G49">IFERROR(INDEX('VEH98 Data'!N$3:N$1007, SMALL(IF('VEH98 Data'!$AB$3:$AB$968="TRUE", ROW('VEH98 Data'!N$3:N$968)-ROW('VEH98 Data'!N$3)+1),ROWS('VEH98 Data'!N$3:'VEH98 Data'!N41))),"")</f>
        <v/>
      </c>
      <c r="H49" s="397" t="str">
        <f t="array" ref="H49">IFERROR(INDEX('VEH98 Data'!U$3:U$1007, SMALL(IF('VEH98 Data'!$AB$3:$AB$968="TRUE", ROW('VEH98 Data'!U$3:U$968)-ROW('VEH98 Data'!U$3)+1),ROWS('VEH98 Data'!U$3:'VEH98 Data'!U41))),"")</f>
        <v/>
      </c>
      <c r="I49" s="19"/>
      <c r="J49" s="397">
        <f t="array" ref="J49">IFERROR(INDEX('VEH98 Data'!G$3:G$1007, SMALL(IF('VEH98 Data'!$AC$3:$AC$968="TRUE", ROW('VEH98 Data'!G$3:G$968)-ROW('VEH98 Data'!G$3)+1),ROWS('VEH98 Data'!G$3:'VEH98 Data'!G41))),"")</f>
        <v>2017</v>
      </c>
      <c r="K49" s="397" t="str">
        <f t="array" ref="K49">IFERROR(INDEX('VEH98 Data'!F$3:F$1007, SMALL(IF('VEH98 Data'!$AC$3:$AC$968="TRUE", ROW('VEH98 Data'!F$3:F$968)-ROW('VEH98 Data'!F$3)+1),ROWS('VEH98 Data'!F$3:'VEH98 Data'!F41))),"")</f>
        <v>Chevrolet</v>
      </c>
      <c r="L49" s="397" t="str">
        <f t="array" ref="L49">IFERROR(INDEX('VEH98 Data'!H$3:H$1007, SMALL(IF('VEH98 Data'!$AC$3:$AC$968="TRUE", ROW('VEH98 Data'!H$3:H$968)-ROW('VEH98 Data'!H$3)+1),ROWS('VEH98 Data'!H$3:'VEH98 Data'!H41))),"")</f>
        <v>Colorado</v>
      </c>
      <c r="M49" s="397" t="str">
        <f t="array" ref="M49">IFERROR(INDEX('VEH98 Data'!I$3:I$1007, SMALL(IF('VEH98 Data'!$AC$3:$AC$968="TRUE", ROW('VEH98 Data'!I$3:I$968)-ROW('VEH98 Data'!I$3)+1),ROWS('VEH98 Data'!I$3:'VEH98 Data'!I41))),"")</f>
        <v>Z71 Extended Cab Long Box</v>
      </c>
      <c r="N49" s="397" t="str">
        <f t="array" ref="N49">IFERROR(INDEX('VEH98 Data'!J$3:J$1007, SMALL(IF('VEH98 Data'!$AC$3:$AC$968="TRUE", ROW('VEH98 Data'!J$3:J$968)-ROW('VEH98 Data'!J$3)+1),ROWS('VEH98 Data'!J$3:'VEH98 Data'!J41))),"")</f>
        <v>2WD</v>
      </c>
      <c r="O49" s="397" t="str">
        <f t="array" ref="O49">IFERROR(INDEX('VEH98 Data'!N$3:N$1007, SMALL(IF('VEH98 Data'!$AC$3:$AC$968="TRUE", ROW('VEH98 Data'!N$3:N$968)-ROW('VEH98 Data'!N$3)+1),ROWS('VEH98 Data'!N$3:'VEH98 Data'!N41))),"")</f>
        <v>2.5L</v>
      </c>
      <c r="P49" s="397">
        <f t="array" ref="P49">IFERROR(INDEX('VEH98 Data'!U$3:U$1007, SMALL(IF('VEH98 Data'!$AC$3:$AC$968="TRUE", ROW('VEH98 Data'!U$3:U$968)-ROW('VEH98 Data'!U$3)+1),ROWS('VEH98 Data'!U$3:'VEH98 Data'!U41))),"")</f>
        <v>22</v>
      </c>
      <c r="Q49" s="19"/>
      <c r="R49" s="19"/>
      <c r="S49" s="19"/>
      <c r="T49" s="19"/>
    </row>
    <row r="50" spans="1:20" x14ac:dyDescent="0.25">
      <c r="A50" s="19"/>
      <c r="B50" s="398" t="str">
        <f t="array" ref="B50">IFERROR(INDEX('VEH98 Data'!G$3:G$1007, SMALL(IF('VEH98 Data'!$AB$3:$AB$968="TRUE", ROW('VEH98 Data'!G$3:G$968)-ROW('VEH98 Data'!G$3)+1),ROWS('VEH98 Data'!G$3:'VEH98 Data'!G42))),"")</f>
        <v/>
      </c>
      <c r="C50" s="398" t="str">
        <f t="array" ref="C50">IFERROR(INDEX('VEH98 Data'!F$3:F$1007, SMALL(IF('VEH98 Data'!$AB$3:$AB$968="TRUE", ROW('VEH98 Data'!F$3:F$968)-ROW('VEH98 Data'!F$3)+1),ROWS('VEH98 Data'!F$3:'VEH98 Data'!F42))),"")</f>
        <v/>
      </c>
      <c r="D50" s="398" t="str">
        <f t="array" ref="D50">IFERROR(INDEX('VEH98 Data'!H$3:H$1007, SMALL(IF('VEH98 Data'!$AB$3:$AB$968="TRUE", ROW('VEH98 Data'!H$3:H$968)-ROW('VEH98 Data'!H$3)+1),ROWS('VEH98 Data'!H$3:'VEH98 Data'!H42))),"")</f>
        <v/>
      </c>
      <c r="E50" s="398" t="str">
        <f t="array" ref="E50">IFERROR(INDEX('VEH98 Data'!I$3:I$1007, SMALL(IF('VEH98 Data'!$AB$3:$AB$968="TRUE", ROW('VEH98 Data'!I$3:I$968)-ROW('VEH98 Data'!I$3)+1),ROWS('VEH98 Data'!I$3:'VEH98 Data'!I42))),"")</f>
        <v/>
      </c>
      <c r="F50" s="398" t="str">
        <f t="array" ref="F50">IFERROR(INDEX('VEH98 Data'!J$3:J$1007, SMALL(IF('VEH98 Data'!$AB$3:$AB$968="TRUE", ROW('VEH98 Data'!J$3:J$968)-ROW('VEH98 Data'!J$3)+1),ROWS('VEH98 Data'!J$3:'VEH98 Data'!J42))),"")</f>
        <v/>
      </c>
      <c r="G50" s="398" t="str">
        <f t="array" ref="G50">IFERROR(INDEX('VEH98 Data'!N$3:N$1007, SMALL(IF('VEH98 Data'!$AB$3:$AB$968="TRUE", ROW('VEH98 Data'!N$3:N$968)-ROW('VEH98 Data'!N$3)+1),ROWS('VEH98 Data'!N$3:'VEH98 Data'!N42))),"")</f>
        <v/>
      </c>
      <c r="H50" s="398" t="str">
        <f t="array" ref="H50">IFERROR(INDEX('VEH98 Data'!U$3:U$1007, SMALL(IF('VEH98 Data'!$AB$3:$AB$968="TRUE", ROW('VEH98 Data'!U$3:U$968)-ROW('VEH98 Data'!U$3)+1),ROWS('VEH98 Data'!U$3:'VEH98 Data'!U42))),"")</f>
        <v/>
      </c>
      <c r="I50" s="19"/>
      <c r="J50" s="398">
        <f t="array" ref="J50">IFERROR(INDEX('VEH98 Data'!G$3:G$1007, SMALL(IF('VEH98 Data'!$AC$3:$AC$968="TRUE", ROW('VEH98 Data'!G$3:G$968)-ROW('VEH98 Data'!G$3)+1),ROWS('VEH98 Data'!G$3:'VEH98 Data'!G42))),"")</f>
        <v>2017</v>
      </c>
      <c r="K50" s="398" t="str">
        <f t="array" ref="K50">IFERROR(INDEX('VEH98 Data'!F$3:F$1007, SMALL(IF('VEH98 Data'!$AC$3:$AC$968="TRUE", ROW('VEH98 Data'!F$3:F$968)-ROW('VEH98 Data'!F$3)+1),ROWS('VEH98 Data'!F$3:'VEH98 Data'!F42))),"")</f>
        <v>Chevrolet</v>
      </c>
      <c r="L50" s="398" t="str">
        <f t="array" ref="L50">IFERROR(INDEX('VEH98 Data'!H$3:H$1007, SMALL(IF('VEH98 Data'!$AC$3:$AC$968="TRUE", ROW('VEH98 Data'!H$3:H$968)-ROW('VEH98 Data'!H$3)+1),ROWS('VEH98 Data'!H$3:'VEH98 Data'!H42))),"")</f>
        <v>Colorado</v>
      </c>
      <c r="M50" s="398" t="str">
        <f t="array" ref="M50">IFERROR(INDEX('VEH98 Data'!I$3:I$1007, SMALL(IF('VEH98 Data'!$AC$3:$AC$968="TRUE", ROW('VEH98 Data'!I$3:I$968)-ROW('VEH98 Data'!I$3)+1),ROWS('VEH98 Data'!I$3:'VEH98 Data'!I42))),"")</f>
        <v>Z71 Extended Cab Long Box</v>
      </c>
      <c r="N50" s="398" t="str">
        <f t="array" ref="N50">IFERROR(INDEX('VEH98 Data'!J$3:J$1007, SMALL(IF('VEH98 Data'!$AC$3:$AC$968="TRUE", ROW('VEH98 Data'!J$3:J$968)-ROW('VEH98 Data'!J$3)+1),ROWS('VEH98 Data'!J$3:'VEH98 Data'!J42))),"")</f>
        <v>4WD</v>
      </c>
      <c r="O50" s="398" t="str">
        <f t="array" ref="O50">IFERROR(INDEX('VEH98 Data'!N$3:N$1007, SMALL(IF('VEH98 Data'!$AC$3:$AC$968="TRUE", ROW('VEH98 Data'!N$3:N$968)-ROW('VEH98 Data'!N$3)+1),ROWS('VEH98 Data'!N$3:'VEH98 Data'!N42))),"")</f>
        <v>2.5L</v>
      </c>
      <c r="P50" s="398">
        <f t="array" ref="P50">IFERROR(INDEX('VEH98 Data'!U$3:U$1007, SMALL(IF('VEH98 Data'!$AC$3:$AC$968="TRUE", ROW('VEH98 Data'!U$3:U$968)-ROW('VEH98 Data'!U$3)+1),ROWS('VEH98 Data'!U$3:'VEH98 Data'!U42))),"")</f>
        <v>22</v>
      </c>
      <c r="Q50" s="19"/>
      <c r="R50" s="19"/>
      <c r="S50" s="19"/>
      <c r="T50" s="19"/>
    </row>
    <row r="51" spans="1:20" x14ac:dyDescent="0.25">
      <c r="A51" s="19"/>
      <c r="B51" s="397" t="str">
        <f t="array" ref="B51">IFERROR(INDEX('VEH98 Data'!G$3:G$1007, SMALL(IF('VEH98 Data'!$AB$3:$AB$968="TRUE", ROW('VEH98 Data'!G$3:G$968)-ROW('VEH98 Data'!G$3)+1),ROWS('VEH98 Data'!G$3:'VEH98 Data'!G43))),"")</f>
        <v/>
      </c>
      <c r="C51" s="397" t="str">
        <f t="array" ref="C51">IFERROR(INDEX('VEH98 Data'!F$3:F$1007, SMALL(IF('VEH98 Data'!$AB$3:$AB$968="TRUE", ROW('VEH98 Data'!F$3:F$968)-ROW('VEH98 Data'!F$3)+1),ROWS('VEH98 Data'!F$3:'VEH98 Data'!F43))),"")</f>
        <v/>
      </c>
      <c r="D51" s="397" t="str">
        <f t="array" ref="D51">IFERROR(INDEX('VEH98 Data'!H$3:H$1007, SMALL(IF('VEH98 Data'!$AB$3:$AB$968="TRUE", ROW('VEH98 Data'!H$3:H$968)-ROW('VEH98 Data'!H$3)+1),ROWS('VEH98 Data'!H$3:'VEH98 Data'!H43))),"")</f>
        <v/>
      </c>
      <c r="E51" s="397" t="str">
        <f t="array" ref="E51">IFERROR(INDEX('VEH98 Data'!I$3:I$1007, SMALL(IF('VEH98 Data'!$AB$3:$AB$968="TRUE", ROW('VEH98 Data'!I$3:I$968)-ROW('VEH98 Data'!I$3)+1),ROWS('VEH98 Data'!I$3:'VEH98 Data'!I43))),"")</f>
        <v/>
      </c>
      <c r="F51" s="397" t="str">
        <f t="array" ref="F51">IFERROR(INDEX('VEH98 Data'!J$3:J$1007, SMALL(IF('VEH98 Data'!$AB$3:$AB$968="TRUE", ROW('VEH98 Data'!J$3:J$968)-ROW('VEH98 Data'!J$3)+1),ROWS('VEH98 Data'!J$3:'VEH98 Data'!J43))),"")</f>
        <v/>
      </c>
      <c r="G51" s="397" t="str">
        <f t="array" ref="G51">IFERROR(INDEX('VEH98 Data'!N$3:N$1007, SMALL(IF('VEH98 Data'!$AB$3:$AB$968="TRUE", ROW('VEH98 Data'!N$3:N$968)-ROW('VEH98 Data'!N$3)+1),ROWS('VEH98 Data'!N$3:'VEH98 Data'!N43))),"")</f>
        <v/>
      </c>
      <c r="H51" s="397" t="str">
        <f t="array" ref="H51">IFERROR(INDEX('VEH98 Data'!U$3:U$1007, SMALL(IF('VEH98 Data'!$AB$3:$AB$968="TRUE", ROW('VEH98 Data'!U$3:U$968)-ROW('VEH98 Data'!U$3)+1),ROWS('VEH98 Data'!U$3:'VEH98 Data'!U43))),"")</f>
        <v/>
      </c>
      <c r="I51" s="19"/>
      <c r="J51" s="397">
        <f t="array" ref="J51">IFERROR(INDEX('VEH98 Data'!G$3:G$1007, SMALL(IF('VEH98 Data'!$AC$3:$AC$968="TRUE", ROW('VEH98 Data'!G$3:G$968)-ROW('VEH98 Data'!G$3)+1),ROWS('VEH98 Data'!G$3:'VEH98 Data'!G43))),"")</f>
        <v>2017</v>
      </c>
      <c r="K51" s="397" t="str">
        <f t="array" ref="K51">IFERROR(INDEX('VEH98 Data'!F$3:F$1007, SMALL(IF('VEH98 Data'!$AC$3:$AC$968="TRUE", ROW('VEH98 Data'!F$3:F$968)-ROW('VEH98 Data'!F$3)+1),ROWS('VEH98 Data'!F$3:'VEH98 Data'!F43))),"")</f>
        <v xml:space="preserve">Ford </v>
      </c>
      <c r="L51" s="397" t="str">
        <f t="array" ref="L51">IFERROR(INDEX('VEH98 Data'!H$3:H$1007, SMALL(IF('VEH98 Data'!$AC$3:$AC$968="TRUE", ROW('VEH98 Data'!H$3:H$968)-ROW('VEH98 Data'!H$3)+1),ROWS('VEH98 Data'!H$3:'VEH98 Data'!H43))),"")</f>
        <v>F150</v>
      </c>
      <c r="M51" s="397" t="str">
        <f t="array" ref="M51">IFERROR(INDEX('VEH98 Data'!I$3:I$1007, SMALL(IF('VEH98 Data'!$AC$3:$AC$968="TRUE", ROW('VEH98 Data'!I$3:I$968)-ROW('VEH98 Data'!I$3)+1),ROWS('VEH98 Data'!I$3:'VEH98 Data'!I43))),"")</f>
        <v>Regular Cab XL</v>
      </c>
      <c r="N51" s="397" t="str">
        <f t="array" ref="N51">IFERROR(INDEX('VEH98 Data'!J$3:J$1007, SMALL(IF('VEH98 Data'!$AC$3:$AC$968="TRUE", ROW('VEH98 Data'!J$3:J$968)-ROW('VEH98 Data'!J$3)+1),ROWS('VEH98 Data'!J$3:'VEH98 Data'!J43))),"")</f>
        <v>2WD</v>
      </c>
      <c r="O51" s="397" t="str">
        <f t="array" ref="O51">IFERROR(INDEX('VEH98 Data'!N$3:N$1007, SMALL(IF('VEH98 Data'!$AC$3:$AC$968="TRUE", ROW('VEH98 Data'!N$3:N$968)-ROW('VEH98 Data'!N$3)+1),ROWS('VEH98 Data'!N$3:'VEH98 Data'!N43))),"")</f>
        <v>2.7L EcoBoost</v>
      </c>
      <c r="P51" s="397">
        <f t="array" ref="P51">IFERROR(INDEX('VEH98 Data'!U$3:U$1007, SMALL(IF('VEH98 Data'!$AC$3:$AC$968="TRUE", ROW('VEH98 Data'!U$3:U$968)-ROW('VEH98 Data'!U$3)+1),ROWS('VEH98 Data'!U$3:'VEH98 Data'!U43))),"")</f>
        <v>22</v>
      </c>
      <c r="Q51" s="19"/>
      <c r="R51" s="19"/>
      <c r="S51" s="19"/>
      <c r="T51" s="19"/>
    </row>
    <row r="52" spans="1:20" x14ac:dyDescent="0.25">
      <c r="A52" s="19"/>
      <c r="B52" s="398" t="str">
        <f t="array" ref="B52">IFERROR(INDEX('VEH98 Data'!G$3:G$1007, SMALL(IF('VEH98 Data'!$AB$3:$AB$968="TRUE", ROW('VEH98 Data'!G$3:G$968)-ROW('VEH98 Data'!G$3)+1),ROWS('VEH98 Data'!G$3:'VEH98 Data'!G44))),"")</f>
        <v/>
      </c>
      <c r="C52" s="398" t="str">
        <f t="array" ref="C52">IFERROR(INDEX('VEH98 Data'!F$3:F$1007, SMALL(IF('VEH98 Data'!$AB$3:$AB$968="TRUE", ROW('VEH98 Data'!F$3:F$968)-ROW('VEH98 Data'!F$3)+1),ROWS('VEH98 Data'!F$3:'VEH98 Data'!F44))),"")</f>
        <v/>
      </c>
      <c r="D52" s="398" t="str">
        <f t="array" ref="D52">IFERROR(INDEX('VEH98 Data'!H$3:H$1007, SMALL(IF('VEH98 Data'!$AB$3:$AB$968="TRUE", ROW('VEH98 Data'!H$3:H$968)-ROW('VEH98 Data'!H$3)+1),ROWS('VEH98 Data'!H$3:'VEH98 Data'!H44))),"")</f>
        <v/>
      </c>
      <c r="E52" s="398" t="str">
        <f t="array" ref="E52">IFERROR(INDEX('VEH98 Data'!I$3:I$1007, SMALL(IF('VEH98 Data'!$AB$3:$AB$968="TRUE", ROW('VEH98 Data'!I$3:I$968)-ROW('VEH98 Data'!I$3)+1),ROWS('VEH98 Data'!I$3:'VEH98 Data'!I44))),"")</f>
        <v/>
      </c>
      <c r="F52" s="398" t="str">
        <f t="array" ref="F52">IFERROR(INDEX('VEH98 Data'!J$3:J$1007, SMALL(IF('VEH98 Data'!$AB$3:$AB$968="TRUE", ROW('VEH98 Data'!J$3:J$968)-ROW('VEH98 Data'!J$3)+1),ROWS('VEH98 Data'!J$3:'VEH98 Data'!J44))),"")</f>
        <v/>
      </c>
      <c r="G52" s="398" t="str">
        <f t="array" ref="G52">IFERROR(INDEX('VEH98 Data'!N$3:N$1007, SMALL(IF('VEH98 Data'!$AB$3:$AB$968="TRUE", ROW('VEH98 Data'!N$3:N$968)-ROW('VEH98 Data'!N$3)+1),ROWS('VEH98 Data'!N$3:'VEH98 Data'!N44))),"")</f>
        <v/>
      </c>
      <c r="H52" s="398" t="str">
        <f t="array" ref="H52">IFERROR(INDEX('VEH98 Data'!U$3:U$1007, SMALL(IF('VEH98 Data'!$AB$3:$AB$968="TRUE", ROW('VEH98 Data'!U$3:U$968)-ROW('VEH98 Data'!U$3)+1),ROWS('VEH98 Data'!U$3:'VEH98 Data'!U44))),"")</f>
        <v/>
      </c>
      <c r="I52" s="19"/>
      <c r="J52" s="398">
        <f t="array" ref="J52">IFERROR(INDEX('VEH98 Data'!G$3:G$1007, SMALL(IF('VEH98 Data'!$AC$3:$AC$968="TRUE", ROW('VEH98 Data'!G$3:G$968)-ROW('VEH98 Data'!G$3)+1),ROWS('VEH98 Data'!G$3:'VEH98 Data'!G44))),"")</f>
        <v>2017</v>
      </c>
      <c r="K52" s="398" t="str">
        <f t="array" ref="K52">IFERROR(INDEX('VEH98 Data'!F$3:F$1007, SMALL(IF('VEH98 Data'!$AC$3:$AC$968="TRUE", ROW('VEH98 Data'!F$3:F$968)-ROW('VEH98 Data'!F$3)+1),ROWS('VEH98 Data'!F$3:'VEH98 Data'!F44))),"")</f>
        <v xml:space="preserve">Ford </v>
      </c>
      <c r="L52" s="398" t="str">
        <f t="array" ref="L52">IFERROR(INDEX('VEH98 Data'!H$3:H$1007, SMALL(IF('VEH98 Data'!$AC$3:$AC$968="TRUE", ROW('VEH98 Data'!H$3:H$968)-ROW('VEH98 Data'!H$3)+1),ROWS('VEH98 Data'!H$3:'VEH98 Data'!H44))),"")</f>
        <v>F150</v>
      </c>
      <c r="M52" s="398" t="str">
        <f t="array" ref="M52">IFERROR(INDEX('VEH98 Data'!I$3:I$1007, SMALL(IF('VEH98 Data'!$AC$3:$AC$968="TRUE", ROW('VEH98 Data'!I$3:I$968)-ROW('VEH98 Data'!I$3)+1),ROWS('VEH98 Data'!I$3:'VEH98 Data'!I44))),"")</f>
        <v>Regular Cab XL</v>
      </c>
      <c r="N52" s="398" t="str">
        <f t="array" ref="N52">IFERROR(INDEX('VEH98 Data'!J$3:J$1007, SMALL(IF('VEH98 Data'!$AC$3:$AC$968="TRUE", ROW('VEH98 Data'!J$3:J$968)-ROW('VEH98 Data'!J$3)+1),ROWS('VEH98 Data'!J$3:'VEH98 Data'!J44))),"")</f>
        <v>2WD</v>
      </c>
      <c r="O52" s="398" t="str">
        <f t="array" ref="O52">IFERROR(INDEX('VEH98 Data'!N$3:N$1007, SMALL(IF('VEH98 Data'!$AC$3:$AC$968="TRUE", ROW('VEH98 Data'!N$3:N$968)-ROW('VEH98 Data'!N$3)+1),ROWS('VEH98 Data'!N$3:'VEH98 Data'!N44))),"")</f>
        <v>2.7L EcoBoost</v>
      </c>
      <c r="P52" s="398">
        <f t="array" ref="P52">IFERROR(INDEX('VEH98 Data'!U$3:U$1007, SMALL(IF('VEH98 Data'!$AC$3:$AC$968="TRUE", ROW('VEH98 Data'!U$3:U$968)-ROW('VEH98 Data'!U$3)+1),ROWS('VEH98 Data'!U$3:'VEH98 Data'!U44))),"")</f>
        <v>22</v>
      </c>
      <c r="Q52" s="19"/>
      <c r="R52" s="19"/>
      <c r="S52" s="19"/>
      <c r="T52" s="19"/>
    </row>
    <row r="53" spans="1:20" x14ac:dyDescent="0.25">
      <c r="A53" s="19"/>
      <c r="B53" s="397" t="str">
        <f t="array" ref="B53">IFERROR(INDEX('VEH98 Data'!G$3:G$1007, SMALL(IF('VEH98 Data'!$AB$3:$AB$968="TRUE", ROW('VEH98 Data'!G$3:G$968)-ROW('VEH98 Data'!G$3)+1),ROWS('VEH98 Data'!G$3:'VEH98 Data'!G46))),"")</f>
        <v/>
      </c>
      <c r="C53" s="397" t="str">
        <f t="array" ref="C53">IFERROR(INDEX('VEH98 Data'!F$3:F$1007, SMALL(IF('VEH98 Data'!$AB$3:$AB$968="TRUE", ROW('VEH98 Data'!F$3:F$968)-ROW('VEH98 Data'!F$3)+1),ROWS('VEH98 Data'!F$3:'VEH98 Data'!F46))),"")</f>
        <v/>
      </c>
      <c r="D53" s="397" t="str">
        <f t="array" ref="D53">IFERROR(INDEX('VEH98 Data'!H$3:H$1007, SMALL(IF('VEH98 Data'!$AB$3:$AB$968="TRUE", ROW('VEH98 Data'!H$3:H$968)-ROW('VEH98 Data'!H$3)+1),ROWS('VEH98 Data'!H$3:'VEH98 Data'!H46))),"")</f>
        <v/>
      </c>
      <c r="E53" s="397" t="str">
        <f t="array" ref="E53">IFERROR(INDEX('VEH98 Data'!I$3:I$1007, SMALL(IF('VEH98 Data'!$AB$3:$AB$968="TRUE", ROW('VEH98 Data'!I$3:I$968)-ROW('VEH98 Data'!I$3)+1),ROWS('VEH98 Data'!I$3:'VEH98 Data'!I46))),"")</f>
        <v/>
      </c>
      <c r="F53" s="397" t="str">
        <f t="array" ref="F53">IFERROR(INDEX('VEH98 Data'!J$3:J$1007, SMALL(IF('VEH98 Data'!$AB$3:$AB$968="TRUE", ROW('VEH98 Data'!J$3:J$968)-ROW('VEH98 Data'!J$3)+1),ROWS('VEH98 Data'!J$3:'VEH98 Data'!J46))),"")</f>
        <v/>
      </c>
      <c r="G53" s="397" t="str">
        <f t="array" ref="G53">IFERROR(INDEX('VEH98 Data'!N$3:N$1007, SMALL(IF('VEH98 Data'!$AB$3:$AB$968="TRUE", ROW('VEH98 Data'!N$3:N$968)-ROW('VEH98 Data'!N$3)+1),ROWS('VEH98 Data'!N$3:'VEH98 Data'!N46))),"")</f>
        <v/>
      </c>
      <c r="H53" s="397" t="str">
        <f t="array" ref="H53">IFERROR(INDEX('VEH98 Data'!U$3:U$1007, SMALL(IF('VEH98 Data'!$AB$3:$AB$968="TRUE", ROW('VEH98 Data'!U$3:U$968)-ROW('VEH98 Data'!U$3)+1),ROWS('VEH98 Data'!U$3:'VEH98 Data'!U46))),"")</f>
        <v/>
      </c>
      <c r="I53" s="19"/>
      <c r="J53" s="397">
        <f t="array" ref="J53">IFERROR(INDEX('VEH98 Data'!G$3:G$1007, SMALL(IF('VEH98 Data'!$AC$3:$AC$968="TRUE", ROW('VEH98 Data'!G$3:G$968)-ROW('VEH98 Data'!G$3)+1),ROWS('VEH98 Data'!G$3:'VEH98 Data'!G46))),"")</f>
        <v>2017</v>
      </c>
      <c r="K53" s="397" t="str">
        <f t="array" ref="K53">IFERROR(INDEX('VEH98 Data'!F$3:F$1007, SMALL(IF('VEH98 Data'!$AC$3:$AC$968="TRUE", ROW('VEH98 Data'!F$3:F$968)-ROW('VEH98 Data'!F$3)+1),ROWS('VEH98 Data'!F$3:'VEH98 Data'!F46))),"")</f>
        <v xml:space="preserve">Ford </v>
      </c>
      <c r="L53" s="397" t="str">
        <f t="array" ref="L53">IFERROR(INDEX('VEH98 Data'!H$3:H$1007, SMALL(IF('VEH98 Data'!$AC$3:$AC$968="TRUE", ROW('VEH98 Data'!H$3:H$968)-ROW('VEH98 Data'!H$3)+1),ROWS('VEH98 Data'!H$3:'VEH98 Data'!H46))),"")</f>
        <v>F150</v>
      </c>
      <c r="M53" s="397" t="str">
        <f t="array" ref="M53">IFERROR(INDEX('VEH98 Data'!I$3:I$1007, SMALL(IF('VEH98 Data'!$AC$3:$AC$968="TRUE", ROW('VEH98 Data'!I$3:I$968)-ROW('VEH98 Data'!I$3)+1),ROWS('VEH98 Data'!I$3:'VEH98 Data'!I46))),"")</f>
        <v>Regular Cab XLT</v>
      </c>
      <c r="N53" s="397" t="str">
        <f t="array" ref="N53">IFERROR(INDEX('VEH98 Data'!J$3:J$1007, SMALL(IF('VEH98 Data'!$AC$3:$AC$968="TRUE", ROW('VEH98 Data'!J$3:J$968)-ROW('VEH98 Data'!J$3)+1),ROWS('VEH98 Data'!J$3:'VEH98 Data'!J46))),"")</f>
        <v>2WD</v>
      </c>
      <c r="O53" s="397" t="str">
        <f t="array" ref="O53">IFERROR(INDEX('VEH98 Data'!N$3:N$1007, SMALL(IF('VEH98 Data'!$AC$3:$AC$968="TRUE", ROW('VEH98 Data'!N$3:N$968)-ROW('VEH98 Data'!N$3)+1),ROWS('VEH98 Data'!N$3:'VEH98 Data'!N46))),"")</f>
        <v>2.7L EcoBoost</v>
      </c>
      <c r="P53" s="397">
        <f t="array" ref="P53">IFERROR(INDEX('VEH98 Data'!U$3:U$1007, SMALL(IF('VEH98 Data'!$AC$3:$AC$968="TRUE", ROW('VEH98 Data'!U$3:U$968)-ROW('VEH98 Data'!U$3)+1),ROWS('VEH98 Data'!U$3:'VEH98 Data'!U46))),"")</f>
        <v>22</v>
      </c>
      <c r="Q53" s="19"/>
      <c r="R53" s="19"/>
      <c r="S53" s="19"/>
      <c r="T53" s="19"/>
    </row>
    <row r="54" spans="1:20" x14ac:dyDescent="0.25">
      <c r="A54" s="19"/>
      <c r="B54" s="398" t="str">
        <f t="array" ref="B54">IFERROR(INDEX('VEH98 Data'!G$3:G$1007, SMALL(IF('VEH98 Data'!$AB$3:$AB$968="TRUE", ROW('VEH98 Data'!G$3:G$968)-ROW('VEH98 Data'!G$3)+1),ROWS('VEH98 Data'!G$3:'VEH98 Data'!G156))),"")</f>
        <v/>
      </c>
      <c r="C54" s="398" t="str">
        <f t="array" ref="C54">IFERROR(INDEX('VEH98 Data'!F$3:F$1007, SMALL(IF('VEH98 Data'!$AB$3:$AB$968="TRUE", ROW('VEH98 Data'!F$3:F$968)-ROW('VEH98 Data'!F$3)+1),ROWS('VEH98 Data'!F$3:'VEH98 Data'!F156))),"")</f>
        <v/>
      </c>
      <c r="D54" s="398" t="str">
        <f t="array" ref="D54">IFERROR(INDEX('VEH98 Data'!H$3:H$1007, SMALL(IF('VEH98 Data'!$AB$3:$AB$968="TRUE", ROW('VEH98 Data'!H$3:H$968)-ROW('VEH98 Data'!H$3)+1),ROWS('VEH98 Data'!H$3:'VEH98 Data'!H156))),"")</f>
        <v/>
      </c>
      <c r="E54" s="398" t="str">
        <f t="array" ref="E54">IFERROR(INDEX('VEH98 Data'!I$3:I$1007, SMALL(IF('VEH98 Data'!$AB$3:$AB$968="TRUE", ROW('VEH98 Data'!I$3:I$968)-ROW('VEH98 Data'!I$3)+1),ROWS('VEH98 Data'!I$3:'VEH98 Data'!I156))),"")</f>
        <v/>
      </c>
      <c r="F54" s="398" t="str">
        <f t="array" ref="F54">IFERROR(INDEX('VEH98 Data'!J$3:J$1007, SMALL(IF('VEH98 Data'!$AB$3:$AB$968="TRUE", ROW('VEH98 Data'!J$3:J$968)-ROW('VEH98 Data'!J$3)+1),ROWS('VEH98 Data'!J$3:'VEH98 Data'!J156))),"")</f>
        <v/>
      </c>
      <c r="G54" s="398" t="str">
        <f t="array" ref="G54">IFERROR(INDEX('VEH98 Data'!N$3:N$1007, SMALL(IF('VEH98 Data'!$AB$3:$AB$968="TRUE", ROW('VEH98 Data'!N$3:N$968)-ROW('VEH98 Data'!N$3)+1),ROWS('VEH98 Data'!N$3:'VEH98 Data'!N156))),"")</f>
        <v/>
      </c>
      <c r="H54" s="398" t="str">
        <f t="array" ref="H54">IFERROR(INDEX('VEH98 Data'!U$3:U$1007, SMALL(IF('VEH98 Data'!$AB$3:$AB$968="TRUE", ROW('VEH98 Data'!U$3:U$968)-ROW('VEH98 Data'!U$3)+1),ROWS('VEH98 Data'!U$3:'VEH98 Data'!U156))),"")</f>
        <v/>
      </c>
      <c r="I54" s="19"/>
      <c r="J54" s="398" t="str">
        <f t="array" ref="J54">IFERROR(INDEX('VEH98 Data'!G$3:G$1007, SMALL(IF('VEH98 Data'!$AC$3:$AC$968="TRUE", ROW('VEH98 Data'!G$3:G$968)-ROW('VEH98 Data'!G$3)+1),ROWS('VEH98 Data'!G$3:'VEH98 Data'!G156))),"")</f>
        <v/>
      </c>
      <c r="K54" s="398" t="str">
        <f t="array" ref="K54">IFERROR(INDEX('VEH98 Data'!F$3:F$1007, SMALL(IF('VEH98 Data'!$AC$3:$AC$968="TRUE", ROW('VEH98 Data'!F$3:F$968)-ROW('VEH98 Data'!F$3)+1),ROWS('VEH98 Data'!F$3:'VEH98 Data'!F156))),"")</f>
        <v/>
      </c>
      <c r="L54" s="398" t="str">
        <f t="array" ref="L54">IFERROR(INDEX('VEH98 Data'!H$3:H$1007, SMALL(IF('VEH98 Data'!$AC$3:$AC$968="TRUE", ROW('VEH98 Data'!H$3:H$968)-ROW('VEH98 Data'!H$3)+1),ROWS('VEH98 Data'!H$3:'VEH98 Data'!H156))),"")</f>
        <v/>
      </c>
      <c r="M54" s="398" t="str">
        <f t="array" ref="M54">IFERROR(INDEX('VEH98 Data'!I$3:I$1007, SMALL(IF('VEH98 Data'!$AC$3:$AC$968="TRUE", ROW('VEH98 Data'!I$3:I$968)-ROW('VEH98 Data'!I$3)+1),ROWS('VEH98 Data'!I$3:'VEH98 Data'!I156))),"")</f>
        <v/>
      </c>
      <c r="N54" s="398" t="str">
        <f t="array" ref="N54">IFERROR(INDEX('VEH98 Data'!J$3:J$1007, SMALL(IF('VEH98 Data'!$AC$3:$AC$968="TRUE", ROW('VEH98 Data'!J$3:J$968)-ROW('VEH98 Data'!J$3)+1),ROWS('VEH98 Data'!J$3:'VEH98 Data'!J156))),"")</f>
        <v/>
      </c>
      <c r="O54" s="398" t="str">
        <f t="array" ref="O54">IFERROR(INDEX('VEH98 Data'!N$3:N$1007, SMALL(IF('VEH98 Data'!$AC$3:$AC$968="TRUE", ROW('VEH98 Data'!N$3:N$968)-ROW('VEH98 Data'!N$3)+1),ROWS('VEH98 Data'!N$3:'VEH98 Data'!N156))),"")</f>
        <v/>
      </c>
      <c r="P54" s="398" t="str">
        <f t="array" ref="P54">IFERROR(INDEX('VEH98 Data'!U$3:U$1007, SMALL(IF('VEH98 Data'!$AC$3:$AC$968="TRUE", ROW('VEH98 Data'!U$3:U$968)-ROW('VEH98 Data'!U$3)+1),ROWS('VEH98 Data'!U$3:'VEH98 Data'!U156))),"")</f>
        <v/>
      </c>
      <c r="Q54" s="19"/>
      <c r="R54" s="19"/>
      <c r="S54" s="19"/>
      <c r="T54" s="19"/>
    </row>
    <row r="55" spans="1:20" x14ac:dyDescent="0.25">
      <c r="A55" s="19"/>
      <c r="B55" s="397" t="str">
        <f t="array" ref="B55">IFERROR(INDEX('VEH98 Data'!G$3:G$1007, SMALL(IF('VEH98 Data'!$AB$3:$AB$968="TRUE", ROW('VEH98 Data'!G$3:G$968)-ROW('VEH98 Data'!G$3)+1),ROWS('VEH98 Data'!G$3:'VEH98 Data'!G140))),"")</f>
        <v/>
      </c>
      <c r="C55" s="397" t="str">
        <f t="array" ref="C55">IFERROR(INDEX('VEH98 Data'!F$3:F$1007, SMALL(IF('VEH98 Data'!$AB$3:$AB$968="TRUE", ROW('VEH98 Data'!F$3:F$968)-ROW('VEH98 Data'!F$3)+1),ROWS('VEH98 Data'!F$3:'VEH98 Data'!F140))),"")</f>
        <v/>
      </c>
      <c r="D55" s="397" t="str">
        <f t="array" ref="D55">IFERROR(INDEX('VEH98 Data'!H$3:H$1007, SMALL(IF('VEH98 Data'!$AB$3:$AB$968="TRUE", ROW('VEH98 Data'!H$3:H$968)-ROW('VEH98 Data'!H$3)+1),ROWS('VEH98 Data'!H$3:'VEH98 Data'!H140))),"")</f>
        <v/>
      </c>
      <c r="E55" s="397" t="str">
        <f t="array" ref="E55">IFERROR(INDEX('VEH98 Data'!I$3:I$1007, SMALL(IF('VEH98 Data'!$AB$3:$AB$968="TRUE", ROW('VEH98 Data'!I$3:I$968)-ROW('VEH98 Data'!I$3)+1),ROWS('VEH98 Data'!I$3:'VEH98 Data'!I140))),"")</f>
        <v/>
      </c>
      <c r="F55" s="397" t="str">
        <f t="array" ref="F55">IFERROR(INDEX('VEH98 Data'!J$3:J$1007, SMALL(IF('VEH98 Data'!$AB$3:$AB$968="TRUE", ROW('VEH98 Data'!J$3:J$968)-ROW('VEH98 Data'!J$3)+1),ROWS('VEH98 Data'!J$3:'VEH98 Data'!J140))),"")</f>
        <v/>
      </c>
      <c r="G55" s="397" t="str">
        <f t="array" ref="G55">IFERROR(INDEX('VEH98 Data'!N$3:N$1007, SMALL(IF('VEH98 Data'!$AB$3:$AB$968="TRUE", ROW('VEH98 Data'!N$3:N$968)-ROW('VEH98 Data'!N$3)+1),ROWS('VEH98 Data'!N$3:'VEH98 Data'!N140))),"")</f>
        <v/>
      </c>
      <c r="H55" s="397" t="str">
        <f t="array" ref="H55">IFERROR(INDEX('VEH98 Data'!U$3:U$1007, SMALL(IF('VEH98 Data'!$AB$3:$AB$968="TRUE", ROW('VEH98 Data'!U$3:U$968)-ROW('VEH98 Data'!U$3)+1),ROWS('VEH98 Data'!U$3:'VEH98 Data'!U140))),"")</f>
        <v/>
      </c>
      <c r="I55" s="19"/>
      <c r="J55" s="397" t="str">
        <f t="array" ref="J55">IFERROR(INDEX('VEH98 Data'!G$3:G$1007, SMALL(IF('VEH98 Data'!$AC$3:$AC$968="TRUE", ROW('VEH98 Data'!G$3:G$968)-ROW('VEH98 Data'!G$3)+1),ROWS('VEH98 Data'!G$3:'VEH98 Data'!G140))),"")</f>
        <v/>
      </c>
      <c r="K55" s="397" t="str">
        <f t="array" ref="K55">IFERROR(INDEX('VEH98 Data'!F$3:F$1007, SMALL(IF('VEH98 Data'!$AC$3:$AC$968="TRUE", ROW('VEH98 Data'!F$3:F$968)-ROW('VEH98 Data'!F$3)+1),ROWS('VEH98 Data'!F$3:'VEH98 Data'!F140))),"")</f>
        <v/>
      </c>
      <c r="L55" s="397" t="str">
        <f t="array" ref="L55">IFERROR(INDEX('VEH98 Data'!H$3:H$1007, SMALL(IF('VEH98 Data'!$AC$3:$AC$968="TRUE", ROW('VEH98 Data'!H$3:H$968)-ROW('VEH98 Data'!H$3)+1),ROWS('VEH98 Data'!H$3:'VEH98 Data'!H140))),"")</f>
        <v/>
      </c>
      <c r="M55" s="397" t="str">
        <f t="array" ref="M55">IFERROR(INDEX('VEH98 Data'!I$3:I$1007, SMALL(IF('VEH98 Data'!$AC$3:$AC$968="TRUE", ROW('VEH98 Data'!I$3:I$968)-ROW('VEH98 Data'!I$3)+1),ROWS('VEH98 Data'!I$3:'VEH98 Data'!I140))),"")</f>
        <v/>
      </c>
      <c r="N55" s="397" t="str">
        <f t="array" ref="N55">IFERROR(INDEX('VEH98 Data'!J$3:J$1007, SMALL(IF('VEH98 Data'!$AC$3:$AC$968="TRUE", ROW('VEH98 Data'!J$3:J$968)-ROW('VEH98 Data'!J$3)+1),ROWS('VEH98 Data'!J$3:'VEH98 Data'!J140))),"")</f>
        <v/>
      </c>
      <c r="O55" s="397" t="str">
        <f t="array" ref="O55">IFERROR(INDEX('VEH98 Data'!N$3:N$1007, SMALL(IF('VEH98 Data'!$AC$3:$AC$968="TRUE", ROW('VEH98 Data'!N$3:N$968)-ROW('VEH98 Data'!N$3)+1),ROWS('VEH98 Data'!N$3:'VEH98 Data'!N140))),"")</f>
        <v/>
      </c>
      <c r="P55" s="397" t="str">
        <f t="array" ref="P55">IFERROR(INDEX('VEH98 Data'!U$3:U$1007, SMALL(IF('VEH98 Data'!$AC$3:$AC$968="TRUE", ROW('VEH98 Data'!U$3:U$968)-ROW('VEH98 Data'!U$3)+1),ROWS('VEH98 Data'!U$3:'VEH98 Data'!U140))),"")</f>
        <v/>
      </c>
      <c r="Q55" s="19"/>
      <c r="R55" s="19"/>
      <c r="S55" s="19"/>
      <c r="T55" s="19"/>
    </row>
    <row r="56" spans="1:20" x14ac:dyDescent="0.25">
      <c r="A56" s="19"/>
      <c r="B56" s="398" t="str">
        <f t="array" ref="B56">IFERROR(INDEX('VEH98 Data'!G$3:G$1007, SMALL(IF('VEH98 Data'!$AB$3:$AB$968="TRUE", ROW('VEH98 Data'!G$3:G$968)-ROW('VEH98 Data'!G$3)+1),ROWS('VEH98 Data'!G$3:'VEH98 Data'!G141))),"")</f>
        <v/>
      </c>
      <c r="C56" s="398" t="str">
        <f t="array" ref="C56">IFERROR(INDEX('VEH98 Data'!F$3:F$1007, SMALL(IF('VEH98 Data'!$AB$3:$AB$968="TRUE", ROW('VEH98 Data'!F$3:F$968)-ROW('VEH98 Data'!F$3)+1),ROWS('VEH98 Data'!F$3:'VEH98 Data'!F141))),"")</f>
        <v/>
      </c>
      <c r="D56" s="398" t="str">
        <f t="array" ref="D56">IFERROR(INDEX('VEH98 Data'!H$3:H$1007, SMALL(IF('VEH98 Data'!$AB$3:$AB$968="TRUE", ROW('VEH98 Data'!H$3:H$968)-ROW('VEH98 Data'!H$3)+1),ROWS('VEH98 Data'!H$3:'VEH98 Data'!H141))),"")</f>
        <v/>
      </c>
      <c r="E56" s="398" t="str">
        <f t="array" ref="E56">IFERROR(INDEX('VEH98 Data'!I$3:I$1007, SMALL(IF('VEH98 Data'!$AB$3:$AB$968="TRUE", ROW('VEH98 Data'!I$3:I$968)-ROW('VEH98 Data'!I$3)+1),ROWS('VEH98 Data'!I$3:'VEH98 Data'!I141))),"")</f>
        <v/>
      </c>
      <c r="F56" s="398" t="str">
        <f t="array" ref="F56">IFERROR(INDEX('VEH98 Data'!J$3:J$1007, SMALL(IF('VEH98 Data'!$AB$3:$AB$968="TRUE", ROW('VEH98 Data'!J$3:J$968)-ROW('VEH98 Data'!J$3)+1),ROWS('VEH98 Data'!J$3:'VEH98 Data'!J141))),"")</f>
        <v/>
      </c>
      <c r="G56" s="398" t="str">
        <f t="array" ref="G56">IFERROR(INDEX('VEH98 Data'!N$3:N$1007, SMALL(IF('VEH98 Data'!$AB$3:$AB$968="TRUE", ROW('VEH98 Data'!N$3:N$968)-ROW('VEH98 Data'!N$3)+1),ROWS('VEH98 Data'!N$3:'VEH98 Data'!N141))),"")</f>
        <v/>
      </c>
      <c r="H56" s="398" t="str">
        <f t="array" ref="H56">IFERROR(INDEX('VEH98 Data'!U$3:U$1007, SMALL(IF('VEH98 Data'!$AB$3:$AB$968="TRUE", ROW('VEH98 Data'!U$3:U$968)-ROW('VEH98 Data'!U$3)+1),ROWS('VEH98 Data'!U$3:'VEH98 Data'!U141))),"")</f>
        <v/>
      </c>
      <c r="I56" s="19"/>
      <c r="J56" s="398" t="str">
        <f t="array" ref="J56">IFERROR(INDEX('VEH98 Data'!G$3:G$1007, SMALL(IF('VEH98 Data'!$AC$3:$AC$968="TRUE", ROW('VEH98 Data'!G$3:G$968)-ROW('VEH98 Data'!G$3)+1),ROWS('VEH98 Data'!G$3:'VEH98 Data'!G141))),"")</f>
        <v/>
      </c>
      <c r="K56" s="398" t="str">
        <f t="array" ref="K56">IFERROR(INDEX('VEH98 Data'!F$3:F$1007, SMALL(IF('VEH98 Data'!$AC$3:$AC$968="TRUE", ROW('VEH98 Data'!F$3:F$968)-ROW('VEH98 Data'!F$3)+1),ROWS('VEH98 Data'!F$3:'VEH98 Data'!F141))),"")</f>
        <v/>
      </c>
      <c r="L56" s="398" t="str">
        <f t="array" ref="L56">IFERROR(INDEX('VEH98 Data'!H$3:H$1007, SMALL(IF('VEH98 Data'!$AC$3:$AC$968="TRUE", ROW('VEH98 Data'!H$3:H$968)-ROW('VEH98 Data'!H$3)+1),ROWS('VEH98 Data'!H$3:'VEH98 Data'!H141))),"")</f>
        <v/>
      </c>
      <c r="M56" s="398" t="str">
        <f t="array" ref="M56">IFERROR(INDEX('VEH98 Data'!I$3:I$1007, SMALL(IF('VEH98 Data'!$AC$3:$AC$968="TRUE", ROW('VEH98 Data'!I$3:I$968)-ROW('VEH98 Data'!I$3)+1),ROWS('VEH98 Data'!I$3:'VEH98 Data'!I141))),"")</f>
        <v/>
      </c>
      <c r="N56" s="398" t="str">
        <f t="array" ref="N56">IFERROR(INDEX('VEH98 Data'!J$3:J$1007, SMALL(IF('VEH98 Data'!$AC$3:$AC$968="TRUE", ROW('VEH98 Data'!J$3:J$968)-ROW('VEH98 Data'!J$3)+1),ROWS('VEH98 Data'!J$3:'VEH98 Data'!J141))),"")</f>
        <v/>
      </c>
      <c r="O56" s="398" t="str">
        <f t="array" ref="O56">IFERROR(INDEX('VEH98 Data'!N$3:N$1007, SMALL(IF('VEH98 Data'!$AC$3:$AC$968="TRUE", ROW('VEH98 Data'!N$3:N$968)-ROW('VEH98 Data'!N$3)+1),ROWS('VEH98 Data'!N$3:'VEH98 Data'!N141))),"")</f>
        <v/>
      </c>
      <c r="P56" s="398" t="str">
        <f t="array" ref="P56">IFERROR(INDEX('VEH98 Data'!U$3:U$1007, SMALL(IF('VEH98 Data'!$AC$3:$AC$968="TRUE", ROW('VEH98 Data'!U$3:U$968)-ROW('VEH98 Data'!U$3)+1),ROWS('VEH98 Data'!U$3:'VEH98 Data'!U141))),"")</f>
        <v/>
      </c>
      <c r="Q56" s="19"/>
      <c r="R56" s="19"/>
      <c r="S56" s="19"/>
      <c r="T56" s="19"/>
    </row>
    <row r="57" spans="1:20" x14ac:dyDescent="0.25">
      <c r="A57" s="19"/>
      <c r="B57" s="397" t="str">
        <f t="array" ref="B57">IFERROR(INDEX('VEH98 Data'!G$3:G$1007, SMALL(IF('VEH98 Data'!$AB$3:$AB$968="TRUE", ROW('VEH98 Data'!G$3:G$968)-ROW('VEH98 Data'!G$3)+1),ROWS('VEH98 Data'!G$3:'VEH98 Data'!G142))),"")</f>
        <v/>
      </c>
      <c r="C57" s="397" t="str">
        <f t="array" ref="C57">IFERROR(INDEX('VEH98 Data'!F$3:F$1007, SMALL(IF('VEH98 Data'!$AB$3:$AB$968="TRUE", ROW('VEH98 Data'!F$3:F$968)-ROW('VEH98 Data'!F$3)+1),ROWS('VEH98 Data'!F$3:'VEH98 Data'!F142))),"")</f>
        <v/>
      </c>
      <c r="D57" s="397" t="str">
        <f t="array" ref="D57">IFERROR(INDEX('VEH98 Data'!H$3:H$1007, SMALL(IF('VEH98 Data'!$AB$3:$AB$968="TRUE", ROW('VEH98 Data'!H$3:H$968)-ROW('VEH98 Data'!H$3)+1),ROWS('VEH98 Data'!H$3:'VEH98 Data'!H142))),"")</f>
        <v/>
      </c>
      <c r="E57" s="397" t="str">
        <f t="array" ref="E57">IFERROR(INDEX('VEH98 Data'!I$3:I$1007, SMALL(IF('VEH98 Data'!$AB$3:$AB$968="TRUE", ROW('VEH98 Data'!I$3:I$968)-ROW('VEH98 Data'!I$3)+1),ROWS('VEH98 Data'!I$3:'VEH98 Data'!I142))),"")</f>
        <v/>
      </c>
      <c r="F57" s="397" t="str">
        <f t="array" ref="F57">IFERROR(INDEX('VEH98 Data'!J$3:J$1007, SMALL(IF('VEH98 Data'!$AB$3:$AB$968="TRUE", ROW('VEH98 Data'!J$3:J$968)-ROW('VEH98 Data'!J$3)+1),ROWS('VEH98 Data'!J$3:'VEH98 Data'!J142))),"")</f>
        <v/>
      </c>
      <c r="G57" s="397" t="str">
        <f t="array" ref="G57">IFERROR(INDEX('VEH98 Data'!N$3:N$1007, SMALL(IF('VEH98 Data'!$AB$3:$AB$968="TRUE", ROW('VEH98 Data'!N$3:N$968)-ROW('VEH98 Data'!N$3)+1),ROWS('VEH98 Data'!N$3:'VEH98 Data'!N142))),"")</f>
        <v/>
      </c>
      <c r="H57" s="397" t="str">
        <f t="array" ref="H57">IFERROR(INDEX('VEH98 Data'!U$3:U$1007, SMALL(IF('VEH98 Data'!$AB$3:$AB$968="TRUE", ROW('VEH98 Data'!U$3:U$968)-ROW('VEH98 Data'!U$3)+1),ROWS('VEH98 Data'!U$3:'VEH98 Data'!U142))),"")</f>
        <v/>
      </c>
      <c r="I57" s="19"/>
      <c r="J57" s="397" t="str">
        <f t="array" ref="J57">IFERROR(INDEX('VEH98 Data'!G$3:G$1007, SMALL(IF('VEH98 Data'!$AC$3:$AC$968="TRUE", ROW('VEH98 Data'!G$3:G$968)-ROW('VEH98 Data'!G$3)+1),ROWS('VEH98 Data'!G$3:'VEH98 Data'!G142))),"")</f>
        <v/>
      </c>
      <c r="K57" s="397" t="str">
        <f t="array" ref="K57">IFERROR(INDEX('VEH98 Data'!F$3:F$1007, SMALL(IF('VEH98 Data'!$AC$3:$AC$968="TRUE", ROW('VEH98 Data'!F$3:F$968)-ROW('VEH98 Data'!F$3)+1),ROWS('VEH98 Data'!F$3:'VEH98 Data'!F142))),"")</f>
        <v/>
      </c>
      <c r="L57" s="397" t="str">
        <f t="array" ref="L57">IFERROR(INDEX('VEH98 Data'!H$3:H$1007, SMALL(IF('VEH98 Data'!$AC$3:$AC$968="TRUE", ROW('VEH98 Data'!H$3:H$968)-ROW('VEH98 Data'!H$3)+1),ROWS('VEH98 Data'!H$3:'VEH98 Data'!H142))),"")</f>
        <v/>
      </c>
      <c r="M57" s="397" t="str">
        <f t="array" ref="M57">IFERROR(INDEX('VEH98 Data'!I$3:I$1007, SMALL(IF('VEH98 Data'!$AC$3:$AC$968="TRUE", ROW('VEH98 Data'!I$3:I$968)-ROW('VEH98 Data'!I$3)+1),ROWS('VEH98 Data'!I$3:'VEH98 Data'!I142))),"")</f>
        <v/>
      </c>
      <c r="N57" s="397" t="str">
        <f t="array" ref="N57">IFERROR(INDEX('VEH98 Data'!J$3:J$1007, SMALL(IF('VEH98 Data'!$AC$3:$AC$968="TRUE", ROW('VEH98 Data'!J$3:J$968)-ROW('VEH98 Data'!J$3)+1),ROWS('VEH98 Data'!J$3:'VEH98 Data'!J142))),"")</f>
        <v/>
      </c>
      <c r="O57" s="397" t="str">
        <f t="array" ref="O57">IFERROR(INDEX('VEH98 Data'!N$3:N$1007, SMALL(IF('VEH98 Data'!$AC$3:$AC$968="TRUE", ROW('VEH98 Data'!N$3:N$968)-ROW('VEH98 Data'!N$3)+1),ROWS('VEH98 Data'!N$3:'VEH98 Data'!N142))),"")</f>
        <v/>
      </c>
      <c r="P57" s="397" t="str">
        <f t="array" ref="P57">IFERROR(INDEX('VEH98 Data'!U$3:U$1007, SMALL(IF('VEH98 Data'!$AC$3:$AC$968="TRUE", ROW('VEH98 Data'!U$3:U$968)-ROW('VEH98 Data'!U$3)+1),ROWS('VEH98 Data'!U$3:'VEH98 Data'!U142))),"")</f>
        <v/>
      </c>
      <c r="Q57" s="19"/>
      <c r="R57" s="19"/>
      <c r="S57" s="19"/>
      <c r="T57" s="19"/>
    </row>
    <row r="58" spans="1:20" x14ac:dyDescent="0.25">
      <c r="A58" s="19"/>
      <c r="B58" s="398" t="str">
        <f t="array" ref="B58">IFERROR(INDEX('VEH98 Data'!G$3:G$1007, SMALL(IF('VEH98 Data'!$AB$3:$AB$968="TRUE", ROW('VEH98 Data'!G$3:G$968)-ROW('VEH98 Data'!G$3)+1),ROWS('VEH98 Data'!G$3:'VEH98 Data'!G143))),"")</f>
        <v/>
      </c>
      <c r="C58" s="398" t="str">
        <f t="array" ref="C58">IFERROR(INDEX('VEH98 Data'!F$3:F$1007, SMALL(IF('VEH98 Data'!$AB$3:$AB$968="TRUE", ROW('VEH98 Data'!F$3:F$968)-ROW('VEH98 Data'!F$3)+1),ROWS('VEH98 Data'!F$3:'VEH98 Data'!F143))),"")</f>
        <v/>
      </c>
      <c r="D58" s="398" t="str">
        <f t="array" ref="D58">IFERROR(INDEX('VEH98 Data'!H$3:H$1007, SMALL(IF('VEH98 Data'!$AB$3:$AB$968="TRUE", ROW('VEH98 Data'!H$3:H$968)-ROW('VEH98 Data'!H$3)+1),ROWS('VEH98 Data'!H$3:'VEH98 Data'!H143))),"")</f>
        <v/>
      </c>
      <c r="E58" s="398" t="str">
        <f t="array" ref="E58">IFERROR(INDEX('VEH98 Data'!I$3:I$1007, SMALL(IF('VEH98 Data'!$AB$3:$AB$968="TRUE", ROW('VEH98 Data'!I$3:I$968)-ROW('VEH98 Data'!I$3)+1),ROWS('VEH98 Data'!I$3:'VEH98 Data'!I143))),"")</f>
        <v/>
      </c>
      <c r="F58" s="398" t="str">
        <f t="array" ref="F58">IFERROR(INDEX('VEH98 Data'!J$3:J$1007, SMALL(IF('VEH98 Data'!$AB$3:$AB$968="TRUE", ROW('VEH98 Data'!J$3:J$968)-ROW('VEH98 Data'!J$3)+1),ROWS('VEH98 Data'!J$3:'VEH98 Data'!J143))),"")</f>
        <v/>
      </c>
      <c r="G58" s="398" t="str">
        <f t="array" ref="G58">IFERROR(INDEX('VEH98 Data'!N$3:N$1007, SMALL(IF('VEH98 Data'!$AB$3:$AB$968="TRUE", ROW('VEH98 Data'!N$3:N$968)-ROW('VEH98 Data'!N$3)+1),ROWS('VEH98 Data'!N$3:'VEH98 Data'!N143))),"")</f>
        <v/>
      </c>
      <c r="H58" s="398" t="str">
        <f t="array" ref="H58">IFERROR(INDEX('VEH98 Data'!U$3:U$1007, SMALL(IF('VEH98 Data'!$AB$3:$AB$968="TRUE", ROW('VEH98 Data'!U$3:U$968)-ROW('VEH98 Data'!U$3)+1),ROWS('VEH98 Data'!U$3:'VEH98 Data'!U143))),"")</f>
        <v/>
      </c>
      <c r="I58" s="19"/>
      <c r="J58" s="398" t="str">
        <f t="array" ref="J58">IFERROR(INDEX('VEH98 Data'!G$3:G$1007, SMALL(IF('VEH98 Data'!$AC$3:$AC$968="TRUE", ROW('VEH98 Data'!G$3:G$968)-ROW('VEH98 Data'!G$3)+1),ROWS('VEH98 Data'!G$3:'VEH98 Data'!G143))),"")</f>
        <v/>
      </c>
      <c r="K58" s="398" t="str">
        <f t="array" ref="K58">IFERROR(INDEX('VEH98 Data'!F$3:F$1007, SMALL(IF('VEH98 Data'!$AC$3:$AC$968="TRUE", ROW('VEH98 Data'!F$3:F$968)-ROW('VEH98 Data'!F$3)+1),ROWS('VEH98 Data'!F$3:'VEH98 Data'!F143))),"")</f>
        <v/>
      </c>
      <c r="L58" s="398" t="str">
        <f t="array" ref="L58">IFERROR(INDEX('VEH98 Data'!H$3:H$1007, SMALL(IF('VEH98 Data'!$AC$3:$AC$968="TRUE", ROW('VEH98 Data'!H$3:H$968)-ROW('VEH98 Data'!H$3)+1),ROWS('VEH98 Data'!H$3:'VEH98 Data'!H143))),"")</f>
        <v/>
      </c>
      <c r="M58" s="398" t="str">
        <f t="array" ref="M58">IFERROR(INDEX('VEH98 Data'!I$3:I$1007, SMALL(IF('VEH98 Data'!$AC$3:$AC$968="TRUE", ROW('VEH98 Data'!I$3:I$968)-ROW('VEH98 Data'!I$3)+1),ROWS('VEH98 Data'!I$3:'VEH98 Data'!I143))),"")</f>
        <v/>
      </c>
      <c r="N58" s="398" t="str">
        <f t="array" ref="N58">IFERROR(INDEX('VEH98 Data'!J$3:J$1007, SMALL(IF('VEH98 Data'!$AC$3:$AC$968="TRUE", ROW('VEH98 Data'!J$3:J$968)-ROW('VEH98 Data'!J$3)+1),ROWS('VEH98 Data'!J$3:'VEH98 Data'!J143))),"")</f>
        <v/>
      </c>
      <c r="O58" s="398" t="str">
        <f t="array" ref="O58">IFERROR(INDEX('VEH98 Data'!N$3:N$1007, SMALL(IF('VEH98 Data'!$AC$3:$AC$968="TRUE", ROW('VEH98 Data'!N$3:N$968)-ROW('VEH98 Data'!N$3)+1),ROWS('VEH98 Data'!N$3:'VEH98 Data'!N143))),"")</f>
        <v/>
      </c>
      <c r="P58" s="398" t="str">
        <f t="array" ref="P58">IFERROR(INDEX('VEH98 Data'!U$3:U$1007, SMALL(IF('VEH98 Data'!$AC$3:$AC$968="TRUE", ROW('VEH98 Data'!U$3:U$968)-ROW('VEH98 Data'!U$3)+1),ROWS('VEH98 Data'!U$3:'VEH98 Data'!U143))),"")</f>
        <v/>
      </c>
      <c r="Q58" s="19"/>
      <c r="R58" s="19"/>
      <c r="S58" s="19"/>
      <c r="T58" s="19"/>
    </row>
    <row r="59" spans="1:20" x14ac:dyDescent="0.25">
      <c r="A59" s="19"/>
      <c r="B59" s="397" t="str">
        <f t="array" ref="B59">IFERROR(INDEX('VEH98 Data'!G$3:G$1007, SMALL(IF('VEH98 Data'!$AB$3:$AB$968="TRUE", ROW('VEH98 Data'!G$3:G$968)-ROW('VEH98 Data'!G$3)+1),ROWS('VEH98 Data'!G$3:'VEH98 Data'!G144))),"")</f>
        <v/>
      </c>
      <c r="C59" s="397" t="str">
        <f t="array" ref="C59">IFERROR(INDEX('VEH98 Data'!F$3:F$1007, SMALL(IF('VEH98 Data'!$AB$3:$AB$968="TRUE", ROW('VEH98 Data'!F$3:F$968)-ROW('VEH98 Data'!F$3)+1),ROWS('VEH98 Data'!F$3:'VEH98 Data'!F144))),"")</f>
        <v/>
      </c>
      <c r="D59" s="397" t="str">
        <f t="array" ref="D59">IFERROR(INDEX('VEH98 Data'!H$3:H$1007, SMALL(IF('VEH98 Data'!$AB$3:$AB$968="TRUE", ROW('VEH98 Data'!H$3:H$968)-ROW('VEH98 Data'!H$3)+1),ROWS('VEH98 Data'!H$3:'VEH98 Data'!H144))),"")</f>
        <v/>
      </c>
      <c r="E59" s="397" t="str">
        <f t="array" ref="E59">IFERROR(INDEX('VEH98 Data'!I$3:I$1007, SMALL(IF('VEH98 Data'!$AB$3:$AB$968="TRUE", ROW('VEH98 Data'!I$3:I$968)-ROW('VEH98 Data'!I$3)+1),ROWS('VEH98 Data'!I$3:'VEH98 Data'!I144))),"")</f>
        <v/>
      </c>
      <c r="F59" s="397" t="str">
        <f t="array" ref="F59">IFERROR(INDEX('VEH98 Data'!J$3:J$1007, SMALL(IF('VEH98 Data'!$AB$3:$AB$968="TRUE", ROW('VEH98 Data'!J$3:J$968)-ROW('VEH98 Data'!J$3)+1),ROWS('VEH98 Data'!J$3:'VEH98 Data'!J144))),"")</f>
        <v/>
      </c>
      <c r="G59" s="397" t="str">
        <f t="array" ref="G59">IFERROR(INDEX('VEH98 Data'!N$3:N$1007, SMALL(IF('VEH98 Data'!$AB$3:$AB$968="TRUE", ROW('VEH98 Data'!N$3:N$968)-ROW('VEH98 Data'!N$3)+1),ROWS('VEH98 Data'!N$3:'VEH98 Data'!N144))),"")</f>
        <v/>
      </c>
      <c r="H59" s="397" t="str">
        <f t="array" ref="H59">IFERROR(INDEX('VEH98 Data'!U$3:U$1007, SMALL(IF('VEH98 Data'!$AB$3:$AB$968="TRUE", ROW('VEH98 Data'!U$3:U$968)-ROW('VEH98 Data'!U$3)+1),ROWS('VEH98 Data'!U$3:'VEH98 Data'!U144))),"")</f>
        <v/>
      </c>
      <c r="I59" s="19"/>
      <c r="J59" s="397" t="str">
        <f t="array" ref="J59">IFERROR(INDEX('VEH98 Data'!G$3:G$1007, SMALL(IF('VEH98 Data'!$AC$3:$AC$968="TRUE", ROW('VEH98 Data'!G$3:G$968)-ROW('VEH98 Data'!G$3)+1),ROWS('VEH98 Data'!G$3:'VEH98 Data'!G144))),"")</f>
        <v/>
      </c>
      <c r="K59" s="397" t="str">
        <f t="array" ref="K59">IFERROR(INDEX('VEH98 Data'!F$3:F$1007, SMALL(IF('VEH98 Data'!$AC$3:$AC$968="TRUE", ROW('VEH98 Data'!F$3:F$968)-ROW('VEH98 Data'!F$3)+1),ROWS('VEH98 Data'!F$3:'VEH98 Data'!F144))),"")</f>
        <v/>
      </c>
      <c r="L59" s="397" t="str">
        <f t="array" ref="L59">IFERROR(INDEX('VEH98 Data'!H$3:H$1007, SMALL(IF('VEH98 Data'!$AC$3:$AC$968="TRUE", ROW('VEH98 Data'!H$3:H$968)-ROW('VEH98 Data'!H$3)+1),ROWS('VEH98 Data'!H$3:'VEH98 Data'!H144))),"")</f>
        <v/>
      </c>
      <c r="M59" s="397" t="str">
        <f t="array" ref="M59">IFERROR(INDEX('VEH98 Data'!I$3:I$1007, SMALL(IF('VEH98 Data'!$AC$3:$AC$968="TRUE", ROW('VEH98 Data'!I$3:I$968)-ROW('VEH98 Data'!I$3)+1),ROWS('VEH98 Data'!I$3:'VEH98 Data'!I144))),"")</f>
        <v/>
      </c>
      <c r="N59" s="397" t="str">
        <f t="array" ref="N59">IFERROR(INDEX('VEH98 Data'!J$3:J$1007, SMALL(IF('VEH98 Data'!$AC$3:$AC$968="TRUE", ROW('VEH98 Data'!J$3:J$968)-ROW('VEH98 Data'!J$3)+1),ROWS('VEH98 Data'!J$3:'VEH98 Data'!J144))),"")</f>
        <v/>
      </c>
      <c r="O59" s="397" t="str">
        <f t="array" ref="O59">IFERROR(INDEX('VEH98 Data'!N$3:N$1007, SMALL(IF('VEH98 Data'!$AC$3:$AC$968="TRUE", ROW('VEH98 Data'!N$3:N$968)-ROW('VEH98 Data'!N$3)+1),ROWS('VEH98 Data'!N$3:'VEH98 Data'!N144))),"")</f>
        <v/>
      </c>
      <c r="P59" s="397" t="str">
        <f t="array" ref="P59">IFERROR(INDEX('VEH98 Data'!U$3:U$1007, SMALL(IF('VEH98 Data'!$AC$3:$AC$968="TRUE", ROW('VEH98 Data'!U$3:U$968)-ROW('VEH98 Data'!U$3)+1),ROWS('VEH98 Data'!U$3:'VEH98 Data'!U144))),"")</f>
        <v/>
      </c>
      <c r="Q59" s="19"/>
      <c r="R59" s="19"/>
      <c r="S59" s="19"/>
      <c r="T59" s="19"/>
    </row>
    <row r="60" spans="1:20" x14ac:dyDescent="0.25">
      <c r="A60" s="19"/>
      <c r="B60" s="398" t="str">
        <f t="array" ref="B60">IFERROR(INDEX('VEH98 Data'!G$3:G$1007, SMALL(IF('VEH98 Data'!$AB$3:$AB$968="TRUE", ROW('VEH98 Data'!G$3:G$968)-ROW('VEH98 Data'!G$3)+1),ROWS('VEH98 Data'!G$3:'VEH98 Data'!G145))),"")</f>
        <v/>
      </c>
      <c r="C60" s="398" t="str">
        <f t="array" ref="C60">IFERROR(INDEX('VEH98 Data'!F$3:F$1007, SMALL(IF('VEH98 Data'!$AB$3:$AB$968="TRUE", ROW('VEH98 Data'!F$3:F$968)-ROW('VEH98 Data'!F$3)+1),ROWS('VEH98 Data'!F$3:'VEH98 Data'!F145))),"")</f>
        <v/>
      </c>
      <c r="D60" s="398" t="str">
        <f t="array" ref="D60">IFERROR(INDEX('VEH98 Data'!H$3:H$1007, SMALL(IF('VEH98 Data'!$AB$3:$AB$968="TRUE", ROW('VEH98 Data'!H$3:H$968)-ROW('VEH98 Data'!H$3)+1),ROWS('VEH98 Data'!H$3:'VEH98 Data'!H145))),"")</f>
        <v/>
      </c>
      <c r="E60" s="398" t="str">
        <f t="array" ref="E60">IFERROR(INDEX('VEH98 Data'!I$3:I$1007, SMALL(IF('VEH98 Data'!$AB$3:$AB$968="TRUE", ROW('VEH98 Data'!I$3:I$968)-ROW('VEH98 Data'!I$3)+1),ROWS('VEH98 Data'!I$3:'VEH98 Data'!I145))),"")</f>
        <v/>
      </c>
      <c r="F60" s="398" t="str">
        <f t="array" ref="F60">IFERROR(INDEX('VEH98 Data'!J$3:J$1007, SMALL(IF('VEH98 Data'!$AB$3:$AB$968="TRUE", ROW('VEH98 Data'!J$3:J$968)-ROW('VEH98 Data'!J$3)+1),ROWS('VEH98 Data'!J$3:'VEH98 Data'!J145))),"")</f>
        <v/>
      </c>
      <c r="G60" s="398" t="str">
        <f t="array" ref="G60">IFERROR(INDEX('VEH98 Data'!N$3:N$1007, SMALL(IF('VEH98 Data'!$AB$3:$AB$968="TRUE", ROW('VEH98 Data'!N$3:N$968)-ROW('VEH98 Data'!N$3)+1),ROWS('VEH98 Data'!N$3:'VEH98 Data'!N145))),"")</f>
        <v/>
      </c>
      <c r="H60" s="398" t="str">
        <f t="array" ref="H60">IFERROR(INDEX('VEH98 Data'!U$3:U$1007, SMALL(IF('VEH98 Data'!$AB$3:$AB$968="TRUE", ROW('VEH98 Data'!U$3:U$968)-ROW('VEH98 Data'!U$3)+1),ROWS('VEH98 Data'!U$3:'VEH98 Data'!U145))),"")</f>
        <v/>
      </c>
      <c r="I60" s="19"/>
      <c r="J60" s="398" t="str">
        <f t="array" ref="J60">IFERROR(INDEX('VEH98 Data'!G$3:G$1007, SMALL(IF('VEH98 Data'!$AC$3:$AC$968="TRUE", ROW('VEH98 Data'!G$3:G$968)-ROW('VEH98 Data'!G$3)+1),ROWS('VEH98 Data'!G$3:'VEH98 Data'!G145))),"")</f>
        <v/>
      </c>
      <c r="K60" s="398" t="str">
        <f t="array" ref="K60">IFERROR(INDEX('VEH98 Data'!F$3:F$1007, SMALL(IF('VEH98 Data'!$AC$3:$AC$968="TRUE", ROW('VEH98 Data'!F$3:F$968)-ROW('VEH98 Data'!F$3)+1),ROWS('VEH98 Data'!F$3:'VEH98 Data'!F145))),"")</f>
        <v/>
      </c>
      <c r="L60" s="398" t="str">
        <f t="array" ref="L60">IFERROR(INDEX('VEH98 Data'!H$3:H$1007, SMALL(IF('VEH98 Data'!$AC$3:$AC$968="TRUE", ROW('VEH98 Data'!H$3:H$968)-ROW('VEH98 Data'!H$3)+1),ROWS('VEH98 Data'!H$3:'VEH98 Data'!H145))),"")</f>
        <v/>
      </c>
      <c r="M60" s="398" t="str">
        <f t="array" ref="M60">IFERROR(INDEX('VEH98 Data'!I$3:I$1007, SMALL(IF('VEH98 Data'!$AC$3:$AC$968="TRUE", ROW('VEH98 Data'!I$3:I$968)-ROW('VEH98 Data'!I$3)+1),ROWS('VEH98 Data'!I$3:'VEH98 Data'!I145))),"")</f>
        <v/>
      </c>
      <c r="N60" s="398" t="str">
        <f t="array" ref="N60">IFERROR(INDEX('VEH98 Data'!J$3:J$1007, SMALL(IF('VEH98 Data'!$AC$3:$AC$968="TRUE", ROW('VEH98 Data'!J$3:J$968)-ROW('VEH98 Data'!J$3)+1),ROWS('VEH98 Data'!J$3:'VEH98 Data'!J145))),"")</f>
        <v/>
      </c>
      <c r="O60" s="398" t="str">
        <f t="array" ref="O60">IFERROR(INDEX('VEH98 Data'!N$3:N$1007, SMALL(IF('VEH98 Data'!$AC$3:$AC$968="TRUE", ROW('VEH98 Data'!N$3:N$968)-ROW('VEH98 Data'!N$3)+1),ROWS('VEH98 Data'!N$3:'VEH98 Data'!N145))),"")</f>
        <v/>
      </c>
      <c r="P60" s="398" t="str">
        <f t="array" ref="P60">IFERROR(INDEX('VEH98 Data'!U$3:U$1007, SMALL(IF('VEH98 Data'!$AC$3:$AC$968="TRUE", ROW('VEH98 Data'!U$3:U$968)-ROW('VEH98 Data'!U$3)+1),ROWS('VEH98 Data'!U$3:'VEH98 Data'!U145))),"")</f>
        <v/>
      </c>
      <c r="Q60" s="19"/>
      <c r="R60" s="19"/>
      <c r="S60" s="19"/>
      <c r="T60" s="19"/>
    </row>
    <row r="61" spans="1:20" x14ac:dyDescent="0.25">
      <c r="A61" s="19"/>
      <c r="B61" s="397" t="str">
        <f t="array" ref="B61">IFERROR(INDEX('VEH98 Data'!G$3:G$1007, SMALL(IF('VEH98 Data'!$AB$3:$AB$968="TRUE", ROW('VEH98 Data'!G$3:G$968)-ROW('VEH98 Data'!G$3)+1),ROWS('VEH98 Data'!G$3:'VEH98 Data'!G146))),"")</f>
        <v/>
      </c>
      <c r="C61" s="397" t="str">
        <f t="array" ref="C61">IFERROR(INDEX('VEH98 Data'!F$3:F$1007, SMALL(IF('VEH98 Data'!$AB$3:$AB$968="TRUE", ROW('VEH98 Data'!F$3:F$968)-ROW('VEH98 Data'!F$3)+1),ROWS('VEH98 Data'!F$3:'VEH98 Data'!F146))),"")</f>
        <v/>
      </c>
      <c r="D61" s="397" t="str">
        <f t="array" ref="D61">IFERROR(INDEX('VEH98 Data'!H$3:H$1007, SMALL(IF('VEH98 Data'!$AB$3:$AB$968="TRUE", ROW('VEH98 Data'!H$3:H$968)-ROW('VEH98 Data'!H$3)+1),ROWS('VEH98 Data'!H$3:'VEH98 Data'!H146))),"")</f>
        <v/>
      </c>
      <c r="E61" s="397" t="str">
        <f t="array" ref="E61">IFERROR(INDEX('VEH98 Data'!I$3:I$1007, SMALL(IF('VEH98 Data'!$AB$3:$AB$968="TRUE", ROW('VEH98 Data'!I$3:I$968)-ROW('VEH98 Data'!I$3)+1),ROWS('VEH98 Data'!I$3:'VEH98 Data'!I146))),"")</f>
        <v/>
      </c>
      <c r="F61" s="397" t="str">
        <f t="array" ref="F61">IFERROR(INDEX('VEH98 Data'!J$3:J$1007, SMALL(IF('VEH98 Data'!$AB$3:$AB$968="TRUE", ROW('VEH98 Data'!J$3:J$968)-ROW('VEH98 Data'!J$3)+1),ROWS('VEH98 Data'!J$3:'VEH98 Data'!J146))),"")</f>
        <v/>
      </c>
      <c r="G61" s="397" t="str">
        <f t="array" ref="G61">IFERROR(INDEX('VEH98 Data'!N$3:N$1007, SMALL(IF('VEH98 Data'!$AB$3:$AB$968="TRUE", ROW('VEH98 Data'!N$3:N$968)-ROW('VEH98 Data'!N$3)+1),ROWS('VEH98 Data'!N$3:'VEH98 Data'!N146))),"")</f>
        <v/>
      </c>
      <c r="H61" s="397" t="str">
        <f t="array" ref="H61">IFERROR(INDEX('VEH98 Data'!U$3:U$1007, SMALL(IF('VEH98 Data'!$AB$3:$AB$968="TRUE", ROW('VEH98 Data'!U$3:U$968)-ROW('VEH98 Data'!U$3)+1),ROWS('VEH98 Data'!U$3:'VEH98 Data'!U146))),"")</f>
        <v/>
      </c>
      <c r="I61" s="19"/>
      <c r="J61" s="397" t="str">
        <f t="array" ref="J61">IFERROR(INDEX('VEH98 Data'!G$3:G$1007, SMALL(IF('VEH98 Data'!$AC$3:$AC$968="TRUE", ROW('VEH98 Data'!G$3:G$968)-ROW('VEH98 Data'!G$3)+1),ROWS('VEH98 Data'!G$3:'VEH98 Data'!G146))),"")</f>
        <v/>
      </c>
      <c r="K61" s="397" t="str">
        <f t="array" ref="K61">IFERROR(INDEX('VEH98 Data'!F$3:F$1007, SMALL(IF('VEH98 Data'!$AC$3:$AC$968="TRUE", ROW('VEH98 Data'!F$3:F$968)-ROW('VEH98 Data'!F$3)+1),ROWS('VEH98 Data'!F$3:'VEH98 Data'!F146))),"")</f>
        <v/>
      </c>
      <c r="L61" s="397" t="str">
        <f t="array" ref="L61">IFERROR(INDEX('VEH98 Data'!H$3:H$1007, SMALL(IF('VEH98 Data'!$AC$3:$AC$968="TRUE", ROW('VEH98 Data'!H$3:H$968)-ROW('VEH98 Data'!H$3)+1),ROWS('VEH98 Data'!H$3:'VEH98 Data'!H146))),"")</f>
        <v/>
      </c>
      <c r="M61" s="397" t="str">
        <f t="array" ref="M61">IFERROR(INDEX('VEH98 Data'!I$3:I$1007, SMALL(IF('VEH98 Data'!$AC$3:$AC$968="TRUE", ROW('VEH98 Data'!I$3:I$968)-ROW('VEH98 Data'!I$3)+1),ROWS('VEH98 Data'!I$3:'VEH98 Data'!I146))),"")</f>
        <v/>
      </c>
      <c r="N61" s="397" t="str">
        <f t="array" ref="N61">IFERROR(INDEX('VEH98 Data'!J$3:J$1007, SMALL(IF('VEH98 Data'!$AC$3:$AC$968="TRUE", ROW('VEH98 Data'!J$3:J$968)-ROW('VEH98 Data'!J$3)+1),ROWS('VEH98 Data'!J$3:'VEH98 Data'!J146))),"")</f>
        <v/>
      </c>
      <c r="O61" s="397" t="str">
        <f t="array" ref="O61">IFERROR(INDEX('VEH98 Data'!N$3:N$1007, SMALL(IF('VEH98 Data'!$AC$3:$AC$968="TRUE", ROW('VEH98 Data'!N$3:N$968)-ROW('VEH98 Data'!N$3)+1),ROWS('VEH98 Data'!N$3:'VEH98 Data'!N146))),"")</f>
        <v/>
      </c>
      <c r="P61" s="397" t="str">
        <f t="array" ref="P61">IFERROR(INDEX('VEH98 Data'!U$3:U$1007, SMALL(IF('VEH98 Data'!$AC$3:$AC$968="TRUE", ROW('VEH98 Data'!U$3:U$968)-ROW('VEH98 Data'!U$3)+1),ROWS('VEH98 Data'!U$3:'VEH98 Data'!U146))),"")</f>
        <v/>
      </c>
      <c r="Q61" s="19"/>
      <c r="R61" s="19"/>
      <c r="S61" s="19"/>
      <c r="T61" s="19"/>
    </row>
    <row r="62" spans="1:20" x14ac:dyDescent="0.25">
      <c r="A62" s="19"/>
      <c r="B62" s="398" t="str">
        <f t="array" ref="B62">IFERROR(INDEX('VEH98 Data'!G$3:G$1007, SMALL(IF('VEH98 Data'!$AB$3:$AB$968="TRUE", ROW('VEH98 Data'!G$3:G$968)-ROW('VEH98 Data'!G$3)+1),ROWS('VEH98 Data'!G$3:'VEH98 Data'!G147))),"")</f>
        <v/>
      </c>
      <c r="C62" s="398" t="str">
        <f t="array" ref="C62">IFERROR(INDEX('VEH98 Data'!F$3:F$1007, SMALL(IF('VEH98 Data'!$AB$3:$AB$968="TRUE", ROW('VEH98 Data'!F$3:F$968)-ROW('VEH98 Data'!F$3)+1),ROWS('VEH98 Data'!F$3:'VEH98 Data'!F147))),"")</f>
        <v/>
      </c>
      <c r="D62" s="398" t="str">
        <f t="array" ref="D62">IFERROR(INDEX('VEH98 Data'!H$3:H$1007, SMALL(IF('VEH98 Data'!$AB$3:$AB$968="TRUE", ROW('VEH98 Data'!H$3:H$968)-ROW('VEH98 Data'!H$3)+1),ROWS('VEH98 Data'!H$3:'VEH98 Data'!H147))),"")</f>
        <v/>
      </c>
      <c r="E62" s="398" t="str">
        <f t="array" ref="E62">IFERROR(INDEX('VEH98 Data'!I$3:I$1007, SMALL(IF('VEH98 Data'!$AB$3:$AB$968="TRUE", ROW('VEH98 Data'!I$3:I$968)-ROW('VEH98 Data'!I$3)+1),ROWS('VEH98 Data'!I$3:'VEH98 Data'!I147))),"")</f>
        <v/>
      </c>
      <c r="F62" s="398" t="str">
        <f t="array" ref="F62">IFERROR(INDEX('VEH98 Data'!J$3:J$1007, SMALL(IF('VEH98 Data'!$AB$3:$AB$968="TRUE", ROW('VEH98 Data'!J$3:J$968)-ROW('VEH98 Data'!J$3)+1),ROWS('VEH98 Data'!J$3:'VEH98 Data'!J147))),"")</f>
        <v/>
      </c>
      <c r="G62" s="398" t="str">
        <f t="array" ref="G62">IFERROR(INDEX('VEH98 Data'!N$3:N$1007, SMALL(IF('VEH98 Data'!$AB$3:$AB$968="TRUE", ROW('VEH98 Data'!N$3:N$968)-ROW('VEH98 Data'!N$3)+1),ROWS('VEH98 Data'!N$3:'VEH98 Data'!N147))),"")</f>
        <v/>
      </c>
      <c r="H62" s="398" t="str">
        <f t="array" ref="H62">IFERROR(INDEX('VEH98 Data'!U$3:U$1007, SMALL(IF('VEH98 Data'!$AB$3:$AB$968="TRUE", ROW('VEH98 Data'!U$3:U$968)-ROW('VEH98 Data'!U$3)+1),ROWS('VEH98 Data'!U$3:'VEH98 Data'!U147))),"")</f>
        <v/>
      </c>
      <c r="I62" s="19"/>
      <c r="J62" s="398" t="str">
        <f t="array" ref="J62">IFERROR(INDEX('VEH98 Data'!G$3:G$1007, SMALL(IF('VEH98 Data'!$AC$3:$AC$968="TRUE", ROW('VEH98 Data'!G$3:G$968)-ROW('VEH98 Data'!G$3)+1),ROWS('VEH98 Data'!G$3:'VEH98 Data'!G147))),"")</f>
        <v/>
      </c>
      <c r="K62" s="398" t="str">
        <f t="array" ref="K62">IFERROR(INDEX('VEH98 Data'!F$3:F$1007, SMALL(IF('VEH98 Data'!$AC$3:$AC$968="TRUE", ROW('VEH98 Data'!F$3:F$968)-ROW('VEH98 Data'!F$3)+1),ROWS('VEH98 Data'!F$3:'VEH98 Data'!F147))),"")</f>
        <v/>
      </c>
      <c r="L62" s="398" t="str">
        <f t="array" ref="L62">IFERROR(INDEX('VEH98 Data'!H$3:H$1007, SMALL(IF('VEH98 Data'!$AC$3:$AC$968="TRUE", ROW('VEH98 Data'!H$3:H$968)-ROW('VEH98 Data'!H$3)+1),ROWS('VEH98 Data'!H$3:'VEH98 Data'!H147))),"")</f>
        <v/>
      </c>
      <c r="M62" s="398" t="str">
        <f t="array" ref="M62">IFERROR(INDEX('VEH98 Data'!I$3:I$1007, SMALL(IF('VEH98 Data'!$AC$3:$AC$968="TRUE", ROW('VEH98 Data'!I$3:I$968)-ROW('VEH98 Data'!I$3)+1),ROWS('VEH98 Data'!I$3:'VEH98 Data'!I147))),"")</f>
        <v/>
      </c>
      <c r="N62" s="398" t="str">
        <f t="array" ref="N62">IFERROR(INDEX('VEH98 Data'!J$3:J$1007, SMALL(IF('VEH98 Data'!$AC$3:$AC$968="TRUE", ROW('VEH98 Data'!J$3:J$968)-ROW('VEH98 Data'!J$3)+1),ROWS('VEH98 Data'!J$3:'VEH98 Data'!J147))),"")</f>
        <v/>
      </c>
      <c r="O62" s="398" t="str">
        <f t="array" ref="O62">IFERROR(INDEX('VEH98 Data'!N$3:N$1007, SMALL(IF('VEH98 Data'!$AC$3:$AC$968="TRUE", ROW('VEH98 Data'!N$3:N$968)-ROW('VEH98 Data'!N$3)+1),ROWS('VEH98 Data'!N$3:'VEH98 Data'!N147))),"")</f>
        <v/>
      </c>
      <c r="P62" s="398" t="str">
        <f t="array" ref="P62">IFERROR(INDEX('VEH98 Data'!U$3:U$1007, SMALL(IF('VEH98 Data'!$AC$3:$AC$968="TRUE", ROW('VEH98 Data'!U$3:U$968)-ROW('VEH98 Data'!U$3)+1),ROWS('VEH98 Data'!U$3:'VEH98 Data'!U147))),"")</f>
        <v/>
      </c>
      <c r="Q62" s="19"/>
      <c r="R62" s="19"/>
      <c r="S62" s="19"/>
      <c r="T62" s="19"/>
    </row>
    <row r="63" spans="1:20" x14ac:dyDescent="0.25">
      <c r="A63" s="19"/>
      <c r="B63" s="397" t="str">
        <f t="array" ref="B63">IFERROR(INDEX('VEH98 Data'!G$3:G$1007, SMALL(IF('VEH98 Data'!$AB$3:$AB$968="TRUE", ROW('VEH98 Data'!G$3:G$968)-ROW('VEH98 Data'!G$3)+1),ROWS('VEH98 Data'!G$3:'VEH98 Data'!G148))),"")</f>
        <v/>
      </c>
      <c r="C63" s="397" t="str">
        <f t="array" ref="C63">IFERROR(INDEX('VEH98 Data'!F$3:F$1007, SMALL(IF('VEH98 Data'!$AB$3:$AB$968="TRUE", ROW('VEH98 Data'!F$3:F$968)-ROW('VEH98 Data'!F$3)+1),ROWS('VEH98 Data'!F$3:'VEH98 Data'!F148))),"")</f>
        <v/>
      </c>
      <c r="D63" s="397" t="str">
        <f t="array" ref="D63">IFERROR(INDEX('VEH98 Data'!H$3:H$1007, SMALL(IF('VEH98 Data'!$AB$3:$AB$968="TRUE", ROW('VEH98 Data'!H$3:H$968)-ROW('VEH98 Data'!H$3)+1),ROWS('VEH98 Data'!H$3:'VEH98 Data'!H148))),"")</f>
        <v/>
      </c>
      <c r="E63" s="397" t="str">
        <f t="array" ref="E63">IFERROR(INDEX('VEH98 Data'!I$3:I$1007, SMALL(IF('VEH98 Data'!$AB$3:$AB$968="TRUE", ROW('VEH98 Data'!I$3:I$968)-ROW('VEH98 Data'!I$3)+1),ROWS('VEH98 Data'!I$3:'VEH98 Data'!I148))),"")</f>
        <v/>
      </c>
      <c r="F63" s="397" t="str">
        <f t="array" ref="F63">IFERROR(INDEX('VEH98 Data'!J$3:J$1007, SMALL(IF('VEH98 Data'!$AB$3:$AB$968="TRUE", ROW('VEH98 Data'!J$3:J$968)-ROW('VEH98 Data'!J$3)+1),ROWS('VEH98 Data'!J$3:'VEH98 Data'!J148))),"")</f>
        <v/>
      </c>
      <c r="G63" s="397" t="str">
        <f t="array" ref="G63">IFERROR(INDEX('VEH98 Data'!N$3:N$1007, SMALL(IF('VEH98 Data'!$AB$3:$AB$968="TRUE", ROW('VEH98 Data'!N$3:N$968)-ROW('VEH98 Data'!N$3)+1),ROWS('VEH98 Data'!N$3:'VEH98 Data'!N148))),"")</f>
        <v/>
      </c>
      <c r="H63" s="397" t="str">
        <f t="array" ref="H63">IFERROR(INDEX('VEH98 Data'!U$3:U$1007, SMALL(IF('VEH98 Data'!$AB$3:$AB$968="TRUE", ROW('VEH98 Data'!U$3:U$968)-ROW('VEH98 Data'!U$3)+1),ROWS('VEH98 Data'!U$3:'VEH98 Data'!U148))),"")</f>
        <v/>
      </c>
      <c r="I63" s="19"/>
      <c r="J63" s="397" t="str">
        <f t="array" ref="J63">IFERROR(INDEX('VEH98 Data'!G$3:G$1007, SMALL(IF('VEH98 Data'!$AC$3:$AC$968="TRUE", ROW('VEH98 Data'!G$3:G$968)-ROW('VEH98 Data'!G$3)+1),ROWS('VEH98 Data'!G$3:'VEH98 Data'!G148))),"")</f>
        <v/>
      </c>
      <c r="K63" s="397" t="str">
        <f t="array" ref="K63">IFERROR(INDEX('VEH98 Data'!F$3:F$1007, SMALL(IF('VEH98 Data'!$AC$3:$AC$968="TRUE", ROW('VEH98 Data'!F$3:F$968)-ROW('VEH98 Data'!F$3)+1),ROWS('VEH98 Data'!F$3:'VEH98 Data'!F148))),"")</f>
        <v/>
      </c>
      <c r="L63" s="397" t="str">
        <f t="array" ref="L63">IFERROR(INDEX('VEH98 Data'!H$3:H$1007, SMALL(IF('VEH98 Data'!$AC$3:$AC$968="TRUE", ROW('VEH98 Data'!H$3:H$968)-ROW('VEH98 Data'!H$3)+1),ROWS('VEH98 Data'!H$3:'VEH98 Data'!H148))),"")</f>
        <v/>
      </c>
      <c r="M63" s="397" t="str">
        <f t="array" ref="M63">IFERROR(INDEX('VEH98 Data'!I$3:I$1007, SMALL(IF('VEH98 Data'!$AC$3:$AC$968="TRUE", ROW('VEH98 Data'!I$3:I$968)-ROW('VEH98 Data'!I$3)+1),ROWS('VEH98 Data'!I$3:'VEH98 Data'!I148))),"")</f>
        <v/>
      </c>
      <c r="N63" s="397" t="str">
        <f t="array" ref="N63">IFERROR(INDEX('VEH98 Data'!J$3:J$1007, SMALL(IF('VEH98 Data'!$AC$3:$AC$968="TRUE", ROW('VEH98 Data'!J$3:J$968)-ROW('VEH98 Data'!J$3)+1),ROWS('VEH98 Data'!J$3:'VEH98 Data'!J148))),"")</f>
        <v/>
      </c>
      <c r="O63" s="397" t="str">
        <f t="array" ref="O63">IFERROR(INDEX('VEH98 Data'!N$3:N$1007, SMALL(IF('VEH98 Data'!$AC$3:$AC$968="TRUE", ROW('VEH98 Data'!N$3:N$968)-ROW('VEH98 Data'!N$3)+1),ROWS('VEH98 Data'!N$3:'VEH98 Data'!N148))),"")</f>
        <v/>
      </c>
      <c r="P63" s="397" t="str">
        <f t="array" ref="P63">IFERROR(INDEX('VEH98 Data'!U$3:U$1007, SMALL(IF('VEH98 Data'!$AC$3:$AC$968="TRUE", ROW('VEH98 Data'!U$3:U$968)-ROW('VEH98 Data'!U$3)+1),ROWS('VEH98 Data'!U$3:'VEH98 Data'!U148))),"")</f>
        <v/>
      </c>
      <c r="Q63" s="19"/>
      <c r="R63" s="19"/>
      <c r="S63" s="19"/>
      <c r="T63" s="19"/>
    </row>
    <row r="64" spans="1:20" x14ac:dyDescent="0.25">
      <c r="A64" s="19"/>
      <c r="B64" s="398" t="str">
        <f t="array" ref="B64">IFERROR(INDEX('VEH98 Data'!G$3:G$1007, SMALL(IF('VEH98 Data'!$AB$3:$AB$968="TRUE", ROW('VEH98 Data'!G$3:G$968)-ROW('VEH98 Data'!G$3)+1),ROWS('VEH98 Data'!G$3:'VEH98 Data'!G149))),"")</f>
        <v/>
      </c>
      <c r="C64" s="398" t="str">
        <f t="array" ref="C64">IFERROR(INDEX('VEH98 Data'!F$3:F$1007, SMALL(IF('VEH98 Data'!$AB$3:$AB$968="TRUE", ROW('VEH98 Data'!F$3:F$968)-ROW('VEH98 Data'!F$3)+1),ROWS('VEH98 Data'!F$3:'VEH98 Data'!F149))),"")</f>
        <v/>
      </c>
      <c r="D64" s="398" t="str">
        <f t="array" ref="D64">IFERROR(INDEX('VEH98 Data'!H$3:H$1007, SMALL(IF('VEH98 Data'!$AB$3:$AB$968="TRUE", ROW('VEH98 Data'!H$3:H$968)-ROW('VEH98 Data'!H$3)+1),ROWS('VEH98 Data'!H$3:'VEH98 Data'!H149))),"")</f>
        <v/>
      </c>
      <c r="E64" s="398" t="str">
        <f t="array" ref="E64">IFERROR(INDEX('VEH98 Data'!I$3:I$1007, SMALL(IF('VEH98 Data'!$AB$3:$AB$968="TRUE", ROW('VEH98 Data'!I$3:I$968)-ROW('VEH98 Data'!I$3)+1),ROWS('VEH98 Data'!I$3:'VEH98 Data'!I149))),"")</f>
        <v/>
      </c>
      <c r="F64" s="398" t="str">
        <f t="array" ref="F64">IFERROR(INDEX('VEH98 Data'!J$3:J$1007, SMALL(IF('VEH98 Data'!$AB$3:$AB$968="TRUE", ROW('VEH98 Data'!J$3:J$968)-ROW('VEH98 Data'!J$3)+1),ROWS('VEH98 Data'!J$3:'VEH98 Data'!J149))),"")</f>
        <v/>
      </c>
      <c r="G64" s="398" t="str">
        <f t="array" ref="G64">IFERROR(INDEX('VEH98 Data'!N$3:N$1007, SMALL(IF('VEH98 Data'!$AB$3:$AB$968="TRUE", ROW('VEH98 Data'!N$3:N$968)-ROW('VEH98 Data'!N$3)+1),ROWS('VEH98 Data'!N$3:'VEH98 Data'!N149))),"")</f>
        <v/>
      </c>
      <c r="H64" s="398" t="str">
        <f t="array" ref="H64">IFERROR(INDEX('VEH98 Data'!U$3:U$1007, SMALL(IF('VEH98 Data'!$AB$3:$AB$968="TRUE", ROW('VEH98 Data'!U$3:U$968)-ROW('VEH98 Data'!U$3)+1),ROWS('VEH98 Data'!U$3:'VEH98 Data'!U149))),"")</f>
        <v/>
      </c>
      <c r="I64" s="19"/>
      <c r="J64" s="398" t="str">
        <f t="array" ref="J64">IFERROR(INDEX('VEH98 Data'!G$3:G$1007, SMALL(IF('VEH98 Data'!$AC$3:$AC$968="TRUE", ROW('VEH98 Data'!G$3:G$968)-ROW('VEH98 Data'!G$3)+1),ROWS('VEH98 Data'!G$3:'VEH98 Data'!G149))),"")</f>
        <v/>
      </c>
      <c r="K64" s="398" t="str">
        <f t="array" ref="K64">IFERROR(INDEX('VEH98 Data'!F$3:F$1007, SMALL(IF('VEH98 Data'!$AC$3:$AC$968="TRUE", ROW('VEH98 Data'!F$3:F$968)-ROW('VEH98 Data'!F$3)+1),ROWS('VEH98 Data'!F$3:'VEH98 Data'!F149))),"")</f>
        <v/>
      </c>
      <c r="L64" s="398" t="str">
        <f t="array" ref="L64">IFERROR(INDEX('VEH98 Data'!H$3:H$1007, SMALL(IF('VEH98 Data'!$AC$3:$AC$968="TRUE", ROW('VEH98 Data'!H$3:H$968)-ROW('VEH98 Data'!H$3)+1),ROWS('VEH98 Data'!H$3:'VEH98 Data'!H149))),"")</f>
        <v/>
      </c>
      <c r="M64" s="398" t="str">
        <f t="array" ref="M64">IFERROR(INDEX('VEH98 Data'!I$3:I$1007, SMALL(IF('VEH98 Data'!$AC$3:$AC$968="TRUE", ROW('VEH98 Data'!I$3:I$968)-ROW('VEH98 Data'!I$3)+1),ROWS('VEH98 Data'!I$3:'VEH98 Data'!I149))),"")</f>
        <v/>
      </c>
      <c r="N64" s="398" t="str">
        <f t="array" ref="N64">IFERROR(INDEX('VEH98 Data'!J$3:J$1007, SMALL(IF('VEH98 Data'!$AC$3:$AC$968="TRUE", ROW('VEH98 Data'!J$3:J$968)-ROW('VEH98 Data'!J$3)+1),ROWS('VEH98 Data'!J$3:'VEH98 Data'!J149))),"")</f>
        <v/>
      </c>
      <c r="O64" s="398" t="str">
        <f t="array" ref="O64">IFERROR(INDEX('VEH98 Data'!N$3:N$1007, SMALL(IF('VEH98 Data'!$AC$3:$AC$968="TRUE", ROW('VEH98 Data'!N$3:N$968)-ROW('VEH98 Data'!N$3)+1),ROWS('VEH98 Data'!N$3:'VEH98 Data'!N149))),"")</f>
        <v/>
      </c>
      <c r="P64" s="398" t="str">
        <f t="array" ref="P64">IFERROR(INDEX('VEH98 Data'!U$3:U$1007, SMALL(IF('VEH98 Data'!$AC$3:$AC$968="TRUE", ROW('VEH98 Data'!U$3:U$968)-ROW('VEH98 Data'!U$3)+1),ROWS('VEH98 Data'!U$3:'VEH98 Data'!U149))),"")</f>
        <v/>
      </c>
      <c r="Q64" s="19"/>
      <c r="R64" s="19"/>
      <c r="S64" s="19"/>
      <c r="T64" s="19"/>
    </row>
    <row r="65" spans="1:20" x14ac:dyDescent="0.25">
      <c r="A65" s="19"/>
      <c r="B65" s="397" t="str">
        <f t="array" ref="B65">IFERROR(INDEX('VEH98 Data'!G$3:G$1007, SMALL(IF('VEH98 Data'!$AB$3:$AB$968="TRUE", ROW('VEH98 Data'!G$3:G$968)-ROW('VEH98 Data'!G$3)+1),ROWS('VEH98 Data'!G$3:'VEH98 Data'!G150))),"")</f>
        <v/>
      </c>
      <c r="C65" s="397" t="str">
        <f t="array" ref="C65">IFERROR(INDEX('VEH98 Data'!F$3:F$1007, SMALL(IF('VEH98 Data'!$AB$3:$AB$968="TRUE", ROW('VEH98 Data'!F$3:F$968)-ROW('VEH98 Data'!F$3)+1),ROWS('VEH98 Data'!F$3:'VEH98 Data'!F150))),"")</f>
        <v/>
      </c>
      <c r="D65" s="397" t="str">
        <f t="array" ref="D65">IFERROR(INDEX('VEH98 Data'!H$3:H$1007, SMALL(IF('VEH98 Data'!$AB$3:$AB$968="TRUE", ROW('VEH98 Data'!H$3:H$968)-ROW('VEH98 Data'!H$3)+1),ROWS('VEH98 Data'!H$3:'VEH98 Data'!H150))),"")</f>
        <v/>
      </c>
      <c r="E65" s="397" t="str">
        <f t="array" ref="E65">IFERROR(INDEX('VEH98 Data'!I$3:I$1007, SMALL(IF('VEH98 Data'!$AB$3:$AB$968="TRUE", ROW('VEH98 Data'!I$3:I$968)-ROW('VEH98 Data'!I$3)+1),ROWS('VEH98 Data'!I$3:'VEH98 Data'!I150))),"")</f>
        <v/>
      </c>
      <c r="F65" s="397" t="str">
        <f t="array" ref="F65">IFERROR(INDEX('VEH98 Data'!J$3:J$1007, SMALL(IF('VEH98 Data'!$AB$3:$AB$968="TRUE", ROW('VEH98 Data'!J$3:J$968)-ROW('VEH98 Data'!J$3)+1),ROWS('VEH98 Data'!J$3:'VEH98 Data'!J150))),"")</f>
        <v/>
      </c>
      <c r="G65" s="397" t="str">
        <f t="array" ref="G65">IFERROR(INDEX('VEH98 Data'!N$3:N$1007, SMALL(IF('VEH98 Data'!$AB$3:$AB$968="TRUE", ROW('VEH98 Data'!N$3:N$968)-ROW('VEH98 Data'!N$3)+1),ROWS('VEH98 Data'!N$3:'VEH98 Data'!N150))),"")</f>
        <v/>
      </c>
      <c r="H65" s="397" t="str">
        <f t="array" ref="H65">IFERROR(INDEX('VEH98 Data'!U$3:U$1007, SMALL(IF('VEH98 Data'!$AB$3:$AB$968="TRUE", ROW('VEH98 Data'!U$3:U$968)-ROW('VEH98 Data'!U$3)+1),ROWS('VEH98 Data'!U$3:'VEH98 Data'!U150))),"")</f>
        <v/>
      </c>
      <c r="I65" s="19"/>
      <c r="J65" s="397" t="str">
        <f t="array" ref="J65">IFERROR(INDEX('VEH98 Data'!G$3:G$1007, SMALL(IF('VEH98 Data'!$AC$3:$AC$968="TRUE", ROW('VEH98 Data'!G$3:G$968)-ROW('VEH98 Data'!G$3)+1),ROWS('VEH98 Data'!G$3:'VEH98 Data'!G150))),"")</f>
        <v/>
      </c>
      <c r="K65" s="397" t="str">
        <f t="array" ref="K65">IFERROR(INDEX('VEH98 Data'!F$3:F$1007, SMALL(IF('VEH98 Data'!$AC$3:$AC$968="TRUE", ROW('VEH98 Data'!F$3:F$968)-ROW('VEH98 Data'!F$3)+1),ROWS('VEH98 Data'!F$3:'VEH98 Data'!F150))),"")</f>
        <v/>
      </c>
      <c r="L65" s="397" t="str">
        <f t="array" ref="L65">IFERROR(INDEX('VEH98 Data'!H$3:H$1007, SMALL(IF('VEH98 Data'!$AC$3:$AC$968="TRUE", ROW('VEH98 Data'!H$3:H$968)-ROW('VEH98 Data'!H$3)+1),ROWS('VEH98 Data'!H$3:'VEH98 Data'!H150))),"")</f>
        <v/>
      </c>
      <c r="M65" s="397" t="str">
        <f t="array" ref="M65">IFERROR(INDEX('VEH98 Data'!I$3:I$1007, SMALL(IF('VEH98 Data'!$AC$3:$AC$968="TRUE", ROW('VEH98 Data'!I$3:I$968)-ROW('VEH98 Data'!I$3)+1),ROWS('VEH98 Data'!I$3:'VEH98 Data'!I150))),"")</f>
        <v/>
      </c>
      <c r="N65" s="397" t="str">
        <f t="array" ref="N65">IFERROR(INDEX('VEH98 Data'!J$3:J$1007, SMALL(IF('VEH98 Data'!$AC$3:$AC$968="TRUE", ROW('VEH98 Data'!J$3:J$968)-ROW('VEH98 Data'!J$3)+1),ROWS('VEH98 Data'!J$3:'VEH98 Data'!J150))),"")</f>
        <v/>
      </c>
      <c r="O65" s="397" t="str">
        <f t="array" ref="O65">IFERROR(INDEX('VEH98 Data'!N$3:N$1007, SMALL(IF('VEH98 Data'!$AC$3:$AC$968="TRUE", ROW('VEH98 Data'!N$3:N$968)-ROW('VEH98 Data'!N$3)+1),ROWS('VEH98 Data'!N$3:'VEH98 Data'!N150))),"")</f>
        <v/>
      </c>
      <c r="P65" s="397" t="str">
        <f t="array" ref="P65">IFERROR(INDEX('VEH98 Data'!U$3:U$1007, SMALL(IF('VEH98 Data'!$AC$3:$AC$968="TRUE", ROW('VEH98 Data'!U$3:U$968)-ROW('VEH98 Data'!U$3)+1),ROWS('VEH98 Data'!U$3:'VEH98 Data'!U150))),"")</f>
        <v/>
      </c>
      <c r="Q65" s="19"/>
      <c r="R65" s="19"/>
      <c r="S65" s="19"/>
      <c r="T65" s="19"/>
    </row>
    <row r="66" spans="1:20" x14ac:dyDescent="0.25">
      <c r="A66" s="19"/>
      <c r="B66" s="398" t="str">
        <f t="array" ref="B66">IFERROR(INDEX('VEH98 Data'!G$3:G$1007, SMALL(IF('VEH98 Data'!$AB$3:$AB$968="TRUE", ROW('VEH98 Data'!G$3:G$968)-ROW('VEH98 Data'!G$3)+1),ROWS('VEH98 Data'!G$3:'VEH98 Data'!G151))),"")</f>
        <v/>
      </c>
      <c r="C66" s="398" t="str">
        <f t="array" ref="C66">IFERROR(INDEX('VEH98 Data'!F$3:F$1007, SMALL(IF('VEH98 Data'!$AB$3:$AB$968="TRUE", ROW('VEH98 Data'!F$3:F$968)-ROW('VEH98 Data'!F$3)+1),ROWS('VEH98 Data'!F$3:'VEH98 Data'!F151))),"")</f>
        <v/>
      </c>
      <c r="D66" s="398" t="str">
        <f t="array" ref="D66">IFERROR(INDEX('VEH98 Data'!H$3:H$1007, SMALL(IF('VEH98 Data'!$AB$3:$AB$968="TRUE", ROW('VEH98 Data'!H$3:H$968)-ROW('VEH98 Data'!H$3)+1),ROWS('VEH98 Data'!H$3:'VEH98 Data'!H151))),"")</f>
        <v/>
      </c>
      <c r="E66" s="398" t="str">
        <f t="array" ref="E66">IFERROR(INDEX('VEH98 Data'!I$3:I$1007, SMALL(IF('VEH98 Data'!$AB$3:$AB$968="TRUE", ROW('VEH98 Data'!I$3:I$968)-ROW('VEH98 Data'!I$3)+1),ROWS('VEH98 Data'!I$3:'VEH98 Data'!I151))),"")</f>
        <v/>
      </c>
      <c r="F66" s="398" t="str">
        <f t="array" ref="F66">IFERROR(INDEX('VEH98 Data'!J$3:J$1007, SMALL(IF('VEH98 Data'!$AB$3:$AB$968="TRUE", ROW('VEH98 Data'!J$3:J$968)-ROW('VEH98 Data'!J$3)+1),ROWS('VEH98 Data'!J$3:'VEH98 Data'!J151))),"")</f>
        <v/>
      </c>
      <c r="G66" s="398" t="str">
        <f t="array" ref="G66">IFERROR(INDEX('VEH98 Data'!N$3:N$1007, SMALL(IF('VEH98 Data'!$AB$3:$AB$968="TRUE", ROW('VEH98 Data'!N$3:N$968)-ROW('VEH98 Data'!N$3)+1),ROWS('VEH98 Data'!N$3:'VEH98 Data'!N151))),"")</f>
        <v/>
      </c>
      <c r="H66" s="398" t="str">
        <f t="array" ref="H66">IFERROR(INDEX('VEH98 Data'!U$3:U$1007, SMALL(IF('VEH98 Data'!$AB$3:$AB$968="TRUE", ROW('VEH98 Data'!U$3:U$968)-ROW('VEH98 Data'!U$3)+1),ROWS('VEH98 Data'!U$3:'VEH98 Data'!U151))),"")</f>
        <v/>
      </c>
      <c r="I66" s="19"/>
      <c r="J66" s="398" t="str">
        <f t="array" ref="J66">IFERROR(INDEX('VEH98 Data'!G$3:G$1007, SMALL(IF('VEH98 Data'!$AC$3:$AC$968="TRUE", ROW('VEH98 Data'!G$3:G$968)-ROW('VEH98 Data'!G$3)+1),ROWS('VEH98 Data'!G$3:'VEH98 Data'!G151))),"")</f>
        <v/>
      </c>
      <c r="K66" s="398" t="str">
        <f t="array" ref="K66">IFERROR(INDEX('VEH98 Data'!F$3:F$1007, SMALL(IF('VEH98 Data'!$AC$3:$AC$968="TRUE", ROW('VEH98 Data'!F$3:F$968)-ROW('VEH98 Data'!F$3)+1),ROWS('VEH98 Data'!F$3:'VEH98 Data'!F151))),"")</f>
        <v/>
      </c>
      <c r="L66" s="398" t="str">
        <f t="array" ref="L66">IFERROR(INDEX('VEH98 Data'!H$3:H$1007, SMALL(IF('VEH98 Data'!$AC$3:$AC$968="TRUE", ROW('VEH98 Data'!H$3:H$968)-ROW('VEH98 Data'!H$3)+1),ROWS('VEH98 Data'!H$3:'VEH98 Data'!H151))),"")</f>
        <v/>
      </c>
      <c r="M66" s="398" t="str">
        <f t="array" ref="M66">IFERROR(INDEX('VEH98 Data'!I$3:I$1007, SMALL(IF('VEH98 Data'!$AC$3:$AC$968="TRUE", ROW('VEH98 Data'!I$3:I$968)-ROW('VEH98 Data'!I$3)+1),ROWS('VEH98 Data'!I$3:'VEH98 Data'!I151))),"")</f>
        <v/>
      </c>
      <c r="N66" s="398" t="str">
        <f t="array" ref="N66">IFERROR(INDEX('VEH98 Data'!J$3:J$1007, SMALL(IF('VEH98 Data'!$AC$3:$AC$968="TRUE", ROW('VEH98 Data'!J$3:J$968)-ROW('VEH98 Data'!J$3)+1),ROWS('VEH98 Data'!J$3:'VEH98 Data'!J151))),"")</f>
        <v/>
      </c>
      <c r="O66" s="398" t="str">
        <f t="array" ref="O66">IFERROR(INDEX('VEH98 Data'!N$3:N$1007, SMALL(IF('VEH98 Data'!$AC$3:$AC$968="TRUE", ROW('VEH98 Data'!N$3:N$968)-ROW('VEH98 Data'!N$3)+1),ROWS('VEH98 Data'!N$3:'VEH98 Data'!N151))),"")</f>
        <v/>
      </c>
      <c r="P66" s="398" t="str">
        <f t="array" ref="P66">IFERROR(INDEX('VEH98 Data'!U$3:U$1007, SMALL(IF('VEH98 Data'!$AC$3:$AC$968="TRUE", ROW('VEH98 Data'!U$3:U$968)-ROW('VEH98 Data'!U$3)+1),ROWS('VEH98 Data'!U$3:'VEH98 Data'!U151))),"")</f>
        <v/>
      </c>
      <c r="Q66" s="19"/>
      <c r="R66" s="19"/>
      <c r="S66" s="19"/>
      <c r="T66" s="19"/>
    </row>
    <row r="67" spans="1:20" x14ac:dyDescent="0.25">
      <c r="A67" s="19"/>
      <c r="B67" s="397" t="str">
        <f t="array" ref="B67">IFERROR(INDEX('VEH98 Data'!G$3:G$1007, SMALL(IF('VEH98 Data'!$AB$3:$AB$968="TRUE", ROW('VEH98 Data'!G$3:G$968)-ROW('VEH98 Data'!G$3)+1),ROWS('VEH98 Data'!G$3:'VEH98 Data'!G152))),"")</f>
        <v/>
      </c>
      <c r="C67" s="397" t="str">
        <f t="array" ref="C67">IFERROR(INDEX('VEH98 Data'!F$3:F$1007, SMALL(IF('VEH98 Data'!$AB$3:$AB$968="TRUE", ROW('VEH98 Data'!F$3:F$968)-ROW('VEH98 Data'!F$3)+1),ROWS('VEH98 Data'!F$3:'VEH98 Data'!F152))),"")</f>
        <v/>
      </c>
      <c r="D67" s="397" t="str">
        <f t="array" ref="D67">IFERROR(INDEX('VEH98 Data'!H$3:H$1007, SMALL(IF('VEH98 Data'!$AB$3:$AB$968="TRUE", ROW('VEH98 Data'!H$3:H$968)-ROW('VEH98 Data'!H$3)+1),ROWS('VEH98 Data'!H$3:'VEH98 Data'!H152))),"")</f>
        <v/>
      </c>
      <c r="E67" s="397" t="str">
        <f t="array" ref="E67">IFERROR(INDEX('VEH98 Data'!I$3:I$1007, SMALL(IF('VEH98 Data'!$AB$3:$AB$968="TRUE", ROW('VEH98 Data'!I$3:I$968)-ROW('VEH98 Data'!I$3)+1),ROWS('VEH98 Data'!I$3:'VEH98 Data'!I152))),"")</f>
        <v/>
      </c>
      <c r="F67" s="397" t="str">
        <f t="array" ref="F67">IFERROR(INDEX('VEH98 Data'!J$3:J$1007, SMALL(IF('VEH98 Data'!$AB$3:$AB$968="TRUE", ROW('VEH98 Data'!J$3:J$968)-ROW('VEH98 Data'!J$3)+1),ROWS('VEH98 Data'!J$3:'VEH98 Data'!J152))),"")</f>
        <v/>
      </c>
      <c r="G67" s="397" t="str">
        <f t="array" ref="G67">IFERROR(INDEX('VEH98 Data'!N$3:N$1007, SMALL(IF('VEH98 Data'!$AB$3:$AB$968="TRUE", ROW('VEH98 Data'!N$3:N$968)-ROW('VEH98 Data'!N$3)+1),ROWS('VEH98 Data'!N$3:'VEH98 Data'!N152))),"")</f>
        <v/>
      </c>
      <c r="H67" s="397" t="str">
        <f t="array" ref="H67">IFERROR(INDEX('VEH98 Data'!U$3:U$1007, SMALL(IF('VEH98 Data'!$AB$3:$AB$968="TRUE", ROW('VEH98 Data'!U$3:U$968)-ROW('VEH98 Data'!U$3)+1),ROWS('VEH98 Data'!U$3:'VEH98 Data'!U152))),"")</f>
        <v/>
      </c>
      <c r="I67" s="19"/>
      <c r="J67" s="397" t="str">
        <f t="array" ref="J67">IFERROR(INDEX('VEH98 Data'!G$3:G$1007, SMALL(IF('VEH98 Data'!$AC$3:$AC$968="TRUE", ROW('VEH98 Data'!G$3:G$968)-ROW('VEH98 Data'!G$3)+1),ROWS('VEH98 Data'!G$3:'VEH98 Data'!G152))),"")</f>
        <v/>
      </c>
      <c r="K67" s="397" t="str">
        <f t="array" ref="K67">IFERROR(INDEX('VEH98 Data'!F$3:F$1007, SMALL(IF('VEH98 Data'!$AC$3:$AC$968="TRUE", ROW('VEH98 Data'!F$3:F$968)-ROW('VEH98 Data'!F$3)+1),ROWS('VEH98 Data'!F$3:'VEH98 Data'!F152))),"")</f>
        <v/>
      </c>
      <c r="L67" s="397" t="str">
        <f t="array" ref="L67">IFERROR(INDEX('VEH98 Data'!H$3:H$1007, SMALL(IF('VEH98 Data'!$AC$3:$AC$968="TRUE", ROW('VEH98 Data'!H$3:H$968)-ROW('VEH98 Data'!H$3)+1),ROWS('VEH98 Data'!H$3:'VEH98 Data'!H152))),"")</f>
        <v/>
      </c>
      <c r="M67" s="397" t="str">
        <f t="array" ref="M67">IFERROR(INDEX('VEH98 Data'!I$3:I$1007, SMALL(IF('VEH98 Data'!$AC$3:$AC$968="TRUE", ROW('VEH98 Data'!I$3:I$968)-ROW('VEH98 Data'!I$3)+1),ROWS('VEH98 Data'!I$3:'VEH98 Data'!I152))),"")</f>
        <v/>
      </c>
      <c r="N67" s="397" t="str">
        <f t="array" ref="N67">IFERROR(INDEX('VEH98 Data'!J$3:J$1007, SMALL(IF('VEH98 Data'!$AC$3:$AC$968="TRUE", ROW('VEH98 Data'!J$3:J$968)-ROW('VEH98 Data'!J$3)+1),ROWS('VEH98 Data'!J$3:'VEH98 Data'!J152))),"")</f>
        <v/>
      </c>
      <c r="O67" s="397" t="str">
        <f t="array" ref="O67">IFERROR(INDEX('VEH98 Data'!N$3:N$1007, SMALL(IF('VEH98 Data'!$AC$3:$AC$968="TRUE", ROW('VEH98 Data'!N$3:N$968)-ROW('VEH98 Data'!N$3)+1),ROWS('VEH98 Data'!N$3:'VEH98 Data'!N152))),"")</f>
        <v/>
      </c>
      <c r="P67" s="397" t="str">
        <f t="array" ref="P67">IFERROR(INDEX('VEH98 Data'!U$3:U$1007, SMALL(IF('VEH98 Data'!$AC$3:$AC$968="TRUE", ROW('VEH98 Data'!U$3:U$968)-ROW('VEH98 Data'!U$3)+1),ROWS('VEH98 Data'!U$3:'VEH98 Data'!U152))),"")</f>
        <v/>
      </c>
      <c r="Q67" s="19"/>
      <c r="R67" s="19"/>
      <c r="S67" s="19"/>
      <c r="T67" s="19"/>
    </row>
    <row r="68" spans="1:20" x14ac:dyDescent="0.25">
      <c r="A68" s="19"/>
      <c r="B68" s="398" t="str">
        <f t="array" ref="B68">IFERROR(INDEX('VEH98 Data'!G$3:G$1007, SMALL(IF('VEH98 Data'!$AB$3:$AB$968="TRUE", ROW('VEH98 Data'!G$3:G$968)-ROW('VEH98 Data'!G$3)+1),ROWS('VEH98 Data'!G$3:'VEH98 Data'!G153))),"")</f>
        <v/>
      </c>
      <c r="C68" s="398" t="str">
        <f t="array" ref="C68">IFERROR(INDEX('VEH98 Data'!F$3:F$1007, SMALL(IF('VEH98 Data'!$AB$3:$AB$968="TRUE", ROW('VEH98 Data'!F$3:F$968)-ROW('VEH98 Data'!F$3)+1),ROWS('VEH98 Data'!F$3:'VEH98 Data'!F153))),"")</f>
        <v/>
      </c>
      <c r="D68" s="398" t="str">
        <f t="array" ref="D68">IFERROR(INDEX('VEH98 Data'!H$3:H$1007, SMALL(IF('VEH98 Data'!$AB$3:$AB$968="TRUE", ROW('VEH98 Data'!H$3:H$968)-ROW('VEH98 Data'!H$3)+1),ROWS('VEH98 Data'!H$3:'VEH98 Data'!H153))),"")</f>
        <v/>
      </c>
      <c r="E68" s="398" t="str">
        <f t="array" ref="E68">IFERROR(INDEX('VEH98 Data'!I$3:I$1007, SMALL(IF('VEH98 Data'!$AB$3:$AB$968="TRUE", ROW('VEH98 Data'!I$3:I$968)-ROW('VEH98 Data'!I$3)+1),ROWS('VEH98 Data'!I$3:'VEH98 Data'!I153))),"")</f>
        <v/>
      </c>
      <c r="F68" s="398" t="str">
        <f t="array" ref="F68">IFERROR(INDEX('VEH98 Data'!J$3:J$1007, SMALL(IF('VEH98 Data'!$AB$3:$AB$968="TRUE", ROW('VEH98 Data'!J$3:J$968)-ROW('VEH98 Data'!J$3)+1),ROWS('VEH98 Data'!J$3:'VEH98 Data'!J153))),"")</f>
        <v/>
      </c>
      <c r="G68" s="398" t="str">
        <f t="array" ref="G68">IFERROR(INDEX('VEH98 Data'!N$3:N$1007, SMALL(IF('VEH98 Data'!$AB$3:$AB$968="TRUE", ROW('VEH98 Data'!N$3:N$968)-ROW('VEH98 Data'!N$3)+1),ROWS('VEH98 Data'!N$3:'VEH98 Data'!N153))),"")</f>
        <v/>
      </c>
      <c r="H68" s="398" t="str">
        <f t="array" ref="H68">IFERROR(INDEX('VEH98 Data'!U$3:U$1007, SMALL(IF('VEH98 Data'!$AB$3:$AB$968="TRUE", ROW('VEH98 Data'!U$3:U$968)-ROW('VEH98 Data'!U$3)+1),ROWS('VEH98 Data'!U$3:'VEH98 Data'!U153))),"")</f>
        <v/>
      </c>
      <c r="I68" s="19"/>
      <c r="J68" s="398" t="str">
        <f t="array" ref="J68">IFERROR(INDEX('VEH98 Data'!G$3:G$1007, SMALL(IF('VEH98 Data'!$AC$3:$AC$968="TRUE", ROW('VEH98 Data'!G$3:G$968)-ROW('VEH98 Data'!G$3)+1),ROWS('VEH98 Data'!G$3:'VEH98 Data'!G153))),"")</f>
        <v/>
      </c>
      <c r="K68" s="398" t="str">
        <f t="array" ref="K68">IFERROR(INDEX('VEH98 Data'!F$3:F$1007, SMALL(IF('VEH98 Data'!$AC$3:$AC$968="TRUE", ROW('VEH98 Data'!F$3:F$968)-ROW('VEH98 Data'!F$3)+1),ROWS('VEH98 Data'!F$3:'VEH98 Data'!F153))),"")</f>
        <v/>
      </c>
      <c r="L68" s="398" t="str">
        <f t="array" ref="L68">IFERROR(INDEX('VEH98 Data'!H$3:H$1007, SMALL(IF('VEH98 Data'!$AC$3:$AC$968="TRUE", ROW('VEH98 Data'!H$3:H$968)-ROW('VEH98 Data'!H$3)+1),ROWS('VEH98 Data'!H$3:'VEH98 Data'!H153))),"")</f>
        <v/>
      </c>
      <c r="M68" s="398" t="str">
        <f t="array" ref="M68">IFERROR(INDEX('VEH98 Data'!I$3:I$1007, SMALL(IF('VEH98 Data'!$AC$3:$AC$968="TRUE", ROW('VEH98 Data'!I$3:I$968)-ROW('VEH98 Data'!I$3)+1),ROWS('VEH98 Data'!I$3:'VEH98 Data'!I153))),"")</f>
        <v/>
      </c>
      <c r="N68" s="398" t="str">
        <f t="array" ref="N68">IFERROR(INDEX('VEH98 Data'!J$3:J$1007, SMALL(IF('VEH98 Data'!$AC$3:$AC$968="TRUE", ROW('VEH98 Data'!J$3:J$968)-ROW('VEH98 Data'!J$3)+1),ROWS('VEH98 Data'!J$3:'VEH98 Data'!J153))),"")</f>
        <v/>
      </c>
      <c r="O68" s="398" t="str">
        <f t="array" ref="O68">IFERROR(INDEX('VEH98 Data'!N$3:N$1007, SMALL(IF('VEH98 Data'!$AC$3:$AC$968="TRUE", ROW('VEH98 Data'!N$3:N$968)-ROW('VEH98 Data'!N$3)+1),ROWS('VEH98 Data'!N$3:'VEH98 Data'!N153))),"")</f>
        <v/>
      </c>
      <c r="P68" s="398" t="str">
        <f t="array" ref="P68">IFERROR(INDEX('VEH98 Data'!U$3:U$1007, SMALL(IF('VEH98 Data'!$AC$3:$AC$968="TRUE", ROW('VEH98 Data'!U$3:U$968)-ROW('VEH98 Data'!U$3)+1),ROWS('VEH98 Data'!U$3:'VEH98 Data'!U153))),"")</f>
        <v/>
      </c>
      <c r="Q68" s="19"/>
      <c r="R68" s="19"/>
      <c r="S68" s="19"/>
      <c r="T68" s="19"/>
    </row>
    <row r="69" spans="1:20" x14ac:dyDescent="0.25">
      <c r="A69" s="19"/>
      <c r="B69" s="397" t="str">
        <f t="array" ref="B69">IFERROR(INDEX('VEH98 Data'!G$3:G$1007, SMALL(IF('VEH98 Data'!$AB$3:$AB$968="TRUE", ROW('VEH98 Data'!G$3:G$968)-ROW('VEH98 Data'!G$3)+1),ROWS('VEH98 Data'!G$3:'VEH98 Data'!G154))),"")</f>
        <v/>
      </c>
      <c r="C69" s="397" t="str">
        <f t="array" ref="C69">IFERROR(INDEX('VEH98 Data'!F$3:F$1007, SMALL(IF('VEH98 Data'!$AB$3:$AB$968="TRUE", ROW('VEH98 Data'!F$3:F$968)-ROW('VEH98 Data'!F$3)+1),ROWS('VEH98 Data'!F$3:'VEH98 Data'!F154))),"")</f>
        <v/>
      </c>
      <c r="D69" s="397" t="str">
        <f t="array" ref="D69">IFERROR(INDEX('VEH98 Data'!H$3:H$1007, SMALL(IF('VEH98 Data'!$AB$3:$AB$968="TRUE", ROW('VEH98 Data'!H$3:H$968)-ROW('VEH98 Data'!H$3)+1),ROWS('VEH98 Data'!H$3:'VEH98 Data'!H154))),"")</f>
        <v/>
      </c>
      <c r="E69" s="397" t="str">
        <f t="array" ref="E69">IFERROR(INDEX('VEH98 Data'!I$3:I$1007, SMALL(IF('VEH98 Data'!$AB$3:$AB$968="TRUE", ROW('VEH98 Data'!I$3:I$968)-ROW('VEH98 Data'!I$3)+1),ROWS('VEH98 Data'!I$3:'VEH98 Data'!I154))),"")</f>
        <v/>
      </c>
      <c r="F69" s="397" t="str">
        <f t="array" ref="F69">IFERROR(INDEX('VEH98 Data'!J$3:J$1007, SMALL(IF('VEH98 Data'!$AB$3:$AB$968="TRUE", ROW('VEH98 Data'!J$3:J$968)-ROW('VEH98 Data'!J$3)+1),ROWS('VEH98 Data'!J$3:'VEH98 Data'!J154))),"")</f>
        <v/>
      </c>
      <c r="G69" s="397" t="str">
        <f t="array" ref="G69">IFERROR(INDEX('VEH98 Data'!N$3:N$1007, SMALL(IF('VEH98 Data'!$AB$3:$AB$968="TRUE", ROW('VEH98 Data'!N$3:N$968)-ROW('VEH98 Data'!N$3)+1),ROWS('VEH98 Data'!N$3:'VEH98 Data'!N154))),"")</f>
        <v/>
      </c>
      <c r="H69" s="397" t="str">
        <f t="array" ref="H69">IFERROR(INDEX('VEH98 Data'!U$3:U$1007, SMALL(IF('VEH98 Data'!$AB$3:$AB$968="TRUE", ROW('VEH98 Data'!U$3:U$968)-ROW('VEH98 Data'!U$3)+1),ROWS('VEH98 Data'!U$3:'VEH98 Data'!U154))),"")</f>
        <v/>
      </c>
      <c r="I69" s="19"/>
      <c r="J69" s="397" t="str">
        <f t="array" ref="J69">IFERROR(INDEX('VEH98 Data'!G$3:G$1007, SMALL(IF('VEH98 Data'!$AC$3:$AC$968="TRUE", ROW('VEH98 Data'!G$3:G$968)-ROW('VEH98 Data'!G$3)+1),ROWS('VEH98 Data'!G$3:'VEH98 Data'!G154))),"")</f>
        <v/>
      </c>
      <c r="K69" s="397" t="str">
        <f t="array" ref="K69">IFERROR(INDEX('VEH98 Data'!F$3:F$1007, SMALL(IF('VEH98 Data'!$AC$3:$AC$968="TRUE", ROW('VEH98 Data'!F$3:F$968)-ROW('VEH98 Data'!F$3)+1),ROWS('VEH98 Data'!F$3:'VEH98 Data'!F154))),"")</f>
        <v/>
      </c>
      <c r="L69" s="397" t="str">
        <f t="array" ref="L69">IFERROR(INDEX('VEH98 Data'!H$3:H$1007, SMALL(IF('VEH98 Data'!$AC$3:$AC$968="TRUE", ROW('VEH98 Data'!H$3:H$968)-ROW('VEH98 Data'!H$3)+1),ROWS('VEH98 Data'!H$3:'VEH98 Data'!H154))),"")</f>
        <v/>
      </c>
      <c r="M69" s="397" t="str">
        <f t="array" ref="M69">IFERROR(INDEX('VEH98 Data'!I$3:I$1007, SMALL(IF('VEH98 Data'!$AC$3:$AC$968="TRUE", ROW('VEH98 Data'!I$3:I$968)-ROW('VEH98 Data'!I$3)+1),ROWS('VEH98 Data'!I$3:'VEH98 Data'!I154))),"")</f>
        <v/>
      </c>
      <c r="N69" s="397" t="str">
        <f t="array" ref="N69">IFERROR(INDEX('VEH98 Data'!J$3:J$1007, SMALL(IF('VEH98 Data'!$AC$3:$AC$968="TRUE", ROW('VEH98 Data'!J$3:J$968)-ROW('VEH98 Data'!J$3)+1),ROWS('VEH98 Data'!J$3:'VEH98 Data'!J154))),"")</f>
        <v/>
      </c>
      <c r="O69" s="397" t="str">
        <f t="array" ref="O69">IFERROR(INDEX('VEH98 Data'!N$3:N$1007, SMALL(IF('VEH98 Data'!$AC$3:$AC$968="TRUE", ROW('VEH98 Data'!N$3:N$968)-ROW('VEH98 Data'!N$3)+1),ROWS('VEH98 Data'!N$3:'VEH98 Data'!N154))),"")</f>
        <v/>
      </c>
      <c r="P69" s="397" t="str">
        <f t="array" ref="P69">IFERROR(INDEX('VEH98 Data'!U$3:U$1007, SMALL(IF('VEH98 Data'!$AC$3:$AC$968="TRUE", ROW('VEH98 Data'!U$3:U$968)-ROW('VEH98 Data'!U$3)+1),ROWS('VEH98 Data'!U$3:'VEH98 Data'!U154))),"")</f>
        <v/>
      </c>
      <c r="Q69" s="19"/>
      <c r="R69" s="19"/>
      <c r="S69" s="19"/>
      <c r="T69" s="19"/>
    </row>
    <row r="70" spans="1:20" x14ac:dyDescent="0.25">
      <c r="A70" s="19"/>
      <c r="B70" s="398" t="str">
        <f t="array" ref="B70">IFERROR(INDEX('VEH98 Data'!G$3:G$1007, SMALL(IF('VEH98 Data'!$AB$3:$AB$968="TRUE", ROW('VEH98 Data'!G$3:G$968)-ROW('VEH98 Data'!G$3)+1),ROWS('VEH98 Data'!G$3:'VEH98 Data'!G155))),"")</f>
        <v/>
      </c>
      <c r="C70" s="398" t="str">
        <f t="array" ref="C70">IFERROR(INDEX('VEH98 Data'!F$3:F$1007, SMALL(IF('VEH98 Data'!$AB$3:$AB$968="TRUE", ROW('VEH98 Data'!F$3:F$968)-ROW('VEH98 Data'!F$3)+1),ROWS('VEH98 Data'!F$3:'VEH98 Data'!F155))),"")</f>
        <v/>
      </c>
      <c r="D70" s="398" t="str">
        <f t="array" ref="D70">IFERROR(INDEX('VEH98 Data'!H$3:H$1007, SMALL(IF('VEH98 Data'!$AB$3:$AB$968="TRUE", ROW('VEH98 Data'!H$3:H$968)-ROW('VEH98 Data'!H$3)+1),ROWS('VEH98 Data'!H$3:'VEH98 Data'!H155))),"")</f>
        <v/>
      </c>
      <c r="E70" s="398" t="str">
        <f t="array" ref="E70">IFERROR(INDEX('VEH98 Data'!I$3:I$1007, SMALL(IF('VEH98 Data'!$AB$3:$AB$968="TRUE", ROW('VEH98 Data'!I$3:I$968)-ROW('VEH98 Data'!I$3)+1),ROWS('VEH98 Data'!I$3:'VEH98 Data'!I155))),"")</f>
        <v/>
      </c>
      <c r="F70" s="398" t="str">
        <f t="array" ref="F70">IFERROR(INDEX('VEH98 Data'!J$3:J$1007, SMALL(IF('VEH98 Data'!$AB$3:$AB$968="TRUE", ROW('VEH98 Data'!J$3:J$968)-ROW('VEH98 Data'!J$3)+1),ROWS('VEH98 Data'!J$3:'VEH98 Data'!J155))),"")</f>
        <v/>
      </c>
      <c r="G70" s="398" t="str">
        <f t="array" ref="G70">IFERROR(INDEX('VEH98 Data'!N$3:N$1007, SMALL(IF('VEH98 Data'!$AB$3:$AB$968="TRUE", ROW('VEH98 Data'!N$3:N$968)-ROW('VEH98 Data'!N$3)+1),ROWS('VEH98 Data'!N$3:'VEH98 Data'!N155))),"")</f>
        <v/>
      </c>
      <c r="H70" s="398" t="str">
        <f t="array" ref="H70">IFERROR(INDEX('VEH98 Data'!U$3:U$1007, SMALL(IF('VEH98 Data'!$AB$3:$AB$968="TRUE", ROW('VEH98 Data'!U$3:U$968)-ROW('VEH98 Data'!U$3)+1),ROWS('VEH98 Data'!U$3:'VEH98 Data'!U155))),"")</f>
        <v/>
      </c>
      <c r="I70" s="19"/>
      <c r="J70" s="398" t="str">
        <f t="array" ref="J70">IFERROR(INDEX('VEH98 Data'!G$3:G$1007, SMALL(IF('VEH98 Data'!$AC$3:$AC$968="TRUE", ROW('VEH98 Data'!G$3:G$968)-ROW('VEH98 Data'!G$3)+1),ROWS('VEH98 Data'!G$3:'VEH98 Data'!G155))),"")</f>
        <v/>
      </c>
      <c r="K70" s="398" t="str">
        <f t="array" ref="K70">IFERROR(INDEX('VEH98 Data'!F$3:F$1007, SMALL(IF('VEH98 Data'!$AC$3:$AC$968="TRUE", ROW('VEH98 Data'!F$3:F$968)-ROW('VEH98 Data'!F$3)+1),ROWS('VEH98 Data'!F$3:'VEH98 Data'!F155))),"")</f>
        <v/>
      </c>
      <c r="L70" s="398" t="str">
        <f t="array" ref="L70">IFERROR(INDEX('VEH98 Data'!H$3:H$1007, SMALL(IF('VEH98 Data'!$AC$3:$AC$968="TRUE", ROW('VEH98 Data'!H$3:H$968)-ROW('VEH98 Data'!H$3)+1),ROWS('VEH98 Data'!H$3:'VEH98 Data'!H155))),"")</f>
        <v/>
      </c>
      <c r="M70" s="398" t="str">
        <f t="array" ref="M70">IFERROR(INDEX('VEH98 Data'!I$3:I$1007, SMALL(IF('VEH98 Data'!$AC$3:$AC$968="TRUE", ROW('VEH98 Data'!I$3:I$968)-ROW('VEH98 Data'!I$3)+1),ROWS('VEH98 Data'!I$3:'VEH98 Data'!I155))),"")</f>
        <v/>
      </c>
      <c r="N70" s="398" t="str">
        <f t="array" ref="N70">IFERROR(INDEX('VEH98 Data'!J$3:J$1007, SMALL(IF('VEH98 Data'!$AC$3:$AC$968="TRUE", ROW('VEH98 Data'!J$3:J$968)-ROW('VEH98 Data'!J$3)+1),ROWS('VEH98 Data'!J$3:'VEH98 Data'!J155))),"")</f>
        <v/>
      </c>
      <c r="O70" s="398" t="str">
        <f t="array" ref="O70">IFERROR(INDEX('VEH98 Data'!N$3:N$1007, SMALL(IF('VEH98 Data'!$AC$3:$AC$968="TRUE", ROW('VEH98 Data'!N$3:N$968)-ROW('VEH98 Data'!N$3)+1),ROWS('VEH98 Data'!N$3:'VEH98 Data'!N155))),"")</f>
        <v/>
      </c>
      <c r="P70" s="398" t="str">
        <f t="array" ref="P70">IFERROR(INDEX('VEH98 Data'!U$3:U$1007, SMALL(IF('VEH98 Data'!$AC$3:$AC$968="TRUE", ROW('VEH98 Data'!U$3:U$968)-ROW('VEH98 Data'!U$3)+1),ROWS('VEH98 Data'!U$3:'VEH98 Data'!U155))),"")</f>
        <v/>
      </c>
      <c r="Q70" s="19"/>
      <c r="R70" s="19"/>
      <c r="S70" s="19"/>
      <c r="T70" s="19"/>
    </row>
    <row r="71" spans="1:20" x14ac:dyDescent="0.25">
      <c r="A71" s="19"/>
      <c r="B71" s="397" t="str">
        <f t="array" ref="B71">IFERROR(INDEX('VEH98 Data'!G$3:G$1007, SMALL(IF('VEH98 Data'!$AB$3:$AB$968="TRUE", ROW('VEH98 Data'!G$3:G$968)-ROW('VEH98 Data'!G$3)+1),ROWS('VEH98 Data'!G$3:'VEH98 Data'!G157))),"")</f>
        <v/>
      </c>
      <c r="C71" s="397" t="str">
        <f t="array" ref="C71">IFERROR(INDEX('VEH98 Data'!F$3:F$1007, SMALL(IF('VEH98 Data'!$AB$3:$AB$968="TRUE", ROW('VEH98 Data'!F$3:F$968)-ROW('VEH98 Data'!F$3)+1),ROWS('VEH98 Data'!F$3:'VEH98 Data'!F157))),"")</f>
        <v/>
      </c>
      <c r="D71" s="397" t="str">
        <f t="array" ref="D71">IFERROR(INDEX('VEH98 Data'!H$3:H$1007, SMALL(IF('VEH98 Data'!$AB$3:$AB$968="TRUE", ROW('VEH98 Data'!H$3:H$968)-ROW('VEH98 Data'!H$3)+1),ROWS('VEH98 Data'!H$3:'VEH98 Data'!H157))),"")</f>
        <v/>
      </c>
      <c r="E71" s="397" t="str">
        <f t="array" ref="E71">IFERROR(INDEX('VEH98 Data'!I$3:I$1007, SMALL(IF('VEH98 Data'!$AB$3:$AB$968="TRUE", ROW('VEH98 Data'!I$3:I$968)-ROW('VEH98 Data'!I$3)+1),ROWS('VEH98 Data'!I$3:'VEH98 Data'!I157))),"")</f>
        <v/>
      </c>
      <c r="F71" s="397" t="str">
        <f t="array" ref="F71">IFERROR(INDEX('VEH98 Data'!J$3:J$1007, SMALL(IF('VEH98 Data'!$AB$3:$AB$968="TRUE", ROW('VEH98 Data'!J$3:J$968)-ROW('VEH98 Data'!J$3)+1),ROWS('VEH98 Data'!J$3:'VEH98 Data'!J157))),"")</f>
        <v/>
      </c>
      <c r="G71" s="397" t="str">
        <f t="array" ref="G71">IFERROR(INDEX('VEH98 Data'!N$3:N$1007, SMALL(IF('VEH98 Data'!$AB$3:$AB$968="TRUE", ROW('VEH98 Data'!N$3:N$968)-ROW('VEH98 Data'!N$3)+1),ROWS('VEH98 Data'!N$3:'VEH98 Data'!N157))),"")</f>
        <v/>
      </c>
      <c r="H71" s="397" t="str">
        <f t="array" ref="H71">IFERROR(INDEX('VEH98 Data'!U$3:U$1007, SMALL(IF('VEH98 Data'!$AB$3:$AB$968="TRUE", ROW('VEH98 Data'!U$3:U$968)-ROW('VEH98 Data'!U$3)+1),ROWS('VEH98 Data'!U$3:'VEH98 Data'!U157))),"")</f>
        <v/>
      </c>
      <c r="I71" s="19"/>
      <c r="J71" s="397" t="str">
        <f t="array" ref="J71">IFERROR(INDEX('VEH98 Data'!G$3:G$1007, SMALL(IF('VEH98 Data'!$AC$3:$AC$968="TRUE", ROW('VEH98 Data'!G$3:G$968)-ROW('VEH98 Data'!G$3)+1),ROWS('VEH98 Data'!G$3:'VEH98 Data'!G157))),"")</f>
        <v/>
      </c>
      <c r="K71" s="397" t="str">
        <f t="array" ref="K71">IFERROR(INDEX('VEH98 Data'!F$3:F$1007, SMALL(IF('VEH98 Data'!$AC$3:$AC$968="TRUE", ROW('VEH98 Data'!F$3:F$968)-ROW('VEH98 Data'!F$3)+1),ROWS('VEH98 Data'!F$3:'VEH98 Data'!F157))),"")</f>
        <v/>
      </c>
      <c r="L71" s="397" t="str">
        <f t="array" ref="L71">IFERROR(INDEX('VEH98 Data'!H$3:H$1007, SMALL(IF('VEH98 Data'!$AC$3:$AC$968="TRUE", ROW('VEH98 Data'!H$3:H$968)-ROW('VEH98 Data'!H$3)+1),ROWS('VEH98 Data'!H$3:'VEH98 Data'!H157))),"")</f>
        <v/>
      </c>
      <c r="M71" s="397" t="str">
        <f t="array" ref="M71">IFERROR(INDEX('VEH98 Data'!I$3:I$1007, SMALL(IF('VEH98 Data'!$AC$3:$AC$968="TRUE", ROW('VEH98 Data'!I$3:I$968)-ROW('VEH98 Data'!I$3)+1),ROWS('VEH98 Data'!I$3:'VEH98 Data'!I157))),"")</f>
        <v/>
      </c>
      <c r="N71" s="397" t="str">
        <f t="array" ref="N71">IFERROR(INDEX('VEH98 Data'!J$3:J$1007, SMALL(IF('VEH98 Data'!$AC$3:$AC$968="TRUE", ROW('VEH98 Data'!J$3:J$968)-ROW('VEH98 Data'!J$3)+1),ROWS('VEH98 Data'!J$3:'VEH98 Data'!J157))),"")</f>
        <v/>
      </c>
      <c r="O71" s="397" t="str">
        <f t="array" ref="O71">IFERROR(INDEX('VEH98 Data'!N$3:N$1007, SMALL(IF('VEH98 Data'!$AC$3:$AC$968="TRUE", ROW('VEH98 Data'!N$3:N$968)-ROW('VEH98 Data'!N$3)+1),ROWS('VEH98 Data'!N$3:'VEH98 Data'!N157))),"")</f>
        <v/>
      </c>
      <c r="P71" s="397" t="str">
        <f t="array" ref="P71">IFERROR(INDEX('VEH98 Data'!U$3:U$1007, SMALL(IF('VEH98 Data'!$AC$3:$AC$968="TRUE", ROW('VEH98 Data'!U$3:U$968)-ROW('VEH98 Data'!U$3)+1),ROWS('VEH98 Data'!U$3:'VEH98 Data'!U157))),"")</f>
        <v/>
      </c>
      <c r="Q71" s="19"/>
      <c r="R71" s="19"/>
      <c r="S71" s="19"/>
      <c r="T71" s="19"/>
    </row>
    <row r="72" spans="1:20" x14ac:dyDescent="0.25">
      <c r="A72" s="19"/>
      <c r="B72" s="398" t="str">
        <f t="array" ref="B72">IFERROR(INDEX('VEH98 Data'!G$3:G$1007, SMALL(IF('VEH98 Data'!$AB$3:$AB$968="TRUE", ROW('VEH98 Data'!G$3:G$968)-ROW('VEH98 Data'!G$3)+1),ROWS('VEH98 Data'!G$3:'VEH98 Data'!G158))),"")</f>
        <v/>
      </c>
      <c r="C72" s="398" t="str">
        <f t="array" ref="C72">IFERROR(INDEX('VEH98 Data'!F$3:F$1007, SMALL(IF('VEH98 Data'!$AB$3:$AB$968="TRUE", ROW('VEH98 Data'!F$3:F$968)-ROW('VEH98 Data'!F$3)+1),ROWS('VEH98 Data'!F$3:'VEH98 Data'!F158))),"")</f>
        <v/>
      </c>
      <c r="D72" s="398" t="str">
        <f t="array" ref="D72">IFERROR(INDEX('VEH98 Data'!H$3:H$1007, SMALL(IF('VEH98 Data'!$AB$3:$AB$968="TRUE", ROW('VEH98 Data'!H$3:H$968)-ROW('VEH98 Data'!H$3)+1),ROWS('VEH98 Data'!H$3:'VEH98 Data'!H158))),"")</f>
        <v/>
      </c>
      <c r="E72" s="398" t="str">
        <f t="array" ref="E72">IFERROR(INDEX('VEH98 Data'!I$3:I$1007, SMALL(IF('VEH98 Data'!$AB$3:$AB$968="TRUE", ROW('VEH98 Data'!I$3:I$968)-ROW('VEH98 Data'!I$3)+1),ROWS('VEH98 Data'!I$3:'VEH98 Data'!I158))),"")</f>
        <v/>
      </c>
      <c r="F72" s="398" t="str">
        <f t="array" ref="F72">IFERROR(INDEX('VEH98 Data'!J$3:J$1007, SMALL(IF('VEH98 Data'!$AB$3:$AB$968="TRUE", ROW('VEH98 Data'!J$3:J$968)-ROW('VEH98 Data'!J$3)+1),ROWS('VEH98 Data'!J$3:'VEH98 Data'!J158))),"")</f>
        <v/>
      </c>
      <c r="G72" s="398" t="str">
        <f t="array" ref="G72">IFERROR(INDEX('VEH98 Data'!N$3:N$1007, SMALL(IF('VEH98 Data'!$AB$3:$AB$968="TRUE", ROW('VEH98 Data'!N$3:N$968)-ROW('VEH98 Data'!N$3)+1),ROWS('VEH98 Data'!N$3:'VEH98 Data'!N158))),"")</f>
        <v/>
      </c>
      <c r="H72" s="398" t="str">
        <f t="array" ref="H72">IFERROR(INDEX('VEH98 Data'!U$3:U$1007, SMALL(IF('VEH98 Data'!$AB$3:$AB$968="TRUE", ROW('VEH98 Data'!U$3:U$968)-ROW('VEH98 Data'!U$3)+1),ROWS('VEH98 Data'!U$3:'VEH98 Data'!U158))),"")</f>
        <v/>
      </c>
      <c r="I72" s="19"/>
      <c r="J72" s="398" t="str">
        <f t="array" ref="J72">IFERROR(INDEX('VEH98 Data'!G$3:G$1007, SMALL(IF('VEH98 Data'!$AC$3:$AC$968="TRUE", ROW('VEH98 Data'!G$3:G$968)-ROW('VEH98 Data'!G$3)+1),ROWS('VEH98 Data'!G$3:'VEH98 Data'!G158))),"")</f>
        <v/>
      </c>
      <c r="K72" s="398" t="str">
        <f t="array" ref="K72">IFERROR(INDEX('VEH98 Data'!F$3:F$1007, SMALL(IF('VEH98 Data'!$AC$3:$AC$968="TRUE", ROW('VEH98 Data'!F$3:F$968)-ROW('VEH98 Data'!F$3)+1),ROWS('VEH98 Data'!F$3:'VEH98 Data'!F158))),"")</f>
        <v/>
      </c>
      <c r="L72" s="398" t="str">
        <f t="array" ref="L72">IFERROR(INDEX('VEH98 Data'!H$3:H$1007, SMALL(IF('VEH98 Data'!$AC$3:$AC$968="TRUE", ROW('VEH98 Data'!H$3:H$968)-ROW('VEH98 Data'!H$3)+1),ROWS('VEH98 Data'!H$3:'VEH98 Data'!H158))),"")</f>
        <v/>
      </c>
      <c r="M72" s="398" t="str">
        <f t="array" ref="M72">IFERROR(INDEX('VEH98 Data'!I$3:I$1007, SMALL(IF('VEH98 Data'!$AC$3:$AC$968="TRUE", ROW('VEH98 Data'!I$3:I$968)-ROW('VEH98 Data'!I$3)+1),ROWS('VEH98 Data'!I$3:'VEH98 Data'!I158))),"")</f>
        <v/>
      </c>
      <c r="N72" s="398" t="str">
        <f t="array" ref="N72">IFERROR(INDEX('VEH98 Data'!J$3:J$1007, SMALL(IF('VEH98 Data'!$AC$3:$AC$968="TRUE", ROW('VEH98 Data'!J$3:J$968)-ROW('VEH98 Data'!J$3)+1),ROWS('VEH98 Data'!J$3:'VEH98 Data'!J158))),"")</f>
        <v/>
      </c>
      <c r="O72" s="398" t="str">
        <f t="array" ref="O72">IFERROR(INDEX('VEH98 Data'!N$3:N$1007, SMALL(IF('VEH98 Data'!$AC$3:$AC$968="TRUE", ROW('VEH98 Data'!N$3:N$968)-ROW('VEH98 Data'!N$3)+1),ROWS('VEH98 Data'!N$3:'VEH98 Data'!N158))),"")</f>
        <v/>
      </c>
      <c r="P72" s="398" t="str">
        <f t="array" ref="P72">IFERROR(INDEX('VEH98 Data'!U$3:U$1007, SMALL(IF('VEH98 Data'!$AC$3:$AC$968="TRUE", ROW('VEH98 Data'!U$3:U$968)-ROW('VEH98 Data'!U$3)+1),ROWS('VEH98 Data'!U$3:'VEH98 Data'!U158))),"")</f>
        <v/>
      </c>
      <c r="Q72" s="19"/>
      <c r="R72" s="19"/>
      <c r="S72" s="19"/>
      <c r="T72" s="19"/>
    </row>
    <row r="73" spans="1:20" x14ac:dyDescent="0.25">
      <c r="A73" s="19"/>
      <c r="B73" s="397" t="str">
        <f t="array" ref="B73">IFERROR(INDEX('VEH98 Data'!G$3:G$1007, SMALL(IF('VEH98 Data'!$AB$3:$AB$968="TRUE", ROW('VEH98 Data'!G$3:G$968)-ROW('VEH98 Data'!G$3)+1),ROWS('VEH98 Data'!G$3:'VEH98 Data'!G159))),"")</f>
        <v/>
      </c>
      <c r="C73" s="397" t="str">
        <f t="array" ref="C73">IFERROR(INDEX('VEH98 Data'!F$3:F$1007, SMALL(IF('VEH98 Data'!$AB$3:$AB$968="TRUE", ROW('VEH98 Data'!F$3:F$968)-ROW('VEH98 Data'!F$3)+1),ROWS('VEH98 Data'!F$3:'VEH98 Data'!F159))),"")</f>
        <v/>
      </c>
      <c r="D73" s="397" t="str">
        <f t="array" ref="D73">IFERROR(INDEX('VEH98 Data'!H$3:H$1007, SMALL(IF('VEH98 Data'!$AB$3:$AB$968="TRUE", ROW('VEH98 Data'!H$3:H$968)-ROW('VEH98 Data'!H$3)+1),ROWS('VEH98 Data'!H$3:'VEH98 Data'!H159))),"")</f>
        <v/>
      </c>
      <c r="E73" s="397" t="str">
        <f t="array" ref="E73">IFERROR(INDEX('VEH98 Data'!I$3:I$1007, SMALL(IF('VEH98 Data'!$AB$3:$AB$968="TRUE", ROW('VEH98 Data'!I$3:I$968)-ROW('VEH98 Data'!I$3)+1),ROWS('VEH98 Data'!I$3:'VEH98 Data'!I159))),"")</f>
        <v/>
      </c>
      <c r="F73" s="397" t="str">
        <f t="array" ref="F73">IFERROR(INDEX('VEH98 Data'!J$3:J$1007, SMALL(IF('VEH98 Data'!$AB$3:$AB$968="TRUE", ROW('VEH98 Data'!J$3:J$968)-ROW('VEH98 Data'!J$3)+1),ROWS('VEH98 Data'!J$3:'VEH98 Data'!J159))),"")</f>
        <v/>
      </c>
      <c r="G73" s="397" t="str">
        <f t="array" ref="G73">IFERROR(INDEX('VEH98 Data'!N$3:N$1007, SMALL(IF('VEH98 Data'!$AB$3:$AB$968="TRUE", ROW('VEH98 Data'!N$3:N$968)-ROW('VEH98 Data'!N$3)+1),ROWS('VEH98 Data'!N$3:'VEH98 Data'!N159))),"")</f>
        <v/>
      </c>
      <c r="H73" s="397" t="str">
        <f t="array" ref="H73">IFERROR(INDEX('VEH98 Data'!U$3:U$1007, SMALL(IF('VEH98 Data'!$AB$3:$AB$968="TRUE", ROW('VEH98 Data'!U$3:U$968)-ROW('VEH98 Data'!U$3)+1),ROWS('VEH98 Data'!U$3:'VEH98 Data'!U159))),"")</f>
        <v/>
      </c>
      <c r="I73" s="19"/>
      <c r="J73" s="397" t="str">
        <f t="array" ref="J73">IFERROR(INDEX('VEH98 Data'!G$3:G$1007, SMALL(IF('VEH98 Data'!$AC$3:$AC$968="TRUE", ROW('VEH98 Data'!G$3:G$968)-ROW('VEH98 Data'!G$3)+1),ROWS('VEH98 Data'!G$3:'VEH98 Data'!G159))),"")</f>
        <v/>
      </c>
      <c r="K73" s="397" t="str">
        <f t="array" ref="K73">IFERROR(INDEX('VEH98 Data'!F$3:F$1007, SMALL(IF('VEH98 Data'!$AC$3:$AC$968="TRUE", ROW('VEH98 Data'!F$3:F$968)-ROW('VEH98 Data'!F$3)+1),ROWS('VEH98 Data'!F$3:'VEH98 Data'!F159))),"")</f>
        <v/>
      </c>
      <c r="L73" s="397" t="str">
        <f t="array" ref="L73">IFERROR(INDEX('VEH98 Data'!H$3:H$1007, SMALL(IF('VEH98 Data'!$AC$3:$AC$968="TRUE", ROW('VEH98 Data'!H$3:H$968)-ROW('VEH98 Data'!H$3)+1),ROWS('VEH98 Data'!H$3:'VEH98 Data'!H159))),"")</f>
        <v/>
      </c>
      <c r="M73" s="397" t="str">
        <f t="array" ref="M73">IFERROR(INDEX('VEH98 Data'!I$3:I$1007, SMALL(IF('VEH98 Data'!$AC$3:$AC$968="TRUE", ROW('VEH98 Data'!I$3:I$968)-ROW('VEH98 Data'!I$3)+1),ROWS('VEH98 Data'!I$3:'VEH98 Data'!I159))),"")</f>
        <v/>
      </c>
      <c r="N73" s="397" t="str">
        <f t="array" ref="N73">IFERROR(INDEX('VEH98 Data'!J$3:J$1007, SMALL(IF('VEH98 Data'!$AC$3:$AC$968="TRUE", ROW('VEH98 Data'!J$3:J$968)-ROW('VEH98 Data'!J$3)+1),ROWS('VEH98 Data'!J$3:'VEH98 Data'!J159))),"")</f>
        <v/>
      </c>
      <c r="O73" s="397" t="str">
        <f t="array" ref="O73">IFERROR(INDEX('VEH98 Data'!N$3:N$1007, SMALL(IF('VEH98 Data'!$AC$3:$AC$968="TRUE", ROW('VEH98 Data'!N$3:N$968)-ROW('VEH98 Data'!N$3)+1),ROWS('VEH98 Data'!N$3:'VEH98 Data'!N159))),"")</f>
        <v/>
      </c>
      <c r="P73" s="397" t="str">
        <f t="array" ref="P73">IFERROR(INDEX('VEH98 Data'!U$3:U$1007, SMALL(IF('VEH98 Data'!$AC$3:$AC$968="TRUE", ROW('VEH98 Data'!U$3:U$968)-ROW('VEH98 Data'!U$3)+1),ROWS('VEH98 Data'!U$3:'VEH98 Data'!U159))),"")</f>
        <v/>
      </c>
      <c r="Q73" s="19"/>
      <c r="R73" s="19"/>
      <c r="S73" s="19"/>
      <c r="T73" s="19"/>
    </row>
    <row r="74" spans="1:20" x14ac:dyDescent="0.25">
      <c r="A74" s="19"/>
      <c r="B74" s="398" t="str">
        <f t="array" ref="B74">IFERROR(INDEX('VEH98 Data'!G$3:G$1007, SMALL(IF('VEH98 Data'!$AB$3:$AB$968="TRUE", ROW('VEH98 Data'!G$3:G$968)-ROW('VEH98 Data'!G$3)+1),ROWS('VEH98 Data'!G$3:'VEH98 Data'!G160))),"")</f>
        <v/>
      </c>
      <c r="C74" s="398" t="str">
        <f t="array" ref="C74">IFERROR(INDEX('VEH98 Data'!F$3:F$1007, SMALL(IF('VEH98 Data'!$AB$3:$AB$968="TRUE", ROW('VEH98 Data'!F$3:F$968)-ROW('VEH98 Data'!F$3)+1),ROWS('VEH98 Data'!F$3:'VEH98 Data'!F160))),"")</f>
        <v/>
      </c>
      <c r="D74" s="398" t="str">
        <f t="array" ref="D74">IFERROR(INDEX('VEH98 Data'!H$3:H$1007, SMALL(IF('VEH98 Data'!$AB$3:$AB$968="TRUE", ROW('VEH98 Data'!H$3:H$968)-ROW('VEH98 Data'!H$3)+1),ROWS('VEH98 Data'!H$3:'VEH98 Data'!H160))),"")</f>
        <v/>
      </c>
      <c r="E74" s="398" t="str">
        <f t="array" ref="E74">IFERROR(INDEX('VEH98 Data'!I$3:I$1007, SMALL(IF('VEH98 Data'!$AB$3:$AB$968="TRUE", ROW('VEH98 Data'!I$3:I$968)-ROW('VEH98 Data'!I$3)+1),ROWS('VEH98 Data'!I$3:'VEH98 Data'!I160))),"")</f>
        <v/>
      </c>
      <c r="F74" s="398" t="str">
        <f t="array" ref="F74">IFERROR(INDEX('VEH98 Data'!J$3:J$1007, SMALL(IF('VEH98 Data'!$AB$3:$AB$968="TRUE", ROW('VEH98 Data'!J$3:J$968)-ROW('VEH98 Data'!J$3)+1),ROWS('VEH98 Data'!J$3:'VEH98 Data'!J160))),"")</f>
        <v/>
      </c>
      <c r="G74" s="398" t="str">
        <f t="array" ref="G74">IFERROR(INDEX('VEH98 Data'!N$3:N$1007, SMALL(IF('VEH98 Data'!$AB$3:$AB$968="TRUE", ROW('VEH98 Data'!N$3:N$968)-ROW('VEH98 Data'!N$3)+1),ROWS('VEH98 Data'!N$3:'VEH98 Data'!N160))),"")</f>
        <v/>
      </c>
      <c r="H74" s="398" t="str">
        <f t="array" ref="H74">IFERROR(INDEX('VEH98 Data'!U$3:U$1007, SMALL(IF('VEH98 Data'!$AB$3:$AB$968="TRUE", ROW('VEH98 Data'!U$3:U$968)-ROW('VEH98 Data'!U$3)+1),ROWS('VEH98 Data'!U$3:'VEH98 Data'!U160))),"")</f>
        <v/>
      </c>
      <c r="I74" s="19"/>
      <c r="J74" s="398" t="str">
        <f t="array" ref="J74">IFERROR(INDEX('VEH98 Data'!G$3:G$1007, SMALL(IF('VEH98 Data'!$AC$3:$AC$968="TRUE", ROW('VEH98 Data'!G$3:G$968)-ROW('VEH98 Data'!G$3)+1),ROWS('VEH98 Data'!G$3:'VEH98 Data'!G160))),"")</f>
        <v/>
      </c>
      <c r="K74" s="398" t="str">
        <f t="array" ref="K74">IFERROR(INDEX('VEH98 Data'!F$3:F$1007, SMALL(IF('VEH98 Data'!$AC$3:$AC$968="TRUE", ROW('VEH98 Data'!F$3:F$968)-ROW('VEH98 Data'!F$3)+1),ROWS('VEH98 Data'!F$3:'VEH98 Data'!F160))),"")</f>
        <v/>
      </c>
      <c r="L74" s="398" t="str">
        <f t="array" ref="L74">IFERROR(INDEX('VEH98 Data'!H$3:H$1007, SMALL(IF('VEH98 Data'!$AC$3:$AC$968="TRUE", ROW('VEH98 Data'!H$3:H$968)-ROW('VEH98 Data'!H$3)+1),ROWS('VEH98 Data'!H$3:'VEH98 Data'!H160))),"")</f>
        <v/>
      </c>
      <c r="M74" s="398" t="str">
        <f t="array" ref="M74">IFERROR(INDEX('VEH98 Data'!I$3:I$1007, SMALL(IF('VEH98 Data'!$AC$3:$AC$968="TRUE", ROW('VEH98 Data'!I$3:I$968)-ROW('VEH98 Data'!I$3)+1),ROWS('VEH98 Data'!I$3:'VEH98 Data'!I160))),"")</f>
        <v/>
      </c>
      <c r="N74" s="398" t="str">
        <f t="array" ref="N74">IFERROR(INDEX('VEH98 Data'!J$3:J$1007, SMALL(IF('VEH98 Data'!$AC$3:$AC$968="TRUE", ROW('VEH98 Data'!J$3:J$968)-ROW('VEH98 Data'!J$3)+1),ROWS('VEH98 Data'!J$3:'VEH98 Data'!J160))),"")</f>
        <v/>
      </c>
      <c r="O74" s="398" t="str">
        <f t="array" ref="O74">IFERROR(INDEX('VEH98 Data'!N$3:N$1007, SMALL(IF('VEH98 Data'!$AC$3:$AC$968="TRUE", ROW('VEH98 Data'!N$3:N$968)-ROW('VEH98 Data'!N$3)+1),ROWS('VEH98 Data'!N$3:'VEH98 Data'!N160))),"")</f>
        <v/>
      </c>
      <c r="P74" s="398" t="str">
        <f t="array" ref="P74">IFERROR(INDEX('VEH98 Data'!U$3:U$1007, SMALL(IF('VEH98 Data'!$AC$3:$AC$968="TRUE", ROW('VEH98 Data'!U$3:U$968)-ROW('VEH98 Data'!U$3)+1),ROWS('VEH98 Data'!U$3:'VEH98 Data'!U160))),"")</f>
        <v/>
      </c>
      <c r="Q74" s="19"/>
      <c r="R74" s="19"/>
      <c r="S74" s="19"/>
      <c r="T74" s="19"/>
    </row>
    <row r="75" spans="1:20" x14ac:dyDescent="0.25">
      <c r="A75" s="19"/>
      <c r="B75" s="397" t="str">
        <f t="array" ref="B75">IFERROR(INDEX('VEH98 Data'!G$3:G$1007, SMALL(IF('VEH98 Data'!$AB$3:$AB$968="TRUE", ROW('VEH98 Data'!G$3:G$968)-ROW('VEH98 Data'!G$3)+1),ROWS('VEH98 Data'!G$3:'VEH98 Data'!G161))),"")</f>
        <v/>
      </c>
      <c r="C75" s="397" t="str">
        <f t="array" ref="C75">IFERROR(INDEX('VEH98 Data'!F$3:F$1007, SMALL(IF('VEH98 Data'!$AB$3:$AB$968="TRUE", ROW('VEH98 Data'!F$3:F$968)-ROW('VEH98 Data'!F$3)+1),ROWS('VEH98 Data'!F$3:'VEH98 Data'!F161))),"")</f>
        <v/>
      </c>
      <c r="D75" s="397" t="str">
        <f t="array" ref="D75">IFERROR(INDEX('VEH98 Data'!H$3:H$1007, SMALL(IF('VEH98 Data'!$AB$3:$AB$968="TRUE", ROW('VEH98 Data'!H$3:H$968)-ROW('VEH98 Data'!H$3)+1),ROWS('VEH98 Data'!H$3:'VEH98 Data'!H161))),"")</f>
        <v/>
      </c>
      <c r="E75" s="397" t="str">
        <f t="array" ref="E75">IFERROR(INDEX('VEH98 Data'!I$3:I$1007, SMALL(IF('VEH98 Data'!$AB$3:$AB$968="TRUE", ROW('VEH98 Data'!I$3:I$968)-ROW('VEH98 Data'!I$3)+1),ROWS('VEH98 Data'!I$3:'VEH98 Data'!I161))),"")</f>
        <v/>
      </c>
      <c r="F75" s="397" t="str">
        <f t="array" ref="F75">IFERROR(INDEX('VEH98 Data'!J$3:J$1007, SMALL(IF('VEH98 Data'!$AB$3:$AB$968="TRUE", ROW('VEH98 Data'!J$3:J$968)-ROW('VEH98 Data'!J$3)+1),ROWS('VEH98 Data'!J$3:'VEH98 Data'!J161))),"")</f>
        <v/>
      </c>
      <c r="G75" s="397" t="str">
        <f t="array" ref="G75">IFERROR(INDEX('VEH98 Data'!N$3:N$1007, SMALL(IF('VEH98 Data'!$AB$3:$AB$968="TRUE", ROW('VEH98 Data'!N$3:N$968)-ROW('VEH98 Data'!N$3)+1),ROWS('VEH98 Data'!N$3:'VEH98 Data'!N161))),"")</f>
        <v/>
      </c>
      <c r="H75" s="397" t="str">
        <f t="array" ref="H75">IFERROR(INDEX('VEH98 Data'!U$3:U$1007, SMALL(IF('VEH98 Data'!$AB$3:$AB$968="TRUE", ROW('VEH98 Data'!U$3:U$968)-ROW('VEH98 Data'!U$3)+1),ROWS('VEH98 Data'!U$3:'VEH98 Data'!U161))),"")</f>
        <v/>
      </c>
      <c r="I75" s="19"/>
      <c r="J75" s="397" t="str">
        <f t="array" ref="J75">IFERROR(INDEX('VEH98 Data'!G$3:G$1007, SMALL(IF('VEH98 Data'!$AC$3:$AC$968="TRUE", ROW('VEH98 Data'!G$3:G$968)-ROW('VEH98 Data'!G$3)+1),ROWS('VEH98 Data'!G$3:'VEH98 Data'!G161))),"")</f>
        <v/>
      </c>
      <c r="K75" s="397" t="str">
        <f t="array" ref="K75">IFERROR(INDEX('VEH98 Data'!F$3:F$1007, SMALL(IF('VEH98 Data'!$AC$3:$AC$968="TRUE", ROW('VEH98 Data'!F$3:F$968)-ROW('VEH98 Data'!F$3)+1),ROWS('VEH98 Data'!F$3:'VEH98 Data'!F161))),"")</f>
        <v/>
      </c>
      <c r="L75" s="397" t="str">
        <f t="array" ref="L75">IFERROR(INDEX('VEH98 Data'!H$3:H$1007, SMALL(IF('VEH98 Data'!$AC$3:$AC$968="TRUE", ROW('VEH98 Data'!H$3:H$968)-ROW('VEH98 Data'!H$3)+1),ROWS('VEH98 Data'!H$3:'VEH98 Data'!H161))),"")</f>
        <v/>
      </c>
      <c r="M75" s="397" t="str">
        <f t="array" ref="M75">IFERROR(INDEX('VEH98 Data'!I$3:I$1007, SMALL(IF('VEH98 Data'!$AC$3:$AC$968="TRUE", ROW('VEH98 Data'!I$3:I$968)-ROW('VEH98 Data'!I$3)+1),ROWS('VEH98 Data'!I$3:'VEH98 Data'!I161))),"")</f>
        <v/>
      </c>
      <c r="N75" s="397" t="str">
        <f t="array" ref="N75">IFERROR(INDEX('VEH98 Data'!J$3:J$1007, SMALL(IF('VEH98 Data'!$AC$3:$AC$968="TRUE", ROW('VEH98 Data'!J$3:J$968)-ROW('VEH98 Data'!J$3)+1),ROWS('VEH98 Data'!J$3:'VEH98 Data'!J161))),"")</f>
        <v/>
      </c>
      <c r="O75" s="397" t="str">
        <f t="array" ref="O75">IFERROR(INDEX('VEH98 Data'!N$3:N$1007, SMALL(IF('VEH98 Data'!$AC$3:$AC$968="TRUE", ROW('VEH98 Data'!N$3:N$968)-ROW('VEH98 Data'!N$3)+1),ROWS('VEH98 Data'!N$3:'VEH98 Data'!N161))),"")</f>
        <v/>
      </c>
      <c r="P75" s="397" t="str">
        <f t="array" ref="P75">IFERROR(INDEX('VEH98 Data'!U$3:U$1007, SMALL(IF('VEH98 Data'!$AC$3:$AC$968="TRUE", ROW('VEH98 Data'!U$3:U$968)-ROW('VEH98 Data'!U$3)+1),ROWS('VEH98 Data'!U$3:'VEH98 Data'!U161))),"")</f>
        <v/>
      </c>
      <c r="Q75" s="19"/>
      <c r="R75" s="19"/>
      <c r="S75" s="19"/>
      <c r="T75" s="19"/>
    </row>
    <row r="76" spans="1:20" x14ac:dyDescent="0.25">
      <c r="A76" s="19"/>
      <c r="B76" s="398" t="str">
        <f t="array" ref="B76">IFERROR(INDEX('VEH98 Data'!G$3:G$1007, SMALL(IF('VEH98 Data'!$AB$3:$AB$968="TRUE", ROW('VEH98 Data'!G$3:G$968)-ROW('VEH98 Data'!G$3)+1),ROWS('VEH98 Data'!G$3:'VEH98 Data'!G162))),"")</f>
        <v/>
      </c>
      <c r="C76" s="398" t="str">
        <f t="array" ref="C76">IFERROR(INDEX('VEH98 Data'!F$3:F$1007, SMALL(IF('VEH98 Data'!$AB$3:$AB$968="TRUE", ROW('VEH98 Data'!F$3:F$968)-ROW('VEH98 Data'!F$3)+1),ROWS('VEH98 Data'!F$3:'VEH98 Data'!F162))),"")</f>
        <v/>
      </c>
      <c r="D76" s="398" t="str">
        <f t="array" ref="D76">IFERROR(INDEX('VEH98 Data'!H$3:H$1007, SMALL(IF('VEH98 Data'!$AB$3:$AB$968="TRUE", ROW('VEH98 Data'!H$3:H$968)-ROW('VEH98 Data'!H$3)+1),ROWS('VEH98 Data'!H$3:'VEH98 Data'!H162))),"")</f>
        <v/>
      </c>
      <c r="E76" s="398" t="str">
        <f t="array" ref="E76">IFERROR(INDEX('VEH98 Data'!I$3:I$1007, SMALL(IF('VEH98 Data'!$AB$3:$AB$968="TRUE", ROW('VEH98 Data'!I$3:I$968)-ROW('VEH98 Data'!I$3)+1),ROWS('VEH98 Data'!I$3:'VEH98 Data'!I162))),"")</f>
        <v/>
      </c>
      <c r="F76" s="398" t="str">
        <f t="array" ref="F76">IFERROR(INDEX('VEH98 Data'!J$3:J$1007, SMALL(IF('VEH98 Data'!$AB$3:$AB$968="TRUE", ROW('VEH98 Data'!J$3:J$968)-ROW('VEH98 Data'!J$3)+1),ROWS('VEH98 Data'!J$3:'VEH98 Data'!J162))),"")</f>
        <v/>
      </c>
      <c r="G76" s="398" t="str">
        <f t="array" ref="G76">IFERROR(INDEX('VEH98 Data'!N$3:N$1007, SMALL(IF('VEH98 Data'!$AB$3:$AB$968="TRUE", ROW('VEH98 Data'!N$3:N$968)-ROW('VEH98 Data'!N$3)+1),ROWS('VEH98 Data'!N$3:'VEH98 Data'!N162))),"")</f>
        <v/>
      </c>
      <c r="H76" s="398" t="str">
        <f t="array" ref="H76">IFERROR(INDEX('VEH98 Data'!U$3:U$1007, SMALL(IF('VEH98 Data'!$AB$3:$AB$968="TRUE", ROW('VEH98 Data'!U$3:U$968)-ROW('VEH98 Data'!U$3)+1),ROWS('VEH98 Data'!U$3:'VEH98 Data'!U162))),"")</f>
        <v/>
      </c>
      <c r="I76" s="19"/>
      <c r="J76" s="398" t="str">
        <f t="array" ref="J76">IFERROR(INDEX('VEH98 Data'!G$3:G$1007, SMALL(IF('VEH98 Data'!$AC$3:$AC$968="TRUE", ROW('VEH98 Data'!G$3:G$968)-ROW('VEH98 Data'!G$3)+1),ROWS('VEH98 Data'!G$3:'VEH98 Data'!G162))),"")</f>
        <v/>
      </c>
      <c r="K76" s="398" t="str">
        <f t="array" ref="K76">IFERROR(INDEX('VEH98 Data'!F$3:F$1007, SMALL(IF('VEH98 Data'!$AC$3:$AC$968="TRUE", ROW('VEH98 Data'!F$3:F$968)-ROW('VEH98 Data'!F$3)+1),ROWS('VEH98 Data'!F$3:'VEH98 Data'!F162))),"")</f>
        <v/>
      </c>
      <c r="L76" s="398" t="str">
        <f t="array" ref="L76">IFERROR(INDEX('VEH98 Data'!H$3:H$1007, SMALL(IF('VEH98 Data'!$AC$3:$AC$968="TRUE", ROW('VEH98 Data'!H$3:H$968)-ROW('VEH98 Data'!H$3)+1),ROWS('VEH98 Data'!H$3:'VEH98 Data'!H162))),"")</f>
        <v/>
      </c>
      <c r="M76" s="398" t="str">
        <f t="array" ref="M76">IFERROR(INDEX('VEH98 Data'!I$3:I$1007, SMALL(IF('VEH98 Data'!$AC$3:$AC$968="TRUE", ROW('VEH98 Data'!I$3:I$968)-ROW('VEH98 Data'!I$3)+1),ROWS('VEH98 Data'!I$3:'VEH98 Data'!I162))),"")</f>
        <v/>
      </c>
      <c r="N76" s="398" t="str">
        <f t="array" ref="N76">IFERROR(INDEX('VEH98 Data'!J$3:J$1007, SMALL(IF('VEH98 Data'!$AC$3:$AC$968="TRUE", ROW('VEH98 Data'!J$3:J$968)-ROW('VEH98 Data'!J$3)+1),ROWS('VEH98 Data'!J$3:'VEH98 Data'!J162))),"")</f>
        <v/>
      </c>
      <c r="O76" s="398" t="str">
        <f t="array" ref="O76">IFERROR(INDEX('VEH98 Data'!N$3:N$1007, SMALL(IF('VEH98 Data'!$AC$3:$AC$968="TRUE", ROW('VEH98 Data'!N$3:N$968)-ROW('VEH98 Data'!N$3)+1),ROWS('VEH98 Data'!N$3:'VEH98 Data'!N162))),"")</f>
        <v/>
      </c>
      <c r="P76" s="398" t="str">
        <f t="array" ref="P76">IFERROR(INDEX('VEH98 Data'!U$3:U$1007, SMALL(IF('VEH98 Data'!$AC$3:$AC$968="TRUE", ROW('VEH98 Data'!U$3:U$968)-ROW('VEH98 Data'!U$3)+1),ROWS('VEH98 Data'!U$3:'VEH98 Data'!U162))),"")</f>
        <v/>
      </c>
      <c r="Q76" s="19"/>
      <c r="R76" s="19"/>
      <c r="S76" s="19"/>
      <c r="T76" s="19"/>
    </row>
    <row r="77" spans="1:20" x14ac:dyDescent="0.25">
      <c r="A77" s="19"/>
      <c r="B77" s="397" t="str">
        <f t="array" ref="B77">IFERROR(INDEX('VEH98 Data'!G$3:G$1007, SMALL(IF('VEH98 Data'!$AB$3:$AB$968="TRUE", ROW('VEH98 Data'!G$3:G$968)-ROW('VEH98 Data'!G$3)+1),ROWS('VEH98 Data'!G$3:'VEH98 Data'!G163))),"")</f>
        <v/>
      </c>
      <c r="C77" s="397" t="str">
        <f t="array" ref="C77">IFERROR(INDEX('VEH98 Data'!F$3:F$1007, SMALL(IF('VEH98 Data'!$AB$3:$AB$968="TRUE", ROW('VEH98 Data'!F$3:F$968)-ROW('VEH98 Data'!F$3)+1),ROWS('VEH98 Data'!F$3:'VEH98 Data'!F163))),"")</f>
        <v/>
      </c>
      <c r="D77" s="397" t="str">
        <f t="array" ref="D77">IFERROR(INDEX('VEH98 Data'!H$3:H$1007, SMALL(IF('VEH98 Data'!$AB$3:$AB$968="TRUE", ROW('VEH98 Data'!H$3:H$968)-ROW('VEH98 Data'!H$3)+1),ROWS('VEH98 Data'!H$3:'VEH98 Data'!H163))),"")</f>
        <v/>
      </c>
      <c r="E77" s="397" t="str">
        <f t="array" ref="E77">IFERROR(INDEX('VEH98 Data'!I$3:I$1007, SMALL(IF('VEH98 Data'!$AB$3:$AB$968="TRUE", ROW('VEH98 Data'!I$3:I$968)-ROW('VEH98 Data'!I$3)+1),ROWS('VEH98 Data'!I$3:'VEH98 Data'!I163))),"")</f>
        <v/>
      </c>
      <c r="F77" s="397" t="str">
        <f t="array" ref="F77">IFERROR(INDEX('VEH98 Data'!J$3:J$1007, SMALL(IF('VEH98 Data'!$AB$3:$AB$968="TRUE", ROW('VEH98 Data'!J$3:J$968)-ROW('VEH98 Data'!J$3)+1),ROWS('VEH98 Data'!J$3:'VEH98 Data'!J163))),"")</f>
        <v/>
      </c>
      <c r="G77" s="397" t="str">
        <f t="array" ref="G77">IFERROR(INDEX('VEH98 Data'!N$3:N$1007, SMALL(IF('VEH98 Data'!$AB$3:$AB$968="TRUE", ROW('VEH98 Data'!N$3:N$968)-ROW('VEH98 Data'!N$3)+1),ROWS('VEH98 Data'!N$3:'VEH98 Data'!N163))),"")</f>
        <v/>
      </c>
      <c r="H77" s="397" t="str">
        <f t="array" ref="H77">IFERROR(INDEX('VEH98 Data'!U$3:U$1007, SMALL(IF('VEH98 Data'!$AB$3:$AB$968="TRUE", ROW('VEH98 Data'!U$3:U$968)-ROW('VEH98 Data'!U$3)+1),ROWS('VEH98 Data'!U$3:'VEH98 Data'!U163))),"")</f>
        <v/>
      </c>
      <c r="I77" s="19"/>
      <c r="J77" s="397" t="str">
        <f t="array" ref="J77">IFERROR(INDEX('VEH98 Data'!G$3:G$1007, SMALL(IF('VEH98 Data'!$AC$3:$AC$968="TRUE", ROW('VEH98 Data'!G$3:G$968)-ROW('VEH98 Data'!G$3)+1),ROWS('VEH98 Data'!G$3:'VEH98 Data'!G163))),"")</f>
        <v/>
      </c>
      <c r="K77" s="397" t="str">
        <f t="array" ref="K77">IFERROR(INDEX('VEH98 Data'!F$3:F$1007, SMALL(IF('VEH98 Data'!$AC$3:$AC$968="TRUE", ROW('VEH98 Data'!F$3:F$968)-ROW('VEH98 Data'!F$3)+1),ROWS('VEH98 Data'!F$3:'VEH98 Data'!F163))),"")</f>
        <v/>
      </c>
      <c r="L77" s="397" t="str">
        <f t="array" ref="L77">IFERROR(INDEX('VEH98 Data'!H$3:H$1007, SMALL(IF('VEH98 Data'!$AC$3:$AC$968="TRUE", ROW('VEH98 Data'!H$3:H$968)-ROW('VEH98 Data'!H$3)+1),ROWS('VEH98 Data'!H$3:'VEH98 Data'!H163))),"")</f>
        <v/>
      </c>
      <c r="M77" s="397" t="str">
        <f t="array" ref="M77">IFERROR(INDEX('VEH98 Data'!I$3:I$1007, SMALL(IF('VEH98 Data'!$AC$3:$AC$968="TRUE", ROW('VEH98 Data'!I$3:I$968)-ROW('VEH98 Data'!I$3)+1),ROWS('VEH98 Data'!I$3:'VEH98 Data'!I163))),"")</f>
        <v/>
      </c>
      <c r="N77" s="397" t="str">
        <f t="array" ref="N77">IFERROR(INDEX('VEH98 Data'!J$3:J$1007, SMALL(IF('VEH98 Data'!$AC$3:$AC$968="TRUE", ROW('VEH98 Data'!J$3:J$968)-ROW('VEH98 Data'!J$3)+1),ROWS('VEH98 Data'!J$3:'VEH98 Data'!J163))),"")</f>
        <v/>
      </c>
      <c r="O77" s="397" t="str">
        <f t="array" ref="O77">IFERROR(INDEX('VEH98 Data'!N$3:N$1007, SMALL(IF('VEH98 Data'!$AC$3:$AC$968="TRUE", ROW('VEH98 Data'!N$3:N$968)-ROW('VEH98 Data'!N$3)+1),ROWS('VEH98 Data'!N$3:'VEH98 Data'!N163))),"")</f>
        <v/>
      </c>
      <c r="P77" s="397" t="str">
        <f t="array" ref="P77">IFERROR(INDEX('VEH98 Data'!U$3:U$1007, SMALL(IF('VEH98 Data'!$AC$3:$AC$968="TRUE", ROW('VEH98 Data'!U$3:U$968)-ROW('VEH98 Data'!U$3)+1),ROWS('VEH98 Data'!U$3:'VEH98 Data'!U163))),"")</f>
        <v/>
      </c>
      <c r="Q77" s="19"/>
      <c r="R77" s="19"/>
      <c r="S77" s="19"/>
      <c r="T77" s="19"/>
    </row>
    <row r="78" spans="1:20" x14ac:dyDescent="0.25">
      <c r="A78" s="19"/>
      <c r="B78" s="398" t="str">
        <f t="array" ref="B78">IFERROR(INDEX('VEH98 Data'!G$3:G$1007, SMALL(IF('VEH98 Data'!$AB$3:$AB$968="TRUE", ROW('VEH98 Data'!G$3:G$968)-ROW('VEH98 Data'!G$3)+1),ROWS('VEH98 Data'!G$3:'VEH98 Data'!G164))),"")</f>
        <v/>
      </c>
      <c r="C78" s="398" t="str">
        <f t="array" ref="C78">IFERROR(INDEX('VEH98 Data'!F$3:F$1007, SMALL(IF('VEH98 Data'!$AB$3:$AB$968="TRUE", ROW('VEH98 Data'!F$3:F$968)-ROW('VEH98 Data'!F$3)+1),ROWS('VEH98 Data'!F$3:'VEH98 Data'!F164))),"")</f>
        <v/>
      </c>
      <c r="D78" s="398" t="str">
        <f t="array" ref="D78">IFERROR(INDEX('VEH98 Data'!H$3:H$1007, SMALL(IF('VEH98 Data'!$AB$3:$AB$968="TRUE", ROW('VEH98 Data'!H$3:H$968)-ROW('VEH98 Data'!H$3)+1),ROWS('VEH98 Data'!H$3:'VEH98 Data'!H164))),"")</f>
        <v/>
      </c>
      <c r="E78" s="398" t="str">
        <f t="array" ref="E78">IFERROR(INDEX('VEH98 Data'!I$3:I$1007, SMALL(IF('VEH98 Data'!$AB$3:$AB$968="TRUE", ROW('VEH98 Data'!I$3:I$968)-ROW('VEH98 Data'!I$3)+1),ROWS('VEH98 Data'!I$3:'VEH98 Data'!I164))),"")</f>
        <v/>
      </c>
      <c r="F78" s="398" t="str">
        <f t="array" ref="F78">IFERROR(INDEX('VEH98 Data'!J$3:J$1007, SMALL(IF('VEH98 Data'!$AB$3:$AB$968="TRUE", ROW('VEH98 Data'!J$3:J$968)-ROW('VEH98 Data'!J$3)+1),ROWS('VEH98 Data'!J$3:'VEH98 Data'!J164))),"")</f>
        <v/>
      </c>
      <c r="G78" s="398" t="str">
        <f t="array" ref="G78">IFERROR(INDEX('VEH98 Data'!N$3:N$1007, SMALL(IF('VEH98 Data'!$AB$3:$AB$968="TRUE", ROW('VEH98 Data'!N$3:N$968)-ROW('VEH98 Data'!N$3)+1),ROWS('VEH98 Data'!N$3:'VEH98 Data'!N164))),"")</f>
        <v/>
      </c>
      <c r="H78" s="398" t="str">
        <f t="array" ref="H78">IFERROR(INDEX('VEH98 Data'!U$3:U$1007, SMALL(IF('VEH98 Data'!$AB$3:$AB$968="TRUE", ROW('VEH98 Data'!U$3:U$968)-ROW('VEH98 Data'!U$3)+1),ROWS('VEH98 Data'!U$3:'VEH98 Data'!U164))),"")</f>
        <v/>
      </c>
      <c r="I78" s="19"/>
      <c r="J78" s="398" t="str">
        <f t="array" ref="J78">IFERROR(INDEX('VEH98 Data'!G$3:G$1007, SMALL(IF('VEH98 Data'!$AC$3:$AC$968="TRUE", ROW('VEH98 Data'!G$3:G$968)-ROW('VEH98 Data'!G$3)+1),ROWS('VEH98 Data'!G$3:'VEH98 Data'!G164))),"")</f>
        <v/>
      </c>
      <c r="K78" s="398" t="str">
        <f t="array" ref="K78">IFERROR(INDEX('VEH98 Data'!F$3:F$1007, SMALL(IF('VEH98 Data'!$AC$3:$AC$968="TRUE", ROW('VEH98 Data'!F$3:F$968)-ROW('VEH98 Data'!F$3)+1),ROWS('VEH98 Data'!F$3:'VEH98 Data'!F164))),"")</f>
        <v/>
      </c>
      <c r="L78" s="398" t="str">
        <f t="array" ref="L78">IFERROR(INDEX('VEH98 Data'!H$3:H$1007, SMALL(IF('VEH98 Data'!$AC$3:$AC$968="TRUE", ROW('VEH98 Data'!H$3:H$968)-ROW('VEH98 Data'!H$3)+1),ROWS('VEH98 Data'!H$3:'VEH98 Data'!H164))),"")</f>
        <v/>
      </c>
      <c r="M78" s="398" t="str">
        <f t="array" ref="M78">IFERROR(INDEX('VEH98 Data'!I$3:I$1007, SMALL(IF('VEH98 Data'!$AC$3:$AC$968="TRUE", ROW('VEH98 Data'!I$3:I$968)-ROW('VEH98 Data'!I$3)+1),ROWS('VEH98 Data'!I$3:'VEH98 Data'!I164))),"")</f>
        <v/>
      </c>
      <c r="N78" s="398" t="str">
        <f t="array" ref="N78">IFERROR(INDEX('VEH98 Data'!J$3:J$1007, SMALL(IF('VEH98 Data'!$AC$3:$AC$968="TRUE", ROW('VEH98 Data'!J$3:J$968)-ROW('VEH98 Data'!J$3)+1),ROWS('VEH98 Data'!J$3:'VEH98 Data'!J164))),"")</f>
        <v/>
      </c>
      <c r="O78" s="398" t="str">
        <f t="array" ref="O78">IFERROR(INDEX('VEH98 Data'!N$3:N$1007, SMALL(IF('VEH98 Data'!$AC$3:$AC$968="TRUE", ROW('VEH98 Data'!N$3:N$968)-ROW('VEH98 Data'!N$3)+1),ROWS('VEH98 Data'!N$3:'VEH98 Data'!N164))),"")</f>
        <v/>
      </c>
      <c r="P78" s="398" t="str">
        <f t="array" ref="P78">IFERROR(INDEX('VEH98 Data'!U$3:U$1007, SMALL(IF('VEH98 Data'!$AC$3:$AC$968="TRUE", ROW('VEH98 Data'!U$3:U$968)-ROW('VEH98 Data'!U$3)+1),ROWS('VEH98 Data'!U$3:'VEH98 Data'!U164))),"")</f>
        <v/>
      </c>
      <c r="Q78" s="19"/>
      <c r="R78" s="19"/>
      <c r="S78" s="19"/>
      <c r="T78" s="19"/>
    </row>
    <row r="79" spans="1:20" x14ac:dyDescent="0.25">
      <c r="A79" s="19"/>
      <c r="B79" s="397" t="str">
        <f t="array" ref="B79">IFERROR(INDEX('VEH98 Data'!G$3:G$1007, SMALL(IF('VEH98 Data'!$AB$3:$AB$968="TRUE", ROW('VEH98 Data'!G$3:G$968)-ROW('VEH98 Data'!G$3)+1),ROWS('VEH98 Data'!G$3:'VEH98 Data'!G165))),"")</f>
        <v/>
      </c>
      <c r="C79" s="397" t="str">
        <f t="array" ref="C79">IFERROR(INDEX('VEH98 Data'!F$3:F$1007, SMALL(IF('VEH98 Data'!$AB$3:$AB$968="TRUE", ROW('VEH98 Data'!F$3:F$968)-ROW('VEH98 Data'!F$3)+1),ROWS('VEH98 Data'!F$3:'VEH98 Data'!F165))),"")</f>
        <v/>
      </c>
      <c r="D79" s="397" t="str">
        <f t="array" ref="D79">IFERROR(INDEX('VEH98 Data'!H$3:H$1007, SMALL(IF('VEH98 Data'!$AB$3:$AB$968="TRUE", ROW('VEH98 Data'!H$3:H$968)-ROW('VEH98 Data'!H$3)+1),ROWS('VEH98 Data'!H$3:'VEH98 Data'!H165))),"")</f>
        <v/>
      </c>
      <c r="E79" s="397" t="str">
        <f t="array" ref="E79">IFERROR(INDEX('VEH98 Data'!I$3:I$1007, SMALL(IF('VEH98 Data'!$AB$3:$AB$968="TRUE", ROW('VEH98 Data'!I$3:I$968)-ROW('VEH98 Data'!I$3)+1),ROWS('VEH98 Data'!I$3:'VEH98 Data'!I165))),"")</f>
        <v/>
      </c>
      <c r="F79" s="397" t="str">
        <f t="array" ref="F79">IFERROR(INDEX('VEH98 Data'!J$3:J$1007, SMALL(IF('VEH98 Data'!$AB$3:$AB$968="TRUE", ROW('VEH98 Data'!J$3:J$968)-ROW('VEH98 Data'!J$3)+1),ROWS('VEH98 Data'!J$3:'VEH98 Data'!J165))),"")</f>
        <v/>
      </c>
      <c r="G79" s="397" t="str">
        <f t="array" ref="G79">IFERROR(INDEX('VEH98 Data'!N$3:N$1007, SMALL(IF('VEH98 Data'!$AB$3:$AB$968="TRUE", ROW('VEH98 Data'!N$3:N$968)-ROW('VEH98 Data'!N$3)+1),ROWS('VEH98 Data'!N$3:'VEH98 Data'!N165))),"")</f>
        <v/>
      </c>
      <c r="H79" s="397" t="str">
        <f t="array" ref="H79">IFERROR(INDEX('VEH98 Data'!U$3:U$1007, SMALL(IF('VEH98 Data'!$AB$3:$AB$968="TRUE", ROW('VEH98 Data'!U$3:U$968)-ROW('VEH98 Data'!U$3)+1),ROWS('VEH98 Data'!U$3:'VEH98 Data'!U165))),"")</f>
        <v/>
      </c>
      <c r="I79" s="19"/>
      <c r="J79" s="397" t="str">
        <f t="array" ref="J79">IFERROR(INDEX('VEH98 Data'!G$3:G$1007, SMALL(IF('VEH98 Data'!$AC$3:$AC$968="TRUE", ROW('VEH98 Data'!G$3:G$968)-ROW('VEH98 Data'!G$3)+1),ROWS('VEH98 Data'!G$3:'VEH98 Data'!G165))),"")</f>
        <v/>
      </c>
      <c r="K79" s="397" t="str">
        <f t="array" ref="K79">IFERROR(INDEX('VEH98 Data'!F$3:F$1007, SMALL(IF('VEH98 Data'!$AC$3:$AC$968="TRUE", ROW('VEH98 Data'!F$3:F$968)-ROW('VEH98 Data'!F$3)+1),ROWS('VEH98 Data'!F$3:'VEH98 Data'!F165))),"")</f>
        <v/>
      </c>
      <c r="L79" s="397" t="str">
        <f t="array" ref="L79">IFERROR(INDEX('VEH98 Data'!H$3:H$1007, SMALL(IF('VEH98 Data'!$AC$3:$AC$968="TRUE", ROW('VEH98 Data'!H$3:H$968)-ROW('VEH98 Data'!H$3)+1),ROWS('VEH98 Data'!H$3:'VEH98 Data'!H165))),"")</f>
        <v/>
      </c>
      <c r="M79" s="397" t="str">
        <f t="array" ref="M79">IFERROR(INDEX('VEH98 Data'!I$3:I$1007, SMALL(IF('VEH98 Data'!$AC$3:$AC$968="TRUE", ROW('VEH98 Data'!I$3:I$968)-ROW('VEH98 Data'!I$3)+1),ROWS('VEH98 Data'!I$3:'VEH98 Data'!I165))),"")</f>
        <v/>
      </c>
      <c r="N79" s="397" t="str">
        <f t="array" ref="N79">IFERROR(INDEX('VEH98 Data'!J$3:J$1007, SMALL(IF('VEH98 Data'!$AC$3:$AC$968="TRUE", ROW('VEH98 Data'!J$3:J$968)-ROW('VEH98 Data'!J$3)+1),ROWS('VEH98 Data'!J$3:'VEH98 Data'!J165))),"")</f>
        <v/>
      </c>
      <c r="O79" s="397" t="str">
        <f t="array" ref="O79">IFERROR(INDEX('VEH98 Data'!N$3:N$1007, SMALL(IF('VEH98 Data'!$AC$3:$AC$968="TRUE", ROW('VEH98 Data'!N$3:N$968)-ROW('VEH98 Data'!N$3)+1),ROWS('VEH98 Data'!N$3:'VEH98 Data'!N165))),"")</f>
        <v/>
      </c>
      <c r="P79" s="397" t="str">
        <f t="array" ref="P79">IFERROR(INDEX('VEH98 Data'!U$3:U$1007, SMALL(IF('VEH98 Data'!$AC$3:$AC$968="TRUE", ROW('VEH98 Data'!U$3:U$968)-ROW('VEH98 Data'!U$3)+1),ROWS('VEH98 Data'!U$3:'VEH98 Data'!U165))),"")</f>
        <v/>
      </c>
      <c r="Q79" s="19"/>
      <c r="R79" s="19"/>
      <c r="S79" s="19"/>
      <c r="T79" s="19"/>
    </row>
    <row r="80" spans="1:20" x14ac:dyDescent="0.25">
      <c r="A80" s="19"/>
      <c r="B80" s="398" t="str">
        <f t="array" ref="B80">IFERROR(INDEX('VEH98 Data'!G$3:G$1007, SMALL(IF('VEH98 Data'!$AB$3:$AB$968="TRUE", ROW('VEH98 Data'!G$3:G$968)-ROW('VEH98 Data'!G$3)+1),ROWS('VEH98 Data'!G$3:'VEH98 Data'!G166))),"")</f>
        <v/>
      </c>
      <c r="C80" s="398" t="str">
        <f t="array" ref="C80">IFERROR(INDEX('VEH98 Data'!F$3:F$1007, SMALL(IF('VEH98 Data'!$AB$3:$AB$968="TRUE", ROW('VEH98 Data'!F$3:F$968)-ROW('VEH98 Data'!F$3)+1),ROWS('VEH98 Data'!F$3:'VEH98 Data'!F166))),"")</f>
        <v/>
      </c>
      <c r="D80" s="398" t="str">
        <f t="array" ref="D80">IFERROR(INDEX('VEH98 Data'!H$3:H$1007, SMALL(IF('VEH98 Data'!$AB$3:$AB$968="TRUE", ROW('VEH98 Data'!H$3:H$968)-ROW('VEH98 Data'!H$3)+1),ROWS('VEH98 Data'!H$3:'VEH98 Data'!H166))),"")</f>
        <v/>
      </c>
      <c r="E80" s="398" t="str">
        <f t="array" ref="E80">IFERROR(INDEX('VEH98 Data'!I$3:I$1007, SMALL(IF('VEH98 Data'!$AB$3:$AB$968="TRUE", ROW('VEH98 Data'!I$3:I$968)-ROW('VEH98 Data'!I$3)+1),ROWS('VEH98 Data'!I$3:'VEH98 Data'!I166))),"")</f>
        <v/>
      </c>
      <c r="F80" s="398" t="str">
        <f t="array" ref="F80">IFERROR(INDEX('VEH98 Data'!J$3:J$1007, SMALL(IF('VEH98 Data'!$AB$3:$AB$968="TRUE", ROW('VEH98 Data'!J$3:J$968)-ROW('VEH98 Data'!J$3)+1),ROWS('VEH98 Data'!J$3:'VEH98 Data'!J166))),"")</f>
        <v/>
      </c>
      <c r="G80" s="398" t="str">
        <f t="array" ref="G80">IFERROR(INDEX('VEH98 Data'!N$3:N$1007, SMALL(IF('VEH98 Data'!$AB$3:$AB$968="TRUE", ROW('VEH98 Data'!N$3:N$968)-ROW('VEH98 Data'!N$3)+1),ROWS('VEH98 Data'!N$3:'VEH98 Data'!N166))),"")</f>
        <v/>
      </c>
      <c r="H80" s="398" t="str">
        <f t="array" ref="H80">IFERROR(INDEX('VEH98 Data'!U$3:U$1007, SMALL(IF('VEH98 Data'!$AB$3:$AB$968="TRUE", ROW('VEH98 Data'!U$3:U$968)-ROW('VEH98 Data'!U$3)+1),ROWS('VEH98 Data'!U$3:'VEH98 Data'!U166))),"")</f>
        <v/>
      </c>
      <c r="I80" s="19"/>
      <c r="J80" s="398" t="str">
        <f t="array" ref="J80">IFERROR(INDEX('VEH98 Data'!G$3:G$1007, SMALL(IF('VEH98 Data'!$AC$3:$AC$968="TRUE", ROW('VEH98 Data'!G$3:G$968)-ROW('VEH98 Data'!G$3)+1),ROWS('VEH98 Data'!G$3:'VEH98 Data'!G166))),"")</f>
        <v/>
      </c>
      <c r="K80" s="398" t="str">
        <f t="array" ref="K80">IFERROR(INDEX('VEH98 Data'!F$3:F$1007, SMALL(IF('VEH98 Data'!$AC$3:$AC$968="TRUE", ROW('VEH98 Data'!F$3:F$968)-ROW('VEH98 Data'!F$3)+1),ROWS('VEH98 Data'!F$3:'VEH98 Data'!F166))),"")</f>
        <v/>
      </c>
      <c r="L80" s="398" t="str">
        <f t="array" ref="L80">IFERROR(INDEX('VEH98 Data'!H$3:H$1007, SMALL(IF('VEH98 Data'!$AC$3:$AC$968="TRUE", ROW('VEH98 Data'!H$3:H$968)-ROW('VEH98 Data'!H$3)+1),ROWS('VEH98 Data'!H$3:'VEH98 Data'!H166))),"")</f>
        <v/>
      </c>
      <c r="M80" s="398" t="str">
        <f t="array" ref="M80">IFERROR(INDEX('VEH98 Data'!I$3:I$1007, SMALL(IF('VEH98 Data'!$AC$3:$AC$968="TRUE", ROW('VEH98 Data'!I$3:I$968)-ROW('VEH98 Data'!I$3)+1),ROWS('VEH98 Data'!I$3:'VEH98 Data'!I166))),"")</f>
        <v/>
      </c>
      <c r="N80" s="398" t="str">
        <f t="array" ref="N80">IFERROR(INDEX('VEH98 Data'!J$3:J$1007, SMALL(IF('VEH98 Data'!$AC$3:$AC$968="TRUE", ROW('VEH98 Data'!J$3:J$968)-ROW('VEH98 Data'!J$3)+1),ROWS('VEH98 Data'!J$3:'VEH98 Data'!J166))),"")</f>
        <v/>
      </c>
      <c r="O80" s="398" t="str">
        <f t="array" ref="O80">IFERROR(INDEX('VEH98 Data'!N$3:N$1007, SMALL(IF('VEH98 Data'!$AC$3:$AC$968="TRUE", ROW('VEH98 Data'!N$3:N$968)-ROW('VEH98 Data'!N$3)+1),ROWS('VEH98 Data'!N$3:'VEH98 Data'!N166))),"")</f>
        <v/>
      </c>
      <c r="P80" s="398" t="str">
        <f t="array" ref="P80">IFERROR(INDEX('VEH98 Data'!U$3:U$1007, SMALL(IF('VEH98 Data'!$AC$3:$AC$968="TRUE", ROW('VEH98 Data'!U$3:U$968)-ROW('VEH98 Data'!U$3)+1),ROWS('VEH98 Data'!U$3:'VEH98 Data'!U166))),"")</f>
        <v/>
      </c>
      <c r="Q80" s="19"/>
      <c r="R80" s="19"/>
      <c r="S80" s="19"/>
      <c r="T80" s="19"/>
    </row>
    <row r="81" spans="1:20" x14ac:dyDescent="0.25">
      <c r="A81" s="19"/>
      <c r="B81" s="397" t="str">
        <f t="array" ref="B81">IFERROR(INDEX('VEH98 Data'!G$3:G$1007, SMALL(IF('VEH98 Data'!$AB$3:$AB$968="TRUE", ROW('VEH98 Data'!G$3:G$968)-ROW('VEH98 Data'!G$3)+1),ROWS('VEH98 Data'!G$3:'VEH98 Data'!G167))),"")</f>
        <v/>
      </c>
      <c r="C81" s="397" t="str">
        <f t="array" ref="C81">IFERROR(INDEX('VEH98 Data'!F$3:F$1007, SMALL(IF('VEH98 Data'!$AB$3:$AB$968="TRUE", ROW('VEH98 Data'!F$3:F$968)-ROW('VEH98 Data'!F$3)+1),ROWS('VEH98 Data'!F$3:'VEH98 Data'!F167))),"")</f>
        <v/>
      </c>
      <c r="D81" s="397" t="str">
        <f t="array" ref="D81">IFERROR(INDEX('VEH98 Data'!H$3:H$1007, SMALL(IF('VEH98 Data'!$AB$3:$AB$968="TRUE", ROW('VEH98 Data'!H$3:H$968)-ROW('VEH98 Data'!H$3)+1),ROWS('VEH98 Data'!H$3:'VEH98 Data'!H167))),"")</f>
        <v/>
      </c>
      <c r="E81" s="397" t="str">
        <f t="array" ref="E81">IFERROR(INDEX('VEH98 Data'!I$3:I$1007, SMALL(IF('VEH98 Data'!$AB$3:$AB$968="TRUE", ROW('VEH98 Data'!I$3:I$968)-ROW('VEH98 Data'!I$3)+1),ROWS('VEH98 Data'!I$3:'VEH98 Data'!I167))),"")</f>
        <v/>
      </c>
      <c r="F81" s="397" t="str">
        <f t="array" ref="F81">IFERROR(INDEX('VEH98 Data'!J$3:J$1007, SMALL(IF('VEH98 Data'!$AB$3:$AB$968="TRUE", ROW('VEH98 Data'!J$3:J$968)-ROW('VEH98 Data'!J$3)+1),ROWS('VEH98 Data'!J$3:'VEH98 Data'!J167))),"")</f>
        <v/>
      </c>
      <c r="G81" s="397" t="str">
        <f t="array" ref="G81">IFERROR(INDEX('VEH98 Data'!N$3:N$1007, SMALL(IF('VEH98 Data'!$AB$3:$AB$968="TRUE", ROW('VEH98 Data'!N$3:N$968)-ROW('VEH98 Data'!N$3)+1),ROWS('VEH98 Data'!N$3:'VEH98 Data'!N167))),"")</f>
        <v/>
      </c>
      <c r="H81" s="397" t="str">
        <f t="array" ref="H81">IFERROR(INDEX('VEH98 Data'!U$3:U$1007, SMALL(IF('VEH98 Data'!$AB$3:$AB$968="TRUE", ROW('VEH98 Data'!U$3:U$968)-ROW('VEH98 Data'!U$3)+1),ROWS('VEH98 Data'!U$3:'VEH98 Data'!U167))),"")</f>
        <v/>
      </c>
      <c r="I81" s="19"/>
      <c r="J81" s="397" t="str">
        <f t="array" ref="J81">IFERROR(INDEX('VEH98 Data'!G$3:G$1007, SMALL(IF('VEH98 Data'!$AC$3:$AC$968="TRUE", ROW('VEH98 Data'!G$3:G$968)-ROW('VEH98 Data'!G$3)+1),ROWS('VEH98 Data'!G$3:'VEH98 Data'!G167))),"")</f>
        <v/>
      </c>
      <c r="K81" s="397" t="str">
        <f t="array" ref="K81">IFERROR(INDEX('VEH98 Data'!F$3:F$1007, SMALL(IF('VEH98 Data'!$AC$3:$AC$968="TRUE", ROW('VEH98 Data'!F$3:F$968)-ROW('VEH98 Data'!F$3)+1),ROWS('VEH98 Data'!F$3:'VEH98 Data'!F167))),"")</f>
        <v/>
      </c>
      <c r="L81" s="397" t="str">
        <f t="array" ref="L81">IFERROR(INDEX('VEH98 Data'!H$3:H$1007, SMALL(IF('VEH98 Data'!$AC$3:$AC$968="TRUE", ROW('VEH98 Data'!H$3:H$968)-ROW('VEH98 Data'!H$3)+1),ROWS('VEH98 Data'!H$3:'VEH98 Data'!H167))),"")</f>
        <v/>
      </c>
      <c r="M81" s="397" t="str">
        <f t="array" ref="M81">IFERROR(INDEX('VEH98 Data'!I$3:I$1007, SMALL(IF('VEH98 Data'!$AC$3:$AC$968="TRUE", ROW('VEH98 Data'!I$3:I$968)-ROW('VEH98 Data'!I$3)+1),ROWS('VEH98 Data'!I$3:'VEH98 Data'!I167))),"")</f>
        <v/>
      </c>
      <c r="N81" s="397" t="str">
        <f t="array" ref="N81">IFERROR(INDEX('VEH98 Data'!J$3:J$1007, SMALL(IF('VEH98 Data'!$AC$3:$AC$968="TRUE", ROW('VEH98 Data'!J$3:J$968)-ROW('VEH98 Data'!J$3)+1),ROWS('VEH98 Data'!J$3:'VEH98 Data'!J167))),"")</f>
        <v/>
      </c>
      <c r="O81" s="397" t="str">
        <f t="array" ref="O81">IFERROR(INDEX('VEH98 Data'!N$3:N$1007, SMALL(IF('VEH98 Data'!$AC$3:$AC$968="TRUE", ROW('VEH98 Data'!N$3:N$968)-ROW('VEH98 Data'!N$3)+1),ROWS('VEH98 Data'!N$3:'VEH98 Data'!N167))),"")</f>
        <v/>
      </c>
      <c r="P81" s="397" t="str">
        <f t="array" ref="P81">IFERROR(INDEX('VEH98 Data'!U$3:U$1007, SMALL(IF('VEH98 Data'!$AC$3:$AC$968="TRUE", ROW('VEH98 Data'!U$3:U$968)-ROW('VEH98 Data'!U$3)+1),ROWS('VEH98 Data'!U$3:'VEH98 Data'!U167))),"")</f>
        <v/>
      </c>
      <c r="Q81" s="19"/>
      <c r="R81" s="19"/>
      <c r="S81" s="19"/>
      <c r="T81" s="19"/>
    </row>
    <row r="82" spans="1:20" x14ac:dyDescent="0.25">
      <c r="A82" s="19"/>
      <c r="B82" s="398" t="str">
        <f t="array" ref="B82">IFERROR(INDEX('VEH98 Data'!G$3:G$1007, SMALL(IF('VEH98 Data'!$AB$3:$AB$968="TRUE", ROW('VEH98 Data'!G$3:G$968)-ROW('VEH98 Data'!G$3)+1),ROWS('VEH98 Data'!G$3:'VEH98 Data'!G168))),"")</f>
        <v/>
      </c>
      <c r="C82" s="398" t="str">
        <f t="array" ref="C82">IFERROR(INDEX('VEH98 Data'!F$3:F$1007, SMALL(IF('VEH98 Data'!$AB$3:$AB$968="TRUE", ROW('VEH98 Data'!F$3:F$968)-ROW('VEH98 Data'!F$3)+1),ROWS('VEH98 Data'!F$3:'VEH98 Data'!F168))),"")</f>
        <v/>
      </c>
      <c r="D82" s="398" t="str">
        <f t="array" ref="D82">IFERROR(INDEX('VEH98 Data'!H$3:H$1007, SMALL(IF('VEH98 Data'!$AB$3:$AB$968="TRUE", ROW('VEH98 Data'!H$3:H$968)-ROW('VEH98 Data'!H$3)+1),ROWS('VEH98 Data'!H$3:'VEH98 Data'!H168))),"")</f>
        <v/>
      </c>
      <c r="E82" s="398" t="str">
        <f t="array" ref="E82">IFERROR(INDEX('VEH98 Data'!I$3:I$1007, SMALL(IF('VEH98 Data'!$AB$3:$AB$968="TRUE", ROW('VEH98 Data'!I$3:I$968)-ROW('VEH98 Data'!I$3)+1),ROWS('VEH98 Data'!I$3:'VEH98 Data'!I168))),"")</f>
        <v/>
      </c>
      <c r="F82" s="398" t="str">
        <f t="array" ref="F82">IFERROR(INDEX('VEH98 Data'!J$3:J$1007, SMALL(IF('VEH98 Data'!$AB$3:$AB$968="TRUE", ROW('VEH98 Data'!J$3:J$968)-ROW('VEH98 Data'!J$3)+1),ROWS('VEH98 Data'!J$3:'VEH98 Data'!J168))),"")</f>
        <v/>
      </c>
      <c r="G82" s="398" t="str">
        <f t="array" ref="G82">IFERROR(INDEX('VEH98 Data'!N$3:N$1007, SMALL(IF('VEH98 Data'!$AB$3:$AB$968="TRUE", ROW('VEH98 Data'!N$3:N$968)-ROW('VEH98 Data'!N$3)+1),ROWS('VEH98 Data'!N$3:'VEH98 Data'!N168))),"")</f>
        <v/>
      </c>
      <c r="H82" s="398" t="str">
        <f t="array" ref="H82">IFERROR(INDEX('VEH98 Data'!U$3:U$1007, SMALL(IF('VEH98 Data'!$AB$3:$AB$968="TRUE", ROW('VEH98 Data'!U$3:U$968)-ROW('VEH98 Data'!U$3)+1),ROWS('VEH98 Data'!U$3:'VEH98 Data'!U168))),"")</f>
        <v/>
      </c>
      <c r="I82" s="19"/>
      <c r="J82" s="398" t="str">
        <f t="array" ref="J82">IFERROR(INDEX('VEH98 Data'!G$3:G$1007, SMALL(IF('VEH98 Data'!$AC$3:$AC$968="TRUE", ROW('VEH98 Data'!G$3:G$968)-ROW('VEH98 Data'!G$3)+1),ROWS('VEH98 Data'!G$3:'VEH98 Data'!G168))),"")</f>
        <v/>
      </c>
      <c r="K82" s="398" t="str">
        <f t="array" ref="K82">IFERROR(INDEX('VEH98 Data'!F$3:F$1007, SMALL(IF('VEH98 Data'!$AC$3:$AC$968="TRUE", ROW('VEH98 Data'!F$3:F$968)-ROW('VEH98 Data'!F$3)+1),ROWS('VEH98 Data'!F$3:'VEH98 Data'!F168))),"")</f>
        <v/>
      </c>
      <c r="L82" s="398" t="str">
        <f t="array" ref="L82">IFERROR(INDEX('VEH98 Data'!H$3:H$1007, SMALL(IF('VEH98 Data'!$AC$3:$AC$968="TRUE", ROW('VEH98 Data'!H$3:H$968)-ROW('VEH98 Data'!H$3)+1),ROWS('VEH98 Data'!H$3:'VEH98 Data'!H168))),"")</f>
        <v/>
      </c>
      <c r="M82" s="398" t="str">
        <f t="array" ref="M82">IFERROR(INDEX('VEH98 Data'!I$3:I$1007, SMALL(IF('VEH98 Data'!$AC$3:$AC$968="TRUE", ROW('VEH98 Data'!I$3:I$968)-ROW('VEH98 Data'!I$3)+1),ROWS('VEH98 Data'!I$3:'VEH98 Data'!I168))),"")</f>
        <v/>
      </c>
      <c r="N82" s="398" t="str">
        <f t="array" ref="N82">IFERROR(INDEX('VEH98 Data'!J$3:J$1007, SMALL(IF('VEH98 Data'!$AC$3:$AC$968="TRUE", ROW('VEH98 Data'!J$3:J$968)-ROW('VEH98 Data'!J$3)+1),ROWS('VEH98 Data'!J$3:'VEH98 Data'!J168))),"")</f>
        <v/>
      </c>
      <c r="O82" s="398" t="str">
        <f t="array" ref="O82">IFERROR(INDEX('VEH98 Data'!N$3:N$1007, SMALL(IF('VEH98 Data'!$AC$3:$AC$968="TRUE", ROW('VEH98 Data'!N$3:N$968)-ROW('VEH98 Data'!N$3)+1),ROWS('VEH98 Data'!N$3:'VEH98 Data'!N168))),"")</f>
        <v/>
      </c>
      <c r="P82" s="398" t="str">
        <f t="array" ref="P82">IFERROR(INDEX('VEH98 Data'!U$3:U$1007, SMALL(IF('VEH98 Data'!$AC$3:$AC$968="TRUE", ROW('VEH98 Data'!U$3:U$968)-ROW('VEH98 Data'!U$3)+1),ROWS('VEH98 Data'!U$3:'VEH98 Data'!U168))),"")</f>
        <v/>
      </c>
      <c r="Q82" s="19"/>
      <c r="R82" s="19"/>
      <c r="S82" s="19"/>
      <c r="T82" s="19"/>
    </row>
    <row r="83" spans="1:20" x14ac:dyDescent="0.25">
      <c r="A83" s="19"/>
      <c r="B83" s="397" t="str">
        <f t="array" ref="B83">IFERROR(INDEX('VEH98 Data'!G$3:G$1007, SMALL(IF('VEH98 Data'!$AB$3:$AB$968="TRUE", ROW('VEH98 Data'!G$3:G$968)-ROW('VEH98 Data'!G$3)+1),ROWS('VEH98 Data'!G$3:'VEH98 Data'!G171))),"")</f>
        <v/>
      </c>
      <c r="C83" s="397" t="str">
        <f t="array" ref="C83">IFERROR(INDEX('VEH98 Data'!F$3:F$1007, SMALL(IF('VEH98 Data'!$AB$3:$AB$968="TRUE", ROW('VEH98 Data'!F$3:F$968)-ROW('VEH98 Data'!F$3)+1),ROWS('VEH98 Data'!F$3:'VEH98 Data'!F171))),"")</f>
        <v/>
      </c>
      <c r="D83" s="397" t="str">
        <f t="array" ref="D83">IFERROR(INDEX('VEH98 Data'!H$3:H$1007, SMALL(IF('VEH98 Data'!$AB$3:$AB$968="TRUE", ROW('VEH98 Data'!H$3:H$968)-ROW('VEH98 Data'!H$3)+1),ROWS('VEH98 Data'!H$3:'VEH98 Data'!H171))),"")</f>
        <v/>
      </c>
      <c r="E83" s="397" t="str">
        <f t="array" ref="E83">IFERROR(INDEX('VEH98 Data'!I$3:I$1007, SMALL(IF('VEH98 Data'!$AB$3:$AB$968="TRUE", ROW('VEH98 Data'!I$3:I$968)-ROW('VEH98 Data'!I$3)+1),ROWS('VEH98 Data'!I$3:'VEH98 Data'!I171))),"")</f>
        <v/>
      </c>
      <c r="F83" s="397" t="str">
        <f t="array" ref="F83">IFERROR(INDEX('VEH98 Data'!J$3:J$1007, SMALL(IF('VEH98 Data'!$AB$3:$AB$968="TRUE", ROW('VEH98 Data'!J$3:J$968)-ROW('VEH98 Data'!J$3)+1),ROWS('VEH98 Data'!J$3:'VEH98 Data'!J171))),"")</f>
        <v/>
      </c>
      <c r="G83" s="397" t="str">
        <f t="array" ref="G83">IFERROR(INDEX('VEH98 Data'!N$3:N$1007, SMALL(IF('VEH98 Data'!$AB$3:$AB$968="TRUE", ROW('VEH98 Data'!N$3:N$968)-ROW('VEH98 Data'!N$3)+1),ROWS('VEH98 Data'!N$3:'VEH98 Data'!N171))),"")</f>
        <v/>
      </c>
      <c r="H83" s="397" t="str">
        <f t="array" ref="H83">IFERROR(INDEX('VEH98 Data'!U$3:U$1007, SMALL(IF('VEH98 Data'!$AB$3:$AB$968="TRUE", ROW('VEH98 Data'!U$3:U$968)-ROW('VEH98 Data'!U$3)+1),ROWS('VEH98 Data'!U$3:'VEH98 Data'!U171))),"")</f>
        <v/>
      </c>
      <c r="I83" s="19"/>
      <c r="J83" s="397" t="str">
        <f t="array" ref="J83">IFERROR(INDEX('VEH98 Data'!G$3:G$1007, SMALL(IF('VEH98 Data'!$AC$3:$AC$968="TRUE", ROW('VEH98 Data'!G$3:G$968)-ROW('VEH98 Data'!G$3)+1),ROWS('VEH98 Data'!G$3:'VEH98 Data'!G171))),"")</f>
        <v/>
      </c>
      <c r="K83" s="397" t="str">
        <f t="array" ref="K83">IFERROR(INDEX('VEH98 Data'!F$3:F$1007, SMALL(IF('VEH98 Data'!$AC$3:$AC$968="TRUE", ROW('VEH98 Data'!F$3:F$968)-ROW('VEH98 Data'!F$3)+1),ROWS('VEH98 Data'!F$3:'VEH98 Data'!F171))),"")</f>
        <v/>
      </c>
      <c r="L83" s="397" t="str">
        <f t="array" ref="L83">IFERROR(INDEX('VEH98 Data'!H$3:H$1007, SMALL(IF('VEH98 Data'!$AC$3:$AC$968="TRUE", ROW('VEH98 Data'!H$3:H$968)-ROW('VEH98 Data'!H$3)+1),ROWS('VEH98 Data'!H$3:'VEH98 Data'!H171))),"")</f>
        <v/>
      </c>
      <c r="M83" s="397" t="str">
        <f t="array" ref="M83">IFERROR(INDEX('VEH98 Data'!I$3:I$1007, SMALL(IF('VEH98 Data'!$AC$3:$AC$968="TRUE", ROW('VEH98 Data'!I$3:I$968)-ROW('VEH98 Data'!I$3)+1),ROWS('VEH98 Data'!I$3:'VEH98 Data'!I171))),"")</f>
        <v/>
      </c>
      <c r="N83" s="397" t="str">
        <f t="array" ref="N83">IFERROR(INDEX('VEH98 Data'!J$3:J$1007, SMALL(IF('VEH98 Data'!$AC$3:$AC$968="TRUE", ROW('VEH98 Data'!J$3:J$968)-ROW('VEH98 Data'!J$3)+1),ROWS('VEH98 Data'!J$3:'VEH98 Data'!J171))),"")</f>
        <v/>
      </c>
      <c r="O83" s="397" t="str">
        <f t="array" ref="O83">IFERROR(INDEX('VEH98 Data'!N$3:N$1007, SMALL(IF('VEH98 Data'!$AC$3:$AC$968="TRUE", ROW('VEH98 Data'!N$3:N$968)-ROW('VEH98 Data'!N$3)+1),ROWS('VEH98 Data'!N$3:'VEH98 Data'!N171))),"")</f>
        <v/>
      </c>
      <c r="P83" s="397" t="str">
        <f t="array" ref="P83">IFERROR(INDEX('VEH98 Data'!U$3:U$1007, SMALL(IF('VEH98 Data'!$AC$3:$AC$968="TRUE", ROW('VEH98 Data'!U$3:U$968)-ROW('VEH98 Data'!U$3)+1),ROWS('VEH98 Data'!U$3:'VEH98 Data'!U171))),"")</f>
        <v/>
      </c>
      <c r="Q83" s="19"/>
      <c r="R83" s="19"/>
      <c r="S83" s="19"/>
      <c r="T83" s="19"/>
    </row>
    <row r="84" spans="1:20" x14ac:dyDescent="0.25">
      <c r="A84" s="19"/>
      <c r="B84" s="398" t="str">
        <f t="array" ref="B84">IFERROR(INDEX('VEH98 Data'!G$3:G$1007, SMALL(IF('VEH98 Data'!$AB$3:$AB$968="TRUE", ROW('VEH98 Data'!G$3:G$968)-ROW('VEH98 Data'!G$3)+1),ROWS('VEH98 Data'!G$3:'VEH98 Data'!G172))),"")</f>
        <v/>
      </c>
      <c r="C84" s="398" t="str">
        <f t="array" ref="C84">IFERROR(INDEX('VEH98 Data'!F$3:F$1007, SMALL(IF('VEH98 Data'!$AB$3:$AB$968="TRUE", ROW('VEH98 Data'!F$3:F$968)-ROW('VEH98 Data'!F$3)+1),ROWS('VEH98 Data'!F$3:'VEH98 Data'!F172))),"")</f>
        <v/>
      </c>
      <c r="D84" s="398" t="str">
        <f t="array" ref="D84">IFERROR(INDEX('VEH98 Data'!H$3:H$1007, SMALL(IF('VEH98 Data'!$AB$3:$AB$968="TRUE", ROW('VEH98 Data'!H$3:H$968)-ROW('VEH98 Data'!H$3)+1),ROWS('VEH98 Data'!H$3:'VEH98 Data'!H172))),"")</f>
        <v/>
      </c>
      <c r="E84" s="398" t="str">
        <f t="array" ref="E84">IFERROR(INDEX('VEH98 Data'!I$3:I$1007, SMALL(IF('VEH98 Data'!$AB$3:$AB$968="TRUE", ROW('VEH98 Data'!I$3:I$968)-ROW('VEH98 Data'!I$3)+1),ROWS('VEH98 Data'!I$3:'VEH98 Data'!I172))),"")</f>
        <v/>
      </c>
      <c r="F84" s="398" t="str">
        <f t="array" ref="F84">IFERROR(INDEX('VEH98 Data'!J$3:J$1007, SMALL(IF('VEH98 Data'!$AB$3:$AB$968="TRUE", ROW('VEH98 Data'!J$3:J$968)-ROW('VEH98 Data'!J$3)+1),ROWS('VEH98 Data'!J$3:'VEH98 Data'!J172))),"")</f>
        <v/>
      </c>
      <c r="G84" s="398" t="str">
        <f t="array" ref="G84">IFERROR(INDEX('VEH98 Data'!N$3:N$1007, SMALL(IF('VEH98 Data'!$AB$3:$AB$968="TRUE", ROW('VEH98 Data'!N$3:N$968)-ROW('VEH98 Data'!N$3)+1),ROWS('VEH98 Data'!N$3:'VEH98 Data'!N172))),"")</f>
        <v/>
      </c>
      <c r="H84" s="398" t="str">
        <f t="array" ref="H84">IFERROR(INDEX('VEH98 Data'!U$3:U$1007, SMALL(IF('VEH98 Data'!$AB$3:$AB$968="TRUE", ROW('VEH98 Data'!U$3:U$968)-ROW('VEH98 Data'!U$3)+1),ROWS('VEH98 Data'!U$3:'VEH98 Data'!U172))),"")</f>
        <v/>
      </c>
      <c r="I84" s="19"/>
      <c r="J84" s="398" t="str">
        <f t="array" ref="J84">IFERROR(INDEX('VEH98 Data'!G$3:G$1007, SMALL(IF('VEH98 Data'!$AC$3:$AC$968="TRUE", ROW('VEH98 Data'!G$3:G$968)-ROW('VEH98 Data'!G$3)+1),ROWS('VEH98 Data'!G$3:'VEH98 Data'!G172))),"")</f>
        <v/>
      </c>
      <c r="K84" s="398" t="str">
        <f t="array" ref="K84">IFERROR(INDEX('VEH98 Data'!F$3:F$1007, SMALL(IF('VEH98 Data'!$AC$3:$AC$968="TRUE", ROW('VEH98 Data'!F$3:F$968)-ROW('VEH98 Data'!F$3)+1),ROWS('VEH98 Data'!F$3:'VEH98 Data'!F172))),"")</f>
        <v/>
      </c>
      <c r="L84" s="398" t="str">
        <f t="array" ref="L84">IFERROR(INDEX('VEH98 Data'!H$3:H$1007, SMALL(IF('VEH98 Data'!$AC$3:$AC$968="TRUE", ROW('VEH98 Data'!H$3:H$968)-ROW('VEH98 Data'!H$3)+1),ROWS('VEH98 Data'!H$3:'VEH98 Data'!H172))),"")</f>
        <v/>
      </c>
      <c r="M84" s="398" t="str">
        <f t="array" ref="M84">IFERROR(INDEX('VEH98 Data'!I$3:I$1007, SMALL(IF('VEH98 Data'!$AC$3:$AC$968="TRUE", ROW('VEH98 Data'!I$3:I$968)-ROW('VEH98 Data'!I$3)+1),ROWS('VEH98 Data'!I$3:'VEH98 Data'!I172))),"")</f>
        <v/>
      </c>
      <c r="N84" s="398" t="str">
        <f t="array" ref="N84">IFERROR(INDEX('VEH98 Data'!J$3:J$1007, SMALL(IF('VEH98 Data'!$AC$3:$AC$968="TRUE", ROW('VEH98 Data'!J$3:J$968)-ROW('VEH98 Data'!J$3)+1),ROWS('VEH98 Data'!J$3:'VEH98 Data'!J172))),"")</f>
        <v/>
      </c>
      <c r="O84" s="398" t="str">
        <f t="array" ref="O84">IFERROR(INDEX('VEH98 Data'!N$3:N$1007, SMALL(IF('VEH98 Data'!$AC$3:$AC$968="TRUE", ROW('VEH98 Data'!N$3:N$968)-ROW('VEH98 Data'!N$3)+1),ROWS('VEH98 Data'!N$3:'VEH98 Data'!N172))),"")</f>
        <v/>
      </c>
      <c r="P84" s="398" t="str">
        <f t="array" ref="P84">IFERROR(INDEX('VEH98 Data'!U$3:U$1007, SMALL(IF('VEH98 Data'!$AC$3:$AC$968="TRUE", ROW('VEH98 Data'!U$3:U$968)-ROW('VEH98 Data'!U$3)+1),ROWS('VEH98 Data'!U$3:'VEH98 Data'!U172))),"")</f>
        <v/>
      </c>
      <c r="Q84" s="19"/>
      <c r="R84" s="19"/>
      <c r="S84" s="19"/>
      <c r="T84" s="19"/>
    </row>
    <row r="85" spans="1:20" x14ac:dyDescent="0.25">
      <c r="A85" s="19"/>
      <c r="B85" s="397" t="str">
        <f t="array" ref="B85">IFERROR(INDEX('VEH98 Data'!G$3:G$1007, SMALL(IF('VEH98 Data'!$AB$3:$AB$968="TRUE", ROW('VEH98 Data'!G$3:G$968)-ROW('VEH98 Data'!G$3)+1),ROWS('VEH98 Data'!G$3:'VEH98 Data'!G173))),"")</f>
        <v/>
      </c>
      <c r="C85" s="397" t="str">
        <f t="array" ref="C85">IFERROR(INDEX('VEH98 Data'!F$3:F$1007, SMALL(IF('VEH98 Data'!$AB$3:$AB$968="TRUE", ROW('VEH98 Data'!F$3:F$968)-ROW('VEH98 Data'!F$3)+1),ROWS('VEH98 Data'!F$3:'VEH98 Data'!F173))),"")</f>
        <v/>
      </c>
      <c r="D85" s="397" t="str">
        <f t="array" ref="D85">IFERROR(INDEX('VEH98 Data'!H$3:H$1007, SMALL(IF('VEH98 Data'!$AB$3:$AB$968="TRUE", ROW('VEH98 Data'!H$3:H$968)-ROW('VEH98 Data'!H$3)+1),ROWS('VEH98 Data'!H$3:'VEH98 Data'!H173))),"")</f>
        <v/>
      </c>
      <c r="E85" s="397" t="str">
        <f t="array" ref="E85">IFERROR(INDEX('VEH98 Data'!I$3:I$1007, SMALL(IF('VEH98 Data'!$AB$3:$AB$968="TRUE", ROW('VEH98 Data'!I$3:I$968)-ROW('VEH98 Data'!I$3)+1),ROWS('VEH98 Data'!I$3:'VEH98 Data'!I173))),"")</f>
        <v/>
      </c>
      <c r="F85" s="397" t="str">
        <f t="array" ref="F85">IFERROR(INDEX('VEH98 Data'!J$3:J$1007, SMALL(IF('VEH98 Data'!$AB$3:$AB$968="TRUE", ROW('VEH98 Data'!J$3:J$968)-ROW('VEH98 Data'!J$3)+1),ROWS('VEH98 Data'!J$3:'VEH98 Data'!J173))),"")</f>
        <v/>
      </c>
      <c r="G85" s="397" t="str">
        <f t="array" ref="G85">IFERROR(INDEX('VEH98 Data'!N$3:N$1007, SMALL(IF('VEH98 Data'!$AB$3:$AB$968="TRUE", ROW('VEH98 Data'!N$3:N$968)-ROW('VEH98 Data'!N$3)+1),ROWS('VEH98 Data'!N$3:'VEH98 Data'!N173))),"")</f>
        <v/>
      </c>
      <c r="H85" s="397" t="str">
        <f t="array" ref="H85">IFERROR(INDEX('VEH98 Data'!U$3:U$1007, SMALL(IF('VEH98 Data'!$AB$3:$AB$968="TRUE", ROW('VEH98 Data'!U$3:U$968)-ROW('VEH98 Data'!U$3)+1),ROWS('VEH98 Data'!U$3:'VEH98 Data'!U173))),"")</f>
        <v/>
      </c>
      <c r="I85" s="19"/>
      <c r="J85" s="397" t="str">
        <f t="array" ref="J85">IFERROR(INDEX('VEH98 Data'!G$3:G$1007, SMALL(IF('VEH98 Data'!$AC$3:$AC$968="TRUE", ROW('VEH98 Data'!G$3:G$968)-ROW('VEH98 Data'!G$3)+1),ROWS('VEH98 Data'!G$3:'VEH98 Data'!G173))),"")</f>
        <v/>
      </c>
      <c r="K85" s="397" t="str">
        <f t="array" ref="K85">IFERROR(INDEX('VEH98 Data'!F$3:F$1007, SMALL(IF('VEH98 Data'!$AC$3:$AC$968="TRUE", ROW('VEH98 Data'!F$3:F$968)-ROW('VEH98 Data'!F$3)+1),ROWS('VEH98 Data'!F$3:'VEH98 Data'!F173))),"")</f>
        <v/>
      </c>
      <c r="L85" s="397" t="str">
        <f t="array" ref="L85">IFERROR(INDEX('VEH98 Data'!H$3:H$1007, SMALL(IF('VEH98 Data'!$AC$3:$AC$968="TRUE", ROW('VEH98 Data'!H$3:H$968)-ROW('VEH98 Data'!H$3)+1),ROWS('VEH98 Data'!H$3:'VEH98 Data'!H173))),"")</f>
        <v/>
      </c>
      <c r="M85" s="397" t="str">
        <f t="array" ref="M85">IFERROR(INDEX('VEH98 Data'!I$3:I$1007, SMALL(IF('VEH98 Data'!$AC$3:$AC$968="TRUE", ROW('VEH98 Data'!I$3:I$968)-ROW('VEH98 Data'!I$3)+1),ROWS('VEH98 Data'!I$3:'VEH98 Data'!I173))),"")</f>
        <v/>
      </c>
      <c r="N85" s="397" t="str">
        <f t="array" ref="N85">IFERROR(INDEX('VEH98 Data'!J$3:J$1007, SMALL(IF('VEH98 Data'!$AC$3:$AC$968="TRUE", ROW('VEH98 Data'!J$3:J$968)-ROW('VEH98 Data'!J$3)+1),ROWS('VEH98 Data'!J$3:'VEH98 Data'!J173))),"")</f>
        <v/>
      </c>
      <c r="O85" s="397" t="str">
        <f t="array" ref="O85">IFERROR(INDEX('VEH98 Data'!N$3:N$1007, SMALL(IF('VEH98 Data'!$AC$3:$AC$968="TRUE", ROW('VEH98 Data'!N$3:N$968)-ROW('VEH98 Data'!N$3)+1),ROWS('VEH98 Data'!N$3:'VEH98 Data'!N173))),"")</f>
        <v/>
      </c>
      <c r="P85" s="397" t="str">
        <f t="array" ref="P85">IFERROR(INDEX('VEH98 Data'!U$3:U$1007, SMALL(IF('VEH98 Data'!$AC$3:$AC$968="TRUE", ROW('VEH98 Data'!U$3:U$968)-ROW('VEH98 Data'!U$3)+1),ROWS('VEH98 Data'!U$3:'VEH98 Data'!U173))),"")</f>
        <v/>
      </c>
      <c r="Q85" s="19"/>
      <c r="R85" s="19"/>
      <c r="S85" s="19"/>
      <c r="T85" s="19"/>
    </row>
    <row r="86" spans="1:20" x14ac:dyDescent="0.25">
      <c r="A86" s="19"/>
      <c r="B86" s="398" t="str">
        <f t="array" ref="B86">IFERROR(INDEX('VEH98 Data'!G$3:G$1007, SMALL(IF('VEH98 Data'!$AB$3:$AB$968="TRUE", ROW('VEH98 Data'!G$3:G$968)-ROW('VEH98 Data'!G$3)+1),ROWS('VEH98 Data'!G$3:'VEH98 Data'!G174))),"")</f>
        <v/>
      </c>
      <c r="C86" s="398" t="str">
        <f t="array" ref="C86">IFERROR(INDEX('VEH98 Data'!F$3:F$1007, SMALL(IF('VEH98 Data'!$AB$3:$AB$968="TRUE", ROW('VEH98 Data'!F$3:F$968)-ROW('VEH98 Data'!F$3)+1),ROWS('VEH98 Data'!F$3:'VEH98 Data'!F174))),"")</f>
        <v/>
      </c>
      <c r="D86" s="398" t="str">
        <f t="array" ref="D86">IFERROR(INDEX('VEH98 Data'!H$3:H$1007, SMALL(IF('VEH98 Data'!$AB$3:$AB$968="TRUE", ROW('VEH98 Data'!H$3:H$968)-ROW('VEH98 Data'!H$3)+1),ROWS('VEH98 Data'!H$3:'VEH98 Data'!H174))),"")</f>
        <v/>
      </c>
      <c r="E86" s="398" t="str">
        <f t="array" ref="E86">IFERROR(INDEX('VEH98 Data'!I$3:I$1007, SMALL(IF('VEH98 Data'!$AB$3:$AB$968="TRUE", ROW('VEH98 Data'!I$3:I$968)-ROW('VEH98 Data'!I$3)+1),ROWS('VEH98 Data'!I$3:'VEH98 Data'!I174))),"")</f>
        <v/>
      </c>
      <c r="F86" s="398" t="str">
        <f t="array" ref="F86">IFERROR(INDEX('VEH98 Data'!J$3:J$1007, SMALL(IF('VEH98 Data'!$AB$3:$AB$968="TRUE", ROW('VEH98 Data'!J$3:J$968)-ROW('VEH98 Data'!J$3)+1),ROWS('VEH98 Data'!J$3:'VEH98 Data'!J174))),"")</f>
        <v/>
      </c>
      <c r="G86" s="398" t="str">
        <f t="array" ref="G86">IFERROR(INDEX('VEH98 Data'!N$3:N$1007, SMALL(IF('VEH98 Data'!$AB$3:$AB$968="TRUE", ROW('VEH98 Data'!N$3:N$968)-ROW('VEH98 Data'!N$3)+1),ROWS('VEH98 Data'!N$3:'VEH98 Data'!N174))),"")</f>
        <v/>
      </c>
      <c r="H86" s="398" t="str">
        <f t="array" ref="H86">IFERROR(INDEX('VEH98 Data'!U$3:U$1007, SMALL(IF('VEH98 Data'!$AB$3:$AB$968="TRUE", ROW('VEH98 Data'!U$3:U$968)-ROW('VEH98 Data'!U$3)+1),ROWS('VEH98 Data'!U$3:'VEH98 Data'!U174))),"")</f>
        <v/>
      </c>
      <c r="I86" s="19"/>
      <c r="J86" s="398" t="str">
        <f t="array" ref="J86">IFERROR(INDEX('VEH98 Data'!G$3:G$1007, SMALL(IF('VEH98 Data'!$AC$3:$AC$968="TRUE", ROW('VEH98 Data'!G$3:G$968)-ROW('VEH98 Data'!G$3)+1),ROWS('VEH98 Data'!G$3:'VEH98 Data'!G174))),"")</f>
        <v/>
      </c>
      <c r="K86" s="398" t="str">
        <f t="array" ref="K86">IFERROR(INDEX('VEH98 Data'!F$3:F$1007, SMALL(IF('VEH98 Data'!$AC$3:$AC$968="TRUE", ROW('VEH98 Data'!F$3:F$968)-ROW('VEH98 Data'!F$3)+1),ROWS('VEH98 Data'!F$3:'VEH98 Data'!F174))),"")</f>
        <v/>
      </c>
      <c r="L86" s="398" t="str">
        <f t="array" ref="L86">IFERROR(INDEX('VEH98 Data'!H$3:H$1007, SMALL(IF('VEH98 Data'!$AC$3:$AC$968="TRUE", ROW('VEH98 Data'!H$3:H$968)-ROW('VEH98 Data'!H$3)+1),ROWS('VEH98 Data'!H$3:'VEH98 Data'!H174))),"")</f>
        <v/>
      </c>
      <c r="M86" s="398" t="str">
        <f t="array" ref="M86">IFERROR(INDEX('VEH98 Data'!I$3:I$1007, SMALL(IF('VEH98 Data'!$AC$3:$AC$968="TRUE", ROW('VEH98 Data'!I$3:I$968)-ROW('VEH98 Data'!I$3)+1),ROWS('VEH98 Data'!I$3:'VEH98 Data'!I174))),"")</f>
        <v/>
      </c>
      <c r="N86" s="398" t="str">
        <f t="array" ref="N86">IFERROR(INDEX('VEH98 Data'!J$3:J$1007, SMALL(IF('VEH98 Data'!$AC$3:$AC$968="TRUE", ROW('VEH98 Data'!J$3:J$968)-ROW('VEH98 Data'!J$3)+1),ROWS('VEH98 Data'!J$3:'VEH98 Data'!J174))),"")</f>
        <v/>
      </c>
      <c r="O86" s="398" t="str">
        <f t="array" ref="O86">IFERROR(INDEX('VEH98 Data'!N$3:N$1007, SMALL(IF('VEH98 Data'!$AC$3:$AC$968="TRUE", ROW('VEH98 Data'!N$3:N$968)-ROW('VEH98 Data'!N$3)+1),ROWS('VEH98 Data'!N$3:'VEH98 Data'!N174))),"")</f>
        <v/>
      </c>
      <c r="P86" s="398" t="str">
        <f t="array" ref="P86">IFERROR(INDEX('VEH98 Data'!U$3:U$1007, SMALL(IF('VEH98 Data'!$AC$3:$AC$968="TRUE", ROW('VEH98 Data'!U$3:U$968)-ROW('VEH98 Data'!U$3)+1),ROWS('VEH98 Data'!U$3:'VEH98 Data'!U174))),"")</f>
        <v/>
      </c>
      <c r="Q86" s="19"/>
      <c r="R86" s="19"/>
      <c r="S86" s="19"/>
      <c r="T86" s="19"/>
    </row>
    <row r="87" spans="1:20" x14ac:dyDescent="0.25">
      <c r="A87" s="19"/>
      <c r="B87" s="397" t="str">
        <f t="array" ref="B87">IFERROR(INDEX('VEH98 Data'!G$3:G$1007, SMALL(IF('VEH98 Data'!$AB$3:$AB$968="TRUE", ROW('VEH98 Data'!G$3:G$968)-ROW('VEH98 Data'!G$3)+1),ROWS('VEH98 Data'!G$3:'VEH98 Data'!G175))),"")</f>
        <v/>
      </c>
      <c r="C87" s="397" t="str">
        <f t="array" ref="C87">IFERROR(INDEX('VEH98 Data'!F$3:F$1007, SMALL(IF('VEH98 Data'!$AB$3:$AB$968="TRUE", ROW('VEH98 Data'!F$3:F$968)-ROW('VEH98 Data'!F$3)+1),ROWS('VEH98 Data'!F$3:'VEH98 Data'!F175))),"")</f>
        <v/>
      </c>
      <c r="D87" s="397" t="str">
        <f t="array" ref="D87">IFERROR(INDEX('VEH98 Data'!H$3:H$1007, SMALL(IF('VEH98 Data'!$AB$3:$AB$968="TRUE", ROW('VEH98 Data'!H$3:H$968)-ROW('VEH98 Data'!H$3)+1),ROWS('VEH98 Data'!H$3:'VEH98 Data'!H175))),"")</f>
        <v/>
      </c>
      <c r="E87" s="397" t="str">
        <f t="array" ref="E87">IFERROR(INDEX('VEH98 Data'!I$3:I$1007, SMALL(IF('VEH98 Data'!$AB$3:$AB$968="TRUE", ROW('VEH98 Data'!I$3:I$968)-ROW('VEH98 Data'!I$3)+1),ROWS('VEH98 Data'!I$3:'VEH98 Data'!I175))),"")</f>
        <v/>
      </c>
      <c r="F87" s="397" t="str">
        <f t="array" ref="F87">IFERROR(INDEX('VEH98 Data'!J$3:J$1007, SMALL(IF('VEH98 Data'!$AB$3:$AB$968="TRUE", ROW('VEH98 Data'!J$3:J$968)-ROW('VEH98 Data'!J$3)+1),ROWS('VEH98 Data'!J$3:'VEH98 Data'!J175))),"")</f>
        <v/>
      </c>
      <c r="G87" s="397" t="str">
        <f t="array" ref="G87">IFERROR(INDEX('VEH98 Data'!N$3:N$1007, SMALL(IF('VEH98 Data'!$AB$3:$AB$968="TRUE", ROW('VEH98 Data'!N$3:N$968)-ROW('VEH98 Data'!N$3)+1),ROWS('VEH98 Data'!N$3:'VEH98 Data'!N175))),"")</f>
        <v/>
      </c>
      <c r="H87" s="397" t="str">
        <f t="array" ref="H87">IFERROR(INDEX('VEH98 Data'!U$3:U$1007, SMALL(IF('VEH98 Data'!$AB$3:$AB$968="TRUE", ROW('VEH98 Data'!U$3:U$968)-ROW('VEH98 Data'!U$3)+1),ROWS('VEH98 Data'!U$3:'VEH98 Data'!U175))),"")</f>
        <v/>
      </c>
      <c r="I87" s="19"/>
      <c r="J87" s="397" t="str">
        <f t="array" ref="J87">IFERROR(INDEX('VEH98 Data'!G$3:G$1007, SMALL(IF('VEH98 Data'!$AC$3:$AC$968="TRUE", ROW('VEH98 Data'!G$3:G$968)-ROW('VEH98 Data'!G$3)+1),ROWS('VEH98 Data'!G$3:'VEH98 Data'!G175))),"")</f>
        <v/>
      </c>
      <c r="K87" s="397" t="str">
        <f t="array" ref="K87">IFERROR(INDEX('VEH98 Data'!F$3:F$1007, SMALL(IF('VEH98 Data'!$AC$3:$AC$968="TRUE", ROW('VEH98 Data'!F$3:F$968)-ROW('VEH98 Data'!F$3)+1),ROWS('VEH98 Data'!F$3:'VEH98 Data'!F175))),"")</f>
        <v/>
      </c>
      <c r="L87" s="397" t="str">
        <f t="array" ref="L87">IFERROR(INDEX('VEH98 Data'!H$3:H$1007, SMALL(IF('VEH98 Data'!$AC$3:$AC$968="TRUE", ROW('VEH98 Data'!H$3:H$968)-ROW('VEH98 Data'!H$3)+1),ROWS('VEH98 Data'!H$3:'VEH98 Data'!H175))),"")</f>
        <v/>
      </c>
      <c r="M87" s="397" t="str">
        <f t="array" ref="M87">IFERROR(INDEX('VEH98 Data'!I$3:I$1007, SMALL(IF('VEH98 Data'!$AC$3:$AC$968="TRUE", ROW('VEH98 Data'!I$3:I$968)-ROW('VEH98 Data'!I$3)+1),ROWS('VEH98 Data'!I$3:'VEH98 Data'!I175))),"")</f>
        <v/>
      </c>
      <c r="N87" s="397" t="str">
        <f t="array" ref="N87">IFERROR(INDEX('VEH98 Data'!J$3:J$1007, SMALL(IF('VEH98 Data'!$AC$3:$AC$968="TRUE", ROW('VEH98 Data'!J$3:J$968)-ROW('VEH98 Data'!J$3)+1),ROWS('VEH98 Data'!J$3:'VEH98 Data'!J175))),"")</f>
        <v/>
      </c>
      <c r="O87" s="397" t="str">
        <f t="array" ref="O87">IFERROR(INDEX('VEH98 Data'!N$3:N$1007, SMALL(IF('VEH98 Data'!$AC$3:$AC$968="TRUE", ROW('VEH98 Data'!N$3:N$968)-ROW('VEH98 Data'!N$3)+1),ROWS('VEH98 Data'!N$3:'VEH98 Data'!N175))),"")</f>
        <v/>
      </c>
      <c r="P87" s="397" t="str">
        <f t="array" ref="P87">IFERROR(INDEX('VEH98 Data'!U$3:U$1007, SMALL(IF('VEH98 Data'!$AC$3:$AC$968="TRUE", ROW('VEH98 Data'!U$3:U$968)-ROW('VEH98 Data'!U$3)+1),ROWS('VEH98 Data'!U$3:'VEH98 Data'!U175))),"")</f>
        <v/>
      </c>
      <c r="Q87" s="19"/>
      <c r="R87" s="19"/>
      <c r="S87" s="19"/>
      <c r="T87" s="19"/>
    </row>
    <row r="88" spans="1:20" x14ac:dyDescent="0.25">
      <c r="A88" s="19"/>
      <c r="B88" s="398" t="str">
        <f t="array" ref="B88">IFERROR(INDEX('VEH98 Data'!G$3:G$1007, SMALL(IF('VEH98 Data'!$AB$3:$AB$968="TRUE", ROW('VEH98 Data'!G$3:G$968)-ROW('VEH98 Data'!G$3)+1),ROWS('VEH98 Data'!G$3:'VEH98 Data'!G176))),"")</f>
        <v/>
      </c>
      <c r="C88" s="398" t="str">
        <f t="array" ref="C88">IFERROR(INDEX('VEH98 Data'!F$3:F$1007, SMALL(IF('VEH98 Data'!$AB$3:$AB$968="TRUE", ROW('VEH98 Data'!F$3:F$968)-ROW('VEH98 Data'!F$3)+1),ROWS('VEH98 Data'!F$3:'VEH98 Data'!F176))),"")</f>
        <v/>
      </c>
      <c r="D88" s="398" t="str">
        <f t="array" ref="D88">IFERROR(INDEX('VEH98 Data'!H$3:H$1007, SMALL(IF('VEH98 Data'!$AB$3:$AB$968="TRUE", ROW('VEH98 Data'!H$3:H$968)-ROW('VEH98 Data'!H$3)+1),ROWS('VEH98 Data'!H$3:'VEH98 Data'!H176))),"")</f>
        <v/>
      </c>
      <c r="E88" s="398" t="str">
        <f t="array" ref="E88">IFERROR(INDEX('VEH98 Data'!I$3:I$1007, SMALL(IF('VEH98 Data'!$AB$3:$AB$968="TRUE", ROW('VEH98 Data'!I$3:I$968)-ROW('VEH98 Data'!I$3)+1),ROWS('VEH98 Data'!I$3:'VEH98 Data'!I176))),"")</f>
        <v/>
      </c>
      <c r="F88" s="398" t="str">
        <f t="array" ref="F88">IFERROR(INDEX('VEH98 Data'!J$3:J$1007, SMALL(IF('VEH98 Data'!$AB$3:$AB$968="TRUE", ROW('VEH98 Data'!J$3:J$968)-ROW('VEH98 Data'!J$3)+1),ROWS('VEH98 Data'!J$3:'VEH98 Data'!J176))),"")</f>
        <v/>
      </c>
      <c r="G88" s="398" t="str">
        <f t="array" ref="G88">IFERROR(INDEX('VEH98 Data'!N$3:N$1007, SMALL(IF('VEH98 Data'!$AB$3:$AB$968="TRUE", ROW('VEH98 Data'!N$3:N$968)-ROW('VEH98 Data'!N$3)+1),ROWS('VEH98 Data'!N$3:'VEH98 Data'!N176))),"")</f>
        <v/>
      </c>
      <c r="H88" s="398" t="str">
        <f t="array" ref="H88">IFERROR(INDEX('VEH98 Data'!U$3:U$1007, SMALL(IF('VEH98 Data'!$AB$3:$AB$968="TRUE", ROW('VEH98 Data'!U$3:U$968)-ROW('VEH98 Data'!U$3)+1),ROWS('VEH98 Data'!U$3:'VEH98 Data'!U176))),"")</f>
        <v/>
      </c>
      <c r="I88" s="19"/>
      <c r="J88" s="398" t="str">
        <f t="array" ref="J88">IFERROR(INDEX('VEH98 Data'!G$3:G$1007, SMALL(IF('VEH98 Data'!$AC$3:$AC$968="TRUE", ROW('VEH98 Data'!G$3:G$968)-ROW('VEH98 Data'!G$3)+1),ROWS('VEH98 Data'!G$3:'VEH98 Data'!G176))),"")</f>
        <v/>
      </c>
      <c r="K88" s="398" t="str">
        <f t="array" ref="K88">IFERROR(INDEX('VEH98 Data'!F$3:F$1007, SMALL(IF('VEH98 Data'!$AC$3:$AC$968="TRUE", ROW('VEH98 Data'!F$3:F$968)-ROW('VEH98 Data'!F$3)+1),ROWS('VEH98 Data'!F$3:'VEH98 Data'!F176))),"")</f>
        <v/>
      </c>
      <c r="L88" s="398" t="str">
        <f t="array" ref="L88">IFERROR(INDEX('VEH98 Data'!H$3:H$1007, SMALL(IF('VEH98 Data'!$AC$3:$AC$968="TRUE", ROW('VEH98 Data'!H$3:H$968)-ROW('VEH98 Data'!H$3)+1),ROWS('VEH98 Data'!H$3:'VEH98 Data'!H176))),"")</f>
        <v/>
      </c>
      <c r="M88" s="398" t="str">
        <f t="array" ref="M88">IFERROR(INDEX('VEH98 Data'!I$3:I$1007, SMALL(IF('VEH98 Data'!$AC$3:$AC$968="TRUE", ROW('VEH98 Data'!I$3:I$968)-ROW('VEH98 Data'!I$3)+1),ROWS('VEH98 Data'!I$3:'VEH98 Data'!I176))),"")</f>
        <v/>
      </c>
      <c r="N88" s="398" t="str">
        <f t="array" ref="N88">IFERROR(INDEX('VEH98 Data'!J$3:J$1007, SMALL(IF('VEH98 Data'!$AC$3:$AC$968="TRUE", ROW('VEH98 Data'!J$3:J$968)-ROW('VEH98 Data'!J$3)+1),ROWS('VEH98 Data'!J$3:'VEH98 Data'!J176))),"")</f>
        <v/>
      </c>
      <c r="O88" s="398" t="str">
        <f t="array" ref="O88">IFERROR(INDEX('VEH98 Data'!N$3:N$1007, SMALL(IF('VEH98 Data'!$AC$3:$AC$968="TRUE", ROW('VEH98 Data'!N$3:N$968)-ROW('VEH98 Data'!N$3)+1),ROWS('VEH98 Data'!N$3:'VEH98 Data'!N176))),"")</f>
        <v/>
      </c>
      <c r="P88" s="398" t="str">
        <f t="array" ref="P88">IFERROR(INDEX('VEH98 Data'!U$3:U$1007, SMALL(IF('VEH98 Data'!$AC$3:$AC$968="TRUE", ROW('VEH98 Data'!U$3:U$968)-ROW('VEH98 Data'!U$3)+1),ROWS('VEH98 Data'!U$3:'VEH98 Data'!U176))),"")</f>
        <v/>
      </c>
      <c r="Q88" s="19"/>
      <c r="R88" s="19"/>
      <c r="S88" s="19"/>
      <c r="T88" s="19"/>
    </row>
    <row r="89" spans="1:20" x14ac:dyDescent="0.25">
      <c r="A89" s="19"/>
      <c r="B89" s="397" t="str">
        <f t="array" ref="B89">IFERROR(INDEX('VEH98 Data'!G$3:G$1007, SMALL(IF('VEH98 Data'!$AB$3:$AB$968="TRUE", ROW('VEH98 Data'!G$3:G$968)-ROW('VEH98 Data'!G$3)+1),ROWS('VEH98 Data'!G$3:'VEH98 Data'!G177))),"")</f>
        <v/>
      </c>
      <c r="C89" s="397" t="str">
        <f t="array" ref="C89">IFERROR(INDEX('VEH98 Data'!F$3:F$1007, SMALL(IF('VEH98 Data'!$AB$3:$AB$968="TRUE", ROW('VEH98 Data'!F$3:F$968)-ROW('VEH98 Data'!F$3)+1),ROWS('VEH98 Data'!F$3:'VEH98 Data'!F177))),"")</f>
        <v/>
      </c>
      <c r="D89" s="397" t="str">
        <f t="array" ref="D89">IFERROR(INDEX('VEH98 Data'!H$3:H$1007, SMALL(IF('VEH98 Data'!$AB$3:$AB$968="TRUE", ROW('VEH98 Data'!H$3:H$968)-ROW('VEH98 Data'!H$3)+1),ROWS('VEH98 Data'!H$3:'VEH98 Data'!H177))),"")</f>
        <v/>
      </c>
      <c r="E89" s="397" t="str">
        <f t="array" ref="E89">IFERROR(INDEX('VEH98 Data'!I$3:I$1007, SMALL(IF('VEH98 Data'!$AB$3:$AB$968="TRUE", ROW('VEH98 Data'!I$3:I$968)-ROW('VEH98 Data'!I$3)+1),ROWS('VEH98 Data'!I$3:'VEH98 Data'!I177))),"")</f>
        <v/>
      </c>
      <c r="F89" s="397" t="str">
        <f t="array" ref="F89">IFERROR(INDEX('VEH98 Data'!J$3:J$1007, SMALL(IF('VEH98 Data'!$AB$3:$AB$968="TRUE", ROW('VEH98 Data'!J$3:J$968)-ROW('VEH98 Data'!J$3)+1),ROWS('VEH98 Data'!J$3:'VEH98 Data'!J177))),"")</f>
        <v/>
      </c>
      <c r="G89" s="397" t="str">
        <f t="array" ref="G89">IFERROR(INDEX('VEH98 Data'!N$3:N$1007, SMALL(IF('VEH98 Data'!$AB$3:$AB$968="TRUE", ROW('VEH98 Data'!N$3:N$968)-ROW('VEH98 Data'!N$3)+1),ROWS('VEH98 Data'!N$3:'VEH98 Data'!N177))),"")</f>
        <v/>
      </c>
      <c r="H89" s="397" t="str">
        <f t="array" ref="H89">IFERROR(INDEX('VEH98 Data'!U$3:U$1007, SMALL(IF('VEH98 Data'!$AB$3:$AB$968="TRUE", ROW('VEH98 Data'!U$3:U$968)-ROW('VEH98 Data'!U$3)+1),ROWS('VEH98 Data'!U$3:'VEH98 Data'!U177))),"")</f>
        <v/>
      </c>
      <c r="I89" s="19"/>
      <c r="J89" s="397" t="str">
        <f t="array" ref="J89">IFERROR(INDEX('VEH98 Data'!G$3:G$1007, SMALL(IF('VEH98 Data'!$AC$3:$AC$968="TRUE", ROW('VEH98 Data'!G$3:G$968)-ROW('VEH98 Data'!G$3)+1),ROWS('VEH98 Data'!G$3:'VEH98 Data'!G177))),"")</f>
        <v/>
      </c>
      <c r="K89" s="397" t="str">
        <f t="array" ref="K89">IFERROR(INDEX('VEH98 Data'!F$3:F$1007, SMALL(IF('VEH98 Data'!$AC$3:$AC$968="TRUE", ROW('VEH98 Data'!F$3:F$968)-ROW('VEH98 Data'!F$3)+1),ROWS('VEH98 Data'!F$3:'VEH98 Data'!F177))),"")</f>
        <v/>
      </c>
      <c r="L89" s="397" t="str">
        <f t="array" ref="L89">IFERROR(INDEX('VEH98 Data'!H$3:H$1007, SMALL(IF('VEH98 Data'!$AC$3:$AC$968="TRUE", ROW('VEH98 Data'!H$3:H$968)-ROW('VEH98 Data'!H$3)+1),ROWS('VEH98 Data'!H$3:'VEH98 Data'!H177))),"")</f>
        <v/>
      </c>
      <c r="M89" s="397" t="str">
        <f t="array" ref="M89">IFERROR(INDEX('VEH98 Data'!I$3:I$1007, SMALL(IF('VEH98 Data'!$AC$3:$AC$968="TRUE", ROW('VEH98 Data'!I$3:I$968)-ROW('VEH98 Data'!I$3)+1),ROWS('VEH98 Data'!I$3:'VEH98 Data'!I177))),"")</f>
        <v/>
      </c>
      <c r="N89" s="397" t="str">
        <f t="array" ref="N89">IFERROR(INDEX('VEH98 Data'!J$3:J$1007, SMALL(IF('VEH98 Data'!$AC$3:$AC$968="TRUE", ROW('VEH98 Data'!J$3:J$968)-ROW('VEH98 Data'!J$3)+1),ROWS('VEH98 Data'!J$3:'VEH98 Data'!J177))),"")</f>
        <v/>
      </c>
      <c r="O89" s="397" t="str">
        <f t="array" ref="O89">IFERROR(INDEX('VEH98 Data'!N$3:N$1007, SMALL(IF('VEH98 Data'!$AC$3:$AC$968="TRUE", ROW('VEH98 Data'!N$3:N$968)-ROW('VEH98 Data'!N$3)+1),ROWS('VEH98 Data'!N$3:'VEH98 Data'!N177))),"")</f>
        <v/>
      </c>
      <c r="P89" s="397" t="str">
        <f t="array" ref="P89">IFERROR(INDEX('VEH98 Data'!U$3:U$1007, SMALL(IF('VEH98 Data'!$AC$3:$AC$968="TRUE", ROW('VEH98 Data'!U$3:U$968)-ROW('VEH98 Data'!U$3)+1),ROWS('VEH98 Data'!U$3:'VEH98 Data'!U177))),"")</f>
        <v/>
      </c>
      <c r="Q89" s="19"/>
      <c r="R89" s="19"/>
      <c r="S89" s="19"/>
      <c r="T89" s="19"/>
    </row>
    <row r="90" spans="1:20" x14ac:dyDescent="0.25">
      <c r="A90" s="19"/>
      <c r="B90" s="398" t="str">
        <f t="array" ref="B90">IFERROR(INDEX('VEH98 Data'!G$3:G$1007, SMALL(IF('VEH98 Data'!$AB$3:$AB$968="TRUE", ROW('VEH98 Data'!G$3:G$968)-ROW('VEH98 Data'!G$3)+1),ROWS('VEH98 Data'!G$3:'VEH98 Data'!G178))),"")</f>
        <v/>
      </c>
      <c r="C90" s="398" t="str">
        <f t="array" ref="C90">IFERROR(INDEX('VEH98 Data'!F$3:F$1007, SMALL(IF('VEH98 Data'!$AB$3:$AB$968="TRUE", ROW('VEH98 Data'!F$3:F$968)-ROW('VEH98 Data'!F$3)+1),ROWS('VEH98 Data'!F$3:'VEH98 Data'!F178))),"")</f>
        <v/>
      </c>
      <c r="D90" s="398" t="str">
        <f t="array" ref="D90">IFERROR(INDEX('VEH98 Data'!H$3:H$1007, SMALL(IF('VEH98 Data'!$AB$3:$AB$968="TRUE", ROW('VEH98 Data'!H$3:H$968)-ROW('VEH98 Data'!H$3)+1),ROWS('VEH98 Data'!H$3:'VEH98 Data'!H178))),"")</f>
        <v/>
      </c>
      <c r="E90" s="398" t="str">
        <f t="array" ref="E90">IFERROR(INDEX('VEH98 Data'!I$3:I$1007, SMALL(IF('VEH98 Data'!$AB$3:$AB$968="TRUE", ROW('VEH98 Data'!I$3:I$968)-ROW('VEH98 Data'!I$3)+1),ROWS('VEH98 Data'!I$3:'VEH98 Data'!I178))),"")</f>
        <v/>
      </c>
      <c r="F90" s="398" t="str">
        <f t="array" ref="F90">IFERROR(INDEX('VEH98 Data'!J$3:J$1007, SMALL(IF('VEH98 Data'!$AB$3:$AB$968="TRUE", ROW('VEH98 Data'!J$3:J$968)-ROW('VEH98 Data'!J$3)+1),ROWS('VEH98 Data'!J$3:'VEH98 Data'!J178))),"")</f>
        <v/>
      </c>
      <c r="G90" s="398" t="str">
        <f t="array" ref="G90">IFERROR(INDEX('VEH98 Data'!N$3:N$1007, SMALL(IF('VEH98 Data'!$AB$3:$AB$968="TRUE", ROW('VEH98 Data'!N$3:N$968)-ROW('VEH98 Data'!N$3)+1),ROWS('VEH98 Data'!N$3:'VEH98 Data'!N178))),"")</f>
        <v/>
      </c>
      <c r="H90" s="398" t="str">
        <f t="array" ref="H90">IFERROR(INDEX('VEH98 Data'!U$3:U$1007, SMALL(IF('VEH98 Data'!$AB$3:$AB$968="TRUE", ROW('VEH98 Data'!U$3:U$968)-ROW('VEH98 Data'!U$3)+1),ROWS('VEH98 Data'!U$3:'VEH98 Data'!U178))),"")</f>
        <v/>
      </c>
      <c r="I90" s="19"/>
      <c r="J90" s="398" t="str">
        <f t="array" ref="J90">IFERROR(INDEX('VEH98 Data'!G$3:G$1007, SMALL(IF('VEH98 Data'!$AC$3:$AC$968="TRUE", ROW('VEH98 Data'!G$3:G$968)-ROW('VEH98 Data'!G$3)+1),ROWS('VEH98 Data'!G$3:'VEH98 Data'!G178))),"")</f>
        <v/>
      </c>
      <c r="K90" s="398" t="str">
        <f t="array" ref="K90">IFERROR(INDEX('VEH98 Data'!F$3:F$1007, SMALL(IF('VEH98 Data'!$AC$3:$AC$968="TRUE", ROW('VEH98 Data'!F$3:F$968)-ROW('VEH98 Data'!F$3)+1),ROWS('VEH98 Data'!F$3:'VEH98 Data'!F178))),"")</f>
        <v/>
      </c>
      <c r="L90" s="398" t="str">
        <f t="array" ref="L90">IFERROR(INDEX('VEH98 Data'!H$3:H$1007, SMALL(IF('VEH98 Data'!$AC$3:$AC$968="TRUE", ROW('VEH98 Data'!H$3:H$968)-ROW('VEH98 Data'!H$3)+1),ROWS('VEH98 Data'!H$3:'VEH98 Data'!H178))),"")</f>
        <v/>
      </c>
      <c r="M90" s="398" t="str">
        <f t="array" ref="M90">IFERROR(INDEX('VEH98 Data'!I$3:I$1007, SMALL(IF('VEH98 Data'!$AC$3:$AC$968="TRUE", ROW('VEH98 Data'!I$3:I$968)-ROW('VEH98 Data'!I$3)+1),ROWS('VEH98 Data'!I$3:'VEH98 Data'!I178))),"")</f>
        <v/>
      </c>
      <c r="N90" s="398" t="str">
        <f t="array" ref="N90">IFERROR(INDEX('VEH98 Data'!J$3:J$1007, SMALL(IF('VEH98 Data'!$AC$3:$AC$968="TRUE", ROW('VEH98 Data'!J$3:J$968)-ROW('VEH98 Data'!J$3)+1),ROWS('VEH98 Data'!J$3:'VEH98 Data'!J178))),"")</f>
        <v/>
      </c>
      <c r="O90" s="398" t="str">
        <f t="array" ref="O90">IFERROR(INDEX('VEH98 Data'!N$3:N$1007, SMALL(IF('VEH98 Data'!$AC$3:$AC$968="TRUE", ROW('VEH98 Data'!N$3:N$968)-ROW('VEH98 Data'!N$3)+1),ROWS('VEH98 Data'!N$3:'VEH98 Data'!N178))),"")</f>
        <v/>
      </c>
      <c r="P90" s="398" t="str">
        <f t="array" ref="P90">IFERROR(INDEX('VEH98 Data'!U$3:U$1007, SMALL(IF('VEH98 Data'!$AC$3:$AC$968="TRUE", ROW('VEH98 Data'!U$3:U$968)-ROW('VEH98 Data'!U$3)+1),ROWS('VEH98 Data'!U$3:'VEH98 Data'!U178))),"")</f>
        <v/>
      </c>
      <c r="Q90" s="19"/>
      <c r="R90" s="19"/>
      <c r="S90" s="19"/>
      <c r="T90" s="19"/>
    </row>
    <row r="91" spans="1:20" x14ac:dyDescent="0.25">
      <c r="A91" s="19"/>
      <c r="B91" s="397" t="str">
        <f t="array" ref="B91">IFERROR(INDEX('VEH98 Data'!G$3:G$1007, SMALL(IF('VEH98 Data'!$AB$3:$AB$968="TRUE", ROW('VEH98 Data'!G$3:G$968)-ROW('VEH98 Data'!G$3)+1),ROWS('VEH98 Data'!G$3:'VEH98 Data'!G179))),"")</f>
        <v/>
      </c>
      <c r="C91" s="397" t="str">
        <f t="array" ref="C91">IFERROR(INDEX('VEH98 Data'!F$3:F$1007, SMALL(IF('VEH98 Data'!$AB$3:$AB$968="TRUE", ROW('VEH98 Data'!F$3:F$968)-ROW('VEH98 Data'!F$3)+1),ROWS('VEH98 Data'!F$3:'VEH98 Data'!F179))),"")</f>
        <v/>
      </c>
      <c r="D91" s="397" t="str">
        <f t="array" ref="D91">IFERROR(INDEX('VEH98 Data'!H$3:H$1007, SMALL(IF('VEH98 Data'!$AB$3:$AB$968="TRUE", ROW('VEH98 Data'!H$3:H$968)-ROW('VEH98 Data'!H$3)+1),ROWS('VEH98 Data'!H$3:'VEH98 Data'!H179))),"")</f>
        <v/>
      </c>
      <c r="E91" s="397" t="str">
        <f t="array" ref="E91">IFERROR(INDEX('VEH98 Data'!I$3:I$1007, SMALL(IF('VEH98 Data'!$AB$3:$AB$968="TRUE", ROW('VEH98 Data'!I$3:I$968)-ROW('VEH98 Data'!I$3)+1),ROWS('VEH98 Data'!I$3:'VEH98 Data'!I179))),"")</f>
        <v/>
      </c>
      <c r="F91" s="397" t="str">
        <f t="array" ref="F91">IFERROR(INDEX('VEH98 Data'!J$3:J$1007, SMALL(IF('VEH98 Data'!$AB$3:$AB$968="TRUE", ROW('VEH98 Data'!J$3:J$968)-ROW('VEH98 Data'!J$3)+1),ROWS('VEH98 Data'!J$3:'VEH98 Data'!J179))),"")</f>
        <v/>
      </c>
      <c r="G91" s="397" t="str">
        <f t="array" ref="G91">IFERROR(INDEX('VEH98 Data'!N$3:N$1007, SMALL(IF('VEH98 Data'!$AB$3:$AB$968="TRUE", ROW('VEH98 Data'!N$3:N$968)-ROW('VEH98 Data'!N$3)+1),ROWS('VEH98 Data'!N$3:'VEH98 Data'!N179))),"")</f>
        <v/>
      </c>
      <c r="H91" s="397" t="str">
        <f t="array" ref="H91">IFERROR(INDEX('VEH98 Data'!U$3:U$1007, SMALL(IF('VEH98 Data'!$AB$3:$AB$968="TRUE", ROW('VEH98 Data'!U$3:U$968)-ROW('VEH98 Data'!U$3)+1),ROWS('VEH98 Data'!U$3:'VEH98 Data'!U179))),"")</f>
        <v/>
      </c>
      <c r="I91" s="19"/>
      <c r="J91" s="397" t="str">
        <f t="array" ref="J91">IFERROR(INDEX('VEH98 Data'!G$3:G$1007, SMALL(IF('VEH98 Data'!$AC$3:$AC$968="TRUE", ROW('VEH98 Data'!G$3:G$968)-ROW('VEH98 Data'!G$3)+1),ROWS('VEH98 Data'!G$3:'VEH98 Data'!G179))),"")</f>
        <v/>
      </c>
      <c r="K91" s="397" t="str">
        <f t="array" ref="K91">IFERROR(INDEX('VEH98 Data'!F$3:F$1007, SMALL(IF('VEH98 Data'!$AC$3:$AC$968="TRUE", ROW('VEH98 Data'!F$3:F$968)-ROW('VEH98 Data'!F$3)+1),ROWS('VEH98 Data'!F$3:'VEH98 Data'!F179))),"")</f>
        <v/>
      </c>
      <c r="L91" s="397" t="str">
        <f t="array" ref="L91">IFERROR(INDEX('VEH98 Data'!H$3:H$1007, SMALL(IF('VEH98 Data'!$AC$3:$AC$968="TRUE", ROW('VEH98 Data'!H$3:H$968)-ROW('VEH98 Data'!H$3)+1),ROWS('VEH98 Data'!H$3:'VEH98 Data'!H179))),"")</f>
        <v/>
      </c>
      <c r="M91" s="397" t="str">
        <f t="array" ref="M91">IFERROR(INDEX('VEH98 Data'!I$3:I$1007, SMALL(IF('VEH98 Data'!$AC$3:$AC$968="TRUE", ROW('VEH98 Data'!I$3:I$968)-ROW('VEH98 Data'!I$3)+1),ROWS('VEH98 Data'!I$3:'VEH98 Data'!I179))),"")</f>
        <v/>
      </c>
      <c r="N91" s="397" t="str">
        <f t="array" ref="N91">IFERROR(INDEX('VEH98 Data'!J$3:J$1007, SMALL(IF('VEH98 Data'!$AC$3:$AC$968="TRUE", ROW('VEH98 Data'!J$3:J$968)-ROW('VEH98 Data'!J$3)+1),ROWS('VEH98 Data'!J$3:'VEH98 Data'!J179))),"")</f>
        <v/>
      </c>
      <c r="O91" s="397" t="str">
        <f t="array" ref="O91">IFERROR(INDEX('VEH98 Data'!N$3:N$1007, SMALL(IF('VEH98 Data'!$AC$3:$AC$968="TRUE", ROW('VEH98 Data'!N$3:N$968)-ROW('VEH98 Data'!N$3)+1),ROWS('VEH98 Data'!N$3:'VEH98 Data'!N179))),"")</f>
        <v/>
      </c>
      <c r="P91" s="397" t="str">
        <f t="array" ref="P91">IFERROR(INDEX('VEH98 Data'!U$3:U$1007, SMALL(IF('VEH98 Data'!$AC$3:$AC$968="TRUE", ROW('VEH98 Data'!U$3:U$968)-ROW('VEH98 Data'!U$3)+1),ROWS('VEH98 Data'!U$3:'VEH98 Data'!U179))),"")</f>
        <v/>
      </c>
      <c r="Q91" s="19"/>
      <c r="R91" s="19"/>
      <c r="S91" s="19"/>
      <c r="T91" s="19"/>
    </row>
    <row r="92" spans="1:20" x14ac:dyDescent="0.25">
      <c r="A92" s="19"/>
      <c r="B92" s="398" t="str">
        <f t="array" ref="B92">IFERROR(INDEX('VEH98 Data'!G$3:G$1007, SMALL(IF('VEH98 Data'!$AB$3:$AB$968="TRUE", ROW('VEH98 Data'!G$3:G$968)-ROW('VEH98 Data'!G$3)+1),ROWS('VEH98 Data'!G$3:'VEH98 Data'!G180))),"")</f>
        <v/>
      </c>
      <c r="C92" s="398" t="str">
        <f t="array" ref="C92">IFERROR(INDEX('VEH98 Data'!F$3:F$1007, SMALL(IF('VEH98 Data'!$AB$3:$AB$968="TRUE", ROW('VEH98 Data'!F$3:F$968)-ROW('VEH98 Data'!F$3)+1),ROWS('VEH98 Data'!F$3:'VEH98 Data'!F180))),"")</f>
        <v/>
      </c>
      <c r="D92" s="398" t="str">
        <f t="array" ref="D92">IFERROR(INDEX('VEH98 Data'!H$3:H$1007, SMALL(IF('VEH98 Data'!$AB$3:$AB$968="TRUE", ROW('VEH98 Data'!H$3:H$968)-ROW('VEH98 Data'!H$3)+1),ROWS('VEH98 Data'!H$3:'VEH98 Data'!H180))),"")</f>
        <v/>
      </c>
      <c r="E92" s="398" t="str">
        <f t="array" ref="E92">IFERROR(INDEX('VEH98 Data'!I$3:I$1007, SMALL(IF('VEH98 Data'!$AB$3:$AB$968="TRUE", ROW('VEH98 Data'!I$3:I$968)-ROW('VEH98 Data'!I$3)+1),ROWS('VEH98 Data'!I$3:'VEH98 Data'!I180))),"")</f>
        <v/>
      </c>
      <c r="F92" s="398" t="str">
        <f t="array" ref="F92">IFERROR(INDEX('VEH98 Data'!J$3:J$1007, SMALL(IF('VEH98 Data'!$AB$3:$AB$968="TRUE", ROW('VEH98 Data'!J$3:J$968)-ROW('VEH98 Data'!J$3)+1),ROWS('VEH98 Data'!J$3:'VEH98 Data'!J180))),"")</f>
        <v/>
      </c>
      <c r="G92" s="398" t="str">
        <f t="array" ref="G92">IFERROR(INDEX('VEH98 Data'!N$3:N$1007, SMALL(IF('VEH98 Data'!$AB$3:$AB$968="TRUE", ROW('VEH98 Data'!N$3:N$968)-ROW('VEH98 Data'!N$3)+1),ROWS('VEH98 Data'!N$3:'VEH98 Data'!N180))),"")</f>
        <v/>
      </c>
      <c r="H92" s="398" t="str">
        <f t="array" ref="H92">IFERROR(INDEX('VEH98 Data'!U$3:U$1007, SMALL(IF('VEH98 Data'!$AB$3:$AB$968="TRUE", ROW('VEH98 Data'!U$3:U$968)-ROW('VEH98 Data'!U$3)+1),ROWS('VEH98 Data'!U$3:'VEH98 Data'!U180))),"")</f>
        <v/>
      </c>
      <c r="I92" s="19"/>
      <c r="J92" s="398" t="str">
        <f t="array" ref="J92">IFERROR(INDEX('VEH98 Data'!G$3:G$1007, SMALL(IF('VEH98 Data'!$AC$3:$AC$968="TRUE", ROW('VEH98 Data'!G$3:G$968)-ROW('VEH98 Data'!G$3)+1),ROWS('VEH98 Data'!G$3:'VEH98 Data'!G180))),"")</f>
        <v/>
      </c>
      <c r="K92" s="398" t="str">
        <f t="array" ref="K92">IFERROR(INDEX('VEH98 Data'!F$3:F$1007, SMALL(IF('VEH98 Data'!$AC$3:$AC$968="TRUE", ROW('VEH98 Data'!F$3:F$968)-ROW('VEH98 Data'!F$3)+1),ROWS('VEH98 Data'!F$3:'VEH98 Data'!F180))),"")</f>
        <v/>
      </c>
      <c r="L92" s="398" t="str">
        <f t="array" ref="L92">IFERROR(INDEX('VEH98 Data'!H$3:H$1007, SMALL(IF('VEH98 Data'!$AC$3:$AC$968="TRUE", ROW('VEH98 Data'!H$3:H$968)-ROW('VEH98 Data'!H$3)+1),ROWS('VEH98 Data'!H$3:'VEH98 Data'!H180))),"")</f>
        <v/>
      </c>
      <c r="M92" s="398" t="str">
        <f t="array" ref="M92">IFERROR(INDEX('VEH98 Data'!I$3:I$1007, SMALL(IF('VEH98 Data'!$AC$3:$AC$968="TRUE", ROW('VEH98 Data'!I$3:I$968)-ROW('VEH98 Data'!I$3)+1),ROWS('VEH98 Data'!I$3:'VEH98 Data'!I180))),"")</f>
        <v/>
      </c>
      <c r="N92" s="398" t="str">
        <f t="array" ref="N92">IFERROR(INDEX('VEH98 Data'!J$3:J$1007, SMALL(IF('VEH98 Data'!$AC$3:$AC$968="TRUE", ROW('VEH98 Data'!J$3:J$968)-ROW('VEH98 Data'!J$3)+1),ROWS('VEH98 Data'!J$3:'VEH98 Data'!J180))),"")</f>
        <v/>
      </c>
      <c r="O92" s="398" t="str">
        <f t="array" ref="O92">IFERROR(INDEX('VEH98 Data'!N$3:N$1007, SMALL(IF('VEH98 Data'!$AC$3:$AC$968="TRUE", ROW('VEH98 Data'!N$3:N$968)-ROW('VEH98 Data'!N$3)+1),ROWS('VEH98 Data'!N$3:'VEH98 Data'!N180))),"")</f>
        <v/>
      </c>
      <c r="P92" s="398" t="str">
        <f t="array" ref="P92">IFERROR(INDEX('VEH98 Data'!U$3:U$1007, SMALL(IF('VEH98 Data'!$AC$3:$AC$968="TRUE", ROW('VEH98 Data'!U$3:U$968)-ROW('VEH98 Data'!U$3)+1),ROWS('VEH98 Data'!U$3:'VEH98 Data'!U180))),"")</f>
        <v/>
      </c>
      <c r="Q92" s="19"/>
      <c r="R92" s="19"/>
      <c r="S92" s="19"/>
      <c r="T92" s="19"/>
    </row>
    <row r="93" spans="1:20" x14ac:dyDescent="0.25">
      <c r="A93" s="19"/>
      <c r="B93" s="397" t="str">
        <f t="array" ref="B93">IFERROR(INDEX('VEH98 Data'!G$3:G$1007, SMALL(IF('VEH98 Data'!$AB$3:$AB$968="TRUE", ROW('VEH98 Data'!G$3:G$968)-ROW('VEH98 Data'!G$3)+1),ROWS('VEH98 Data'!G$3:'VEH98 Data'!G181))),"")</f>
        <v/>
      </c>
      <c r="C93" s="397" t="str">
        <f t="array" ref="C93">IFERROR(INDEX('VEH98 Data'!F$3:F$1007, SMALL(IF('VEH98 Data'!$AB$3:$AB$968="TRUE", ROW('VEH98 Data'!F$3:F$968)-ROW('VEH98 Data'!F$3)+1),ROWS('VEH98 Data'!F$3:'VEH98 Data'!F181))),"")</f>
        <v/>
      </c>
      <c r="D93" s="397" t="str">
        <f t="array" ref="D93">IFERROR(INDEX('VEH98 Data'!H$3:H$1007, SMALL(IF('VEH98 Data'!$AB$3:$AB$968="TRUE", ROW('VEH98 Data'!H$3:H$968)-ROW('VEH98 Data'!H$3)+1),ROWS('VEH98 Data'!H$3:'VEH98 Data'!H181))),"")</f>
        <v/>
      </c>
      <c r="E93" s="397" t="str">
        <f t="array" ref="E93">IFERROR(INDEX('VEH98 Data'!I$3:I$1007, SMALL(IF('VEH98 Data'!$AB$3:$AB$968="TRUE", ROW('VEH98 Data'!I$3:I$968)-ROW('VEH98 Data'!I$3)+1),ROWS('VEH98 Data'!I$3:'VEH98 Data'!I181))),"")</f>
        <v/>
      </c>
      <c r="F93" s="397" t="str">
        <f t="array" ref="F93">IFERROR(INDEX('VEH98 Data'!J$3:J$1007, SMALL(IF('VEH98 Data'!$AB$3:$AB$968="TRUE", ROW('VEH98 Data'!J$3:J$968)-ROW('VEH98 Data'!J$3)+1),ROWS('VEH98 Data'!J$3:'VEH98 Data'!J181))),"")</f>
        <v/>
      </c>
      <c r="G93" s="397" t="str">
        <f t="array" ref="G93">IFERROR(INDEX('VEH98 Data'!N$3:N$1007, SMALL(IF('VEH98 Data'!$AB$3:$AB$968="TRUE", ROW('VEH98 Data'!N$3:N$968)-ROW('VEH98 Data'!N$3)+1),ROWS('VEH98 Data'!N$3:'VEH98 Data'!N181))),"")</f>
        <v/>
      </c>
      <c r="H93" s="397" t="str">
        <f t="array" ref="H93">IFERROR(INDEX('VEH98 Data'!U$3:U$1007, SMALL(IF('VEH98 Data'!$AB$3:$AB$968="TRUE", ROW('VEH98 Data'!U$3:U$968)-ROW('VEH98 Data'!U$3)+1),ROWS('VEH98 Data'!U$3:'VEH98 Data'!U181))),"")</f>
        <v/>
      </c>
      <c r="I93" s="19"/>
      <c r="J93" s="397" t="str">
        <f t="array" ref="J93">IFERROR(INDEX('VEH98 Data'!G$3:G$1007, SMALL(IF('VEH98 Data'!$AC$3:$AC$968="TRUE", ROW('VEH98 Data'!G$3:G$968)-ROW('VEH98 Data'!G$3)+1),ROWS('VEH98 Data'!G$3:'VEH98 Data'!G181))),"")</f>
        <v/>
      </c>
      <c r="K93" s="397" t="str">
        <f t="array" ref="K93">IFERROR(INDEX('VEH98 Data'!F$3:F$1007, SMALL(IF('VEH98 Data'!$AC$3:$AC$968="TRUE", ROW('VEH98 Data'!F$3:F$968)-ROW('VEH98 Data'!F$3)+1),ROWS('VEH98 Data'!F$3:'VEH98 Data'!F181))),"")</f>
        <v/>
      </c>
      <c r="L93" s="397" t="str">
        <f t="array" ref="L93">IFERROR(INDEX('VEH98 Data'!H$3:H$1007, SMALL(IF('VEH98 Data'!$AC$3:$AC$968="TRUE", ROW('VEH98 Data'!H$3:H$968)-ROW('VEH98 Data'!H$3)+1),ROWS('VEH98 Data'!H$3:'VEH98 Data'!H181))),"")</f>
        <v/>
      </c>
      <c r="M93" s="397" t="str">
        <f t="array" ref="M93">IFERROR(INDEX('VEH98 Data'!I$3:I$1007, SMALL(IF('VEH98 Data'!$AC$3:$AC$968="TRUE", ROW('VEH98 Data'!I$3:I$968)-ROW('VEH98 Data'!I$3)+1),ROWS('VEH98 Data'!I$3:'VEH98 Data'!I181))),"")</f>
        <v/>
      </c>
      <c r="N93" s="397" t="str">
        <f t="array" ref="N93">IFERROR(INDEX('VEH98 Data'!J$3:J$1007, SMALL(IF('VEH98 Data'!$AC$3:$AC$968="TRUE", ROW('VEH98 Data'!J$3:J$968)-ROW('VEH98 Data'!J$3)+1),ROWS('VEH98 Data'!J$3:'VEH98 Data'!J181))),"")</f>
        <v/>
      </c>
      <c r="O93" s="397" t="str">
        <f t="array" ref="O93">IFERROR(INDEX('VEH98 Data'!N$3:N$1007, SMALL(IF('VEH98 Data'!$AC$3:$AC$968="TRUE", ROW('VEH98 Data'!N$3:N$968)-ROW('VEH98 Data'!N$3)+1),ROWS('VEH98 Data'!N$3:'VEH98 Data'!N181))),"")</f>
        <v/>
      </c>
      <c r="P93" s="397" t="str">
        <f t="array" ref="P93">IFERROR(INDEX('VEH98 Data'!U$3:U$1007, SMALL(IF('VEH98 Data'!$AC$3:$AC$968="TRUE", ROW('VEH98 Data'!U$3:U$968)-ROW('VEH98 Data'!U$3)+1),ROWS('VEH98 Data'!U$3:'VEH98 Data'!U181))),"")</f>
        <v/>
      </c>
      <c r="Q93" s="19"/>
      <c r="R93" s="19"/>
      <c r="S93" s="19"/>
      <c r="T93" s="19"/>
    </row>
    <row r="94" spans="1:20" x14ac:dyDescent="0.25">
      <c r="A94" s="19"/>
      <c r="B94" s="398" t="str">
        <f t="array" ref="B94">IFERROR(INDEX('VEH98 Data'!G$3:G$1007, SMALL(IF('VEH98 Data'!$AB$3:$AB$968="TRUE", ROW('VEH98 Data'!G$3:G$968)-ROW('VEH98 Data'!G$3)+1),ROWS('VEH98 Data'!G$3:'VEH98 Data'!G182))),"")</f>
        <v/>
      </c>
      <c r="C94" s="398" t="str">
        <f t="array" ref="C94">IFERROR(INDEX('VEH98 Data'!F$3:F$1007, SMALL(IF('VEH98 Data'!$AB$3:$AB$968="TRUE", ROW('VEH98 Data'!F$3:F$968)-ROW('VEH98 Data'!F$3)+1),ROWS('VEH98 Data'!F$3:'VEH98 Data'!F182))),"")</f>
        <v/>
      </c>
      <c r="D94" s="398" t="str">
        <f t="array" ref="D94">IFERROR(INDEX('VEH98 Data'!H$3:H$1007, SMALL(IF('VEH98 Data'!$AB$3:$AB$968="TRUE", ROW('VEH98 Data'!H$3:H$968)-ROW('VEH98 Data'!H$3)+1),ROWS('VEH98 Data'!H$3:'VEH98 Data'!H182))),"")</f>
        <v/>
      </c>
      <c r="E94" s="398" t="str">
        <f t="array" ref="E94">IFERROR(INDEX('VEH98 Data'!I$3:I$1007, SMALL(IF('VEH98 Data'!$AB$3:$AB$968="TRUE", ROW('VEH98 Data'!I$3:I$968)-ROW('VEH98 Data'!I$3)+1),ROWS('VEH98 Data'!I$3:'VEH98 Data'!I182))),"")</f>
        <v/>
      </c>
      <c r="F94" s="398" t="str">
        <f t="array" ref="F94">IFERROR(INDEX('VEH98 Data'!J$3:J$1007, SMALL(IF('VEH98 Data'!$AB$3:$AB$968="TRUE", ROW('VEH98 Data'!J$3:J$968)-ROW('VEH98 Data'!J$3)+1),ROWS('VEH98 Data'!J$3:'VEH98 Data'!J182))),"")</f>
        <v/>
      </c>
      <c r="G94" s="398" t="str">
        <f t="array" ref="G94">IFERROR(INDEX('VEH98 Data'!N$3:N$1007, SMALL(IF('VEH98 Data'!$AB$3:$AB$968="TRUE", ROW('VEH98 Data'!N$3:N$968)-ROW('VEH98 Data'!N$3)+1),ROWS('VEH98 Data'!N$3:'VEH98 Data'!N182))),"")</f>
        <v/>
      </c>
      <c r="H94" s="398" t="str">
        <f t="array" ref="H94">IFERROR(INDEX('VEH98 Data'!U$3:U$1007, SMALL(IF('VEH98 Data'!$AB$3:$AB$968="TRUE", ROW('VEH98 Data'!U$3:U$968)-ROW('VEH98 Data'!U$3)+1),ROWS('VEH98 Data'!U$3:'VEH98 Data'!U182))),"")</f>
        <v/>
      </c>
      <c r="I94" s="19"/>
      <c r="J94" s="398" t="str">
        <f t="array" ref="J94">IFERROR(INDEX('VEH98 Data'!G$3:G$1007, SMALL(IF('VEH98 Data'!$AC$3:$AC$968="TRUE", ROW('VEH98 Data'!G$3:G$968)-ROW('VEH98 Data'!G$3)+1),ROWS('VEH98 Data'!G$3:'VEH98 Data'!G182))),"")</f>
        <v/>
      </c>
      <c r="K94" s="398" t="str">
        <f t="array" ref="K94">IFERROR(INDEX('VEH98 Data'!F$3:F$1007, SMALL(IF('VEH98 Data'!$AC$3:$AC$968="TRUE", ROW('VEH98 Data'!F$3:F$968)-ROW('VEH98 Data'!F$3)+1),ROWS('VEH98 Data'!F$3:'VEH98 Data'!F182))),"")</f>
        <v/>
      </c>
      <c r="L94" s="398" t="str">
        <f t="array" ref="L94">IFERROR(INDEX('VEH98 Data'!H$3:H$1007, SMALL(IF('VEH98 Data'!$AC$3:$AC$968="TRUE", ROW('VEH98 Data'!H$3:H$968)-ROW('VEH98 Data'!H$3)+1),ROWS('VEH98 Data'!H$3:'VEH98 Data'!H182))),"")</f>
        <v/>
      </c>
      <c r="M94" s="398" t="str">
        <f t="array" ref="M94">IFERROR(INDEX('VEH98 Data'!I$3:I$1007, SMALL(IF('VEH98 Data'!$AC$3:$AC$968="TRUE", ROW('VEH98 Data'!I$3:I$968)-ROW('VEH98 Data'!I$3)+1),ROWS('VEH98 Data'!I$3:'VEH98 Data'!I182))),"")</f>
        <v/>
      </c>
      <c r="N94" s="398" t="str">
        <f t="array" ref="N94">IFERROR(INDEX('VEH98 Data'!J$3:J$1007, SMALL(IF('VEH98 Data'!$AC$3:$AC$968="TRUE", ROW('VEH98 Data'!J$3:J$968)-ROW('VEH98 Data'!J$3)+1),ROWS('VEH98 Data'!J$3:'VEH98 Data'!J182))),"")</f>
        <v/>
      </c>
      <c r="O94" s="398" t="str">
        <f t="array" ref="O94">IFERROR(INDEX('VEH98 Data'!N$3:N$1007, SMALL(IF('VEH98 Data'!$AC$3:$AC$968="TRUE", ROW('VEH98 Data'!N$3:N$968)-ROW('VEH98 Data'!N$3)+1),ROWS('VEH98 Data'!N$3:'VEH98 Data'!N182))),"")</f>
        <v/>
      </c>
      <c r="P94" s="398" t="str">
        <f t="array" ref="P94">IFERROR(INDEX('VEH98 Data'!U$3:U$1007, SMALL(IF('VEH98 Data'!$AC$3:$AC$968="TRUE", ROW('VEH98 Data'!U$3:U$968)-ROW('VEH98 Data'!U$3)+1),ROWS('VEH98 Data'!U$3:'VEH98 Data'!U182))),"")</f>
        <v/>
      </c>
      <c r="Q94" s="19"/>
      <c r="R94" s="19"/>
      <c r="S94" s="19"/>
      <c r="T94" s="19"/>
    </row>
    <row r="95" spans="1:20" x14ac:dyDescent="0.25">
      <c r="A95" s="19"/>
      <c r="B95" s="397" t="str">
        <f t="array" ref="B95">IFERROR(INDEX('VEH98 Data'!G$3:G$1007, SMALL(IF('VEH98 Data'!$AB$3:$AB$968="TRUE", ROW('VEH98 Data'!G$3:G$968)-ROW('VEH98 Data'!G$3)+1),ROWS('VEH98 Data'!G$3:'VEH98 Data'!G183))),"")</f>
        <v/>
      </c>
      <c r="C95" s="397" t="str">
        <f t="array" ref="C95">IFERROR(INDEX('VEH98 Data'!F$3:F$1007, SMALL(IF('VEH98 Data'!$AB$3:$AB$968="TRUE", ROW('VEH98 Data'!F$3:F$968)-ROW('VEH98 Data'!F$3)+1),ROWS('VEH98 Data'!F$3:'VEH98 Data'!F183))),"")</f>
        <v/>
      </c>
      <c r="D95" s="397" t="str">
        <f t="array" ref="D95">IFERROR(INDEX('VEH98 Data'!H$3:H$1007, SMALL(IF('VEH98 Data'!$AB$3:$AB$968="TRUE", ROW('VEH98 Data'!H$3:H$968)-ROW('VEH98 Data'!H$3)+1),ROWS('VEH98 Data'!H$3:'VEH98 Data'!H183))),"")</f>
        <v/>
      </c>
      <c r="E95" s="397" t="str">
        <f t="array" ref="E95">IFERROR(INDEX('VEH98 Data'!I$3:I$1007, SMALL(IF('VEH98 Data'!$AB$3:$AB$968="TRUE", ROW('VEH98 Data'!I$3:I$968)-ROW('VEH98 Data'!I$3)+1),ROWS('VEH98 Data'!I$3:'VEH98 Data'!I183))),"")</f>
        <v/>
      </c>
      <c r="F95" s="397" t="str">
        <f t="array" ref="F95">IFERROR(INDEX('VEH98 Data'!J$3:J$1007, SMALL(IF('VEH98 Data'!$AB$3:$AB$968="TRUE", ROW('VEH98 Data'!J$3:J$968)-ROW('VEH98 Data'!J$3)+1),ROWS('VEH98 Data'!J$3:'VEH98 Data'!J183))),"")</f>
        <v/>
      </c>
      <c r="G95" s="397" t="str">
        <f t="array" ref="G95">IFERROR(INDEX('VEH98 Data'!N$3:N$1007, SMALL(IF('VEH98 Data'!$AB$3:$AB$968="TRUE", ROW('VEH98 Data'!N$3:N$968)-ROW('VEH98 Data'!N$3)+1),ROWS('VEH98 Data'!N$3:'VEH98 Data'!N183))),"")</f>
        <v/>
      </c>
      <c r="H95" s="397" t="str">
        <f t="array" ref="H95">IFERROR(INDEX('VEH98 Data'!U$3:U$1007, SMALL(IF('VEH98 Data'!$AB$3:$AB$968="TRUE", ROW('VEH98 Data'!U$3:U$968)-ROW('VEH98 Data'!U$3)+1),ROWS('VEH98 Data'!U$3:'VEH98 Data'!U183))),"")</f>
        <v/>
      </c>
      <c r="I95" s="19"/>
      <c r="J95" s="397" t="str">
        <f t="array" ref="J95">IFERROR(INDEX('VEH98 Data'!G$3:G$1007, SMALL(IF('VEH98 Data'!$AC$3:$AC$968="TRUE", ROW('VEH98 Data'!G$3:G$968)-ROW('VEH98 Data'!G$3)+1),ROWS('VEH98 Data'!G$3:'VEH98 Data'!G183))),"")</f>
        <v/>
      </c>
      <c r="K95" s="397" t="str">
        <f t="array" ref="K95">IFERROR(INDEX('VEH98 Data'!F$3:F$1007, SMALL(IF('VEH98 Data'!$AC$3:$AC$968="TRUE", ROW('VEH98 Data'!F$3:F$968)-ROW('VEH98 Data'!F$3)+1),ROWS('VEH98 Data'!F$3:'VEH98 Data'!F183))),"")</f>
        <v/>
      </c>
      <c r="L95" s="397" t="str">
        <f t="array" ref="L95">IFERROR(INDEX('VEH98 Data'!H$3:H$1007, SMALL(IF('VEH98 Data'!$AC$3:$AC$968="TRUE", ROW('VEH98 Data'!H$3:H$968)-ROW('VEH98 Data'!H$3)+1),ROWS('VEH98 Data'!H$3:'VEH98 Data'!H183))),"")</f>
        <v/>
      </c>
      <c r="M95" s="397" t="str">
        <f t="array" ref="M95">IFERROR(INDEX('VEH98 Data'!I$3:I$1007, SMALL(IF('VEH98 Data'!$AC$3:$AC$968="TRUE", ROW('VEH98 Data'!I$3:I$968)-ROW('VEH98 Data'!I$3)+1),ROWS('VEH98 Data'!I$3:'VEH98 Data'!I183))),"")</f>
        <v/>
      </c>
      <c r="N95" s="397" t="str">
        <f t="array" ref="N95">IFERROR(INDEX('VEH98 Data'!J$3:J$1007, SMALL(IF('VEH98 Data'!$AC$3:$AC$968="TRUE", ROW('VEH98 Data'!J$3:J$968)-ROW('VEH98 Data'!J$3)+1),ROWS('VEH98 Data'!J$3:'VEH98 Data'!J183))),"")</f>
        <v/>
      </c>
      <c r="O95" s="397" t="str">
        <f t="array" ref="O95">IFERROR(INDEX('VEH98 Data'!N$3:N$1007, SMALL(IF('VEH98 Data'!$AC$3:$AC$968="TRUE", ROW('VEH98 Data'!N$3:N$968)-ROW('VEH98 Data'!N$3)+1),ROWS('VEH98 Data'!N$3:'VEH98 Data'!N183))),"")</f>
        <v/>
      </c>
      <c r="P95" s="397" t="str">
        <f t="array" ref="P95">IFERROR(INDEX('VEH98 Data'!U$3:U$1007, SMALL(IF('VEH98 Data'!$AC$3:$AC$968="TRUE", ROW('VEH98 Data'!U$3:U$968)-ROW('VEH98 Data'!U$3)+1),ROWS('VEH98 Data'!U$3:'VEH98 Data'!U183))),"")</f>
        <v/>
      </c>
      <c r="Q95" s="19"/>
      <c r="R95" s="19"/>
      <c r="S95" s="19"/>
      <c r="T95" s="19"/>
    </row>
    <row r="96" spans="1:20" x14ac:dyDescent="0.25">
      <c r="A96" s="19"/>
      <c r="B96" s="398" t="str">
        <f t="array" ref="B96">IFERROR(INDEX('VEH98 Data'!G$3:G$1007, SMALL(IF('VEH98 Data'!$AB$3:$AB$968="TRUE", ROW('VEH98 Data'!G$3:G$968)-ROW('VEH98 Data'!G$3)+1),ROWS('VEH98 Data'!G$3:'VEH98 Data'!G184))),"")</f>
        <v/>
      </c>
      <c r="C96" s="398" t="str">
        <f t="array" ref="C96">IFERROR(INDEX('VEH98 Data'!F$3:F$1007, SMALL(IF('VEH98 Data'!$AB$3:$AB$968="TRUE", ROW('VEH98 Data'!F$3:F$968)-ROW('VEH98 Data'!F$3)+1),ROWS('VEH98 Data'!F$3:'VEH98 Data'!F184))),"")</f>
        <v/>
      </c>
      <c r="D96" s="398" t="str">
        <f t="array" ref="D96">IFERROR(INDEX('VEH98 Data'!H$3:H$1007, SMALL(IF('VEH98 Data'!$AB$3:$AB$968="TRUE", ROW('VEH98 Data'!H$3:H$968)-ROW('VEH98 Data'!H$3)+1),ROWS('VEH98 Data'!H$3:'VEH98 Data'!H184))),"")</f>
        <v/>
      </c>
      <c r="E96" s="398" t="str">
        <f t="array" ref="E96">IFERROR(INDEX('VEH98 Data'!I$3:I$1007, SMALL(IF('VEH98 Data'!$AB$3:$AB$968="TRUE", ROW('VEH98 Data'!I$3:I$968)-ROW('VEH98 Data'!I$3)+1),ROWS('VEH98 Data'!I$3:'VEH98 Data'!I184))),"")</f>
        <v/>
      </c>
      <c r="F96" s="398" t="str">
        <f t="array" ref="F96">IFERROR(INDEX('VEH98 Data'!J$3:J$1007, SMALL(IF('VEH98 Data'!$AB$3:$AB$968="TRUE", ROW('VEH98 Data'!J$3:J$968)-ROW('VEH98 Data'!J$3)+1),ROWS('VEH98 Data'!J$3:'VEH98 Data'!J184))),"")</f>
        <v/>
      </c>
      <c r="G96" s="398" t="str">
        <f t="array" ref="G96">IFERROR(INDEX('VEH98 Data'!N$3:N$1007, SMALL(IF('VEH98 Data'!$AB$3:$AB$968="TRUE", ROW('VEH98 Data'!N$3:N$968)-ROW('VEH98 Data'!N$3)+1),ROWS('VEH98 Data'!N$3:'VEH98 Data'!N184))),"")</f>
        <v/>
      </c>
      <c r="H96" s="398" t="str">
        <f t="array" ref="H96">IFERROR(INDEX('VEH98 Data'!U$3:U$1007, SMALL(IF('VEH98 Data'!$AB$3:$AB$968="TRUE", ROW('VEH98 Data'!U$3:U$968)-ROW('VEH98 Data'!U$3)+1),ROWS('VEH98 Data'!U$3:'VEH98 Data'!U184))),"")</f>
        <v/>
      </c>
      <c r="I96" s="19"/>
      <c r="J96" s="398" t="str">
        <f t="array" ref="J96">IFERROR(INDEX('VEH98 Data'!G$3:G$1007, SMALL(IF('VEH98 Data'!$AC$3:$AC$968="TRUE", ROW('VEH98 Data'!G$3:G$968)-ROW('VEH98 Data'!G$3)+1),ROWS('VEH98 Data'!G$3:'VEH98 Data'!G184))),"")</f>
        <v/>
      </c>
      <c r="K96" s="398" t="str">
        <f t="array" ref="K96">IFERROR(INDEX('VEH98 Data'!F$3:F$1007, SMALL(IF('VEH98 Data'!$AC$3:$AC$968="TRUE", ROW('VEH98 Data'!F$3:F$968)-ROW('VEH98 Data'!F$3)+1),ROWS('VEH98 Data'!F$3:'VEH98 Data'!F184))),"")</f>
        <v/>
      </c>
      <c r="L96" s="398" t="str">
        <f t="array" ref="L96">IFERROR(INDEX('VEH98 Data'!H$3:H$1007, SMALL(IF('VEH98 Data'!$AC$3:$AC$968="TRUE", ROW('VEH98 Data'!H$3:H$968)-ROW('VEH98 Data'!H$3)+1),ROWS('VEH98 Data'!H$3:'VEH98 Data'!H184))),"")</f>
        <v/>
      </c>
      <c r="M96" s="398" t="str">
        <f t="array" ref="M96">IFERROR(INDEX('VEH98 Data'!I$3:I$1007, SMALL(IF('VEH98 Data'!$AC$3:$AC$968="TRUE", ROW('VEH98 Data'!I$3:I$968)-ROW('VEH98 Data'!I$3)+1),ROWS('VEH98 Data'!I$3:'VEH98 Data'!I184))),"")</f>
        <v/>
      </c>
      <c r="N96" s="398" t="str">
        <f t="array" ref="N96">IFERROR(INDEX('VEH98 Data'!J$3:J$1007, SMALL(IF('VEH98 Data'!$AC$3:$AC$968="TRUE", ROW('VEH98 Data'!J$3:J$968)-ROW('VEH98 Data'!J$3)+1),ROWS('VEH98 Data'!J$3:'VEH98 Data'!J184))),"")</f>
        <v/>
      </c>
      <c r="O96" s="398" t="str">
        <f t="array" ref="O96">IFERROR(INDEX('VEH98 Data'!N$3:N$1007, SMALL(IF('VEH98 Data'!$AC$3:$AC$968="TRUE", ROW('VEH98 Data'!N$3:N$968)-ROW('VEH98 Data'!N$3)+1),ROWS('VEH98 Data'!N$3:'VEH98 Data'!N184))),"")</f>
        <v/>
      </c>
      <c r="P96" s="398" t="str">
        <f t="array" ref="P96">IFERROR(INDEX('VEH98 Data'!U$3:U$1007, SMALL(IF('VEH98 Data'!$AC$3:$AC$968="TRUE", ROW('VEH98 Data'!U$3:U$968)-ROW('VEH98 Data'!U$3)+1),ROWS('VEH98 Data'!U$3:'VEH98 Data'!U184))),"")</f>
        <v/>
      </c>
      <c r="Q96" s="19"/>
      <c r="R96" s="19"/>
      <c r="S96" s="19"/>
      <c r="T96" s="19"/>
    </row>
    <row r="97" spans="1:20" x14ac:dyDescent="0.25">
      <c r="A97" s="19"/>
      <c r="B97" s="397" t="str">
        <f t="array" ref="B97">IFERROR(INDEX('VEH98 Data'!G$3:G$1007, SMALL(IF('VEH98 Data'!$AB$3:$AB$968="TRUE", ROW('VEH98 Data'!G$3:G$968)-ROW('VEH98 Data'!G$3)+1),ROWS('VEH98 Data'!G$3:'VEH98 Data'!G185))),"")</f>
        <v/>
      </c>
      <c r="C97" s="397" t="str">
        <f t="array" ref="C97">IFERROR(INDEX('VEH98 Data'!F$3:F$1007, SMALL(IF('VEH98 Data'!$AB$3:$AB$968="TRUE", ROW('VEH98 Data'!F$3:F$968)-ROW('VEH98 Data'!F$3)+1),ROWS('VEH98 Data'!F$3:'VEH98 Data'!F185))),"")</f>
        <v/>
      </c>
      <c r="D97" s="397" t="str">
        <f t="array" ref="D97">IFERROR(INDEX('VEH98 Data'!H$3:H$1007, SMALL(IF('VEH98 Data'!$AB$3:$AB$968="TRUE", ROW('VEH98 Data'!H$3:H$968)-ROW('VEH98 Data'!H$3)+1),ROWS('VEH98 Data'!H$3:'VEH98 Data'!H185))),"")</f>
        <v/>
      </c>
      <c r="E97" s="397" t="str">
        <f t="array" ref="E97">IFERROR(INDEX('VEH98 Data'!I$3:I$1007, SMALL(IF('VEH98 Data'!$AB$3:$AB$968="TRUE", ROW('VEH98 Data'!I$3:I$968)-ROW('VEH98 Data'!I$3)+1),ROWS('VEH98 Data'!I$3:'VEH98 Data'!I185))),"")</f>
        <v/>
      </c>
      <c r="F97" s="397" t="str">
        <f t="array" ref="F97">IFERROR(INDEX('VEH98 Data'!J$3:J$1007, SMALL(IF('VEH98 Data'!$AB$3:$AB$968="TRUE", ROW('VEH98 Data'!J$3:J$968)-ROW('VEH98 Data'!J$3)+1),ROWS('VEH98 Data'!J$3:'VEH98 Data'!J185))),"")</f>
        <v/>
      </c>
      <c r="G97" s="397" t="str">
        <f t="array" ref="G97">IFERROR(INDEX('VEH98 Data'!N$3:N$1007, SMALL(IF('VEH98 Data'!$AB$3:$AB$968="TRUE", ROW('VEH98 Data'!N$3:N$968)-ROW('VEH98 Data'!N$3)+1),ROWS('VEH98 Data'!N$3:'VEH98 Data'!N185))),"")</f>
        <v/>
      </c>
      <c r="H97" s="397" t="str">
        <f t="array" ref="H97">IFERROR(INDEX('VEH98 Data'!U$3:U$1007, SMALL(IF('VEH98 Data'!$AB$3:$AB$968="TRUE", ROW('VEH98 Data'!U$3:U$968)-ROW('VEH98 Data'!U$3)+1),ROWS('VEH98 Data'!U$3:'VEH98 Data'!U185))),"")</f>
        <v/>
      </c>
      <c r="I97" s="19"/>
      <c r="J97" s="397" t="str">
        <f t="array" ref="J97">IFERROR(INDEX('VEH98 Data'!G$3:G$1007, SMALL(IF('VEH98 Data'!$AC$3:$AC$968="TRUE", ROW('VEH98 Data'!G$3:G$968)-ROW('VEH98 Data'!G$3)+1),ROWS('VEH98 Data'!G$3:'VEH98 Data'!G185))),"")</f>
        <v/>
      </c>
      <c r="K97" s="397" t="str">
        <f t="array" ref="K97">IFERROR(INDEX('VEH98 Data'!F$3:F$1007, SMALL(IF('VEH98 Data'!$AC$3:$AC$968="TRUE", ROW('VEH98 Data'!F$3:F$968)-ROW('VEH98 Data'!F$3)+1),ROWS('VEH98 Data'!F$3:'VEH98 Data'!F185))),"")</f>
        <v/>
      </c>
      <c r="L97" s="397" t="str">
        <f t="array" ref="L97">IFERROR(INDEX('VEH98 Data'!H$3:H$1007, SMALL(IF('VEH98 Data'!$AC$3:$AC$968="TRUE", ROW('VEH98 Data'!H$3:H$968)-ROW('VEH98 Data'!H$3)+1),ROWS('VEH98 Data'!H$3:'VEH98 Data'!H185))),"")</f>
        <v/>
      </c>
      <c r="M97" s="397" t="str">
        <f t="array" ref="M97">IFERROR(INDEX('VEH98 Data'!I$3:I$1007, SMALL(IF('VEH98 Data'!$AC$3:$AC$968="TRUE", ROW('VEH98 Data'!I$3:I$968)-ROW('VEH98 Data'!I$3)+1),ROWS('VEH98 Data'!I$3:'VEH98 Data'!I185))),"")</f>
        <v/>
      </c>
      <c r="N97" s="397" t="str">
        <f t="array" ref="N97">IFERROR(INDEX('VEH98 Data'!J$3:J$1007, SMALL(IF('VEH98 Data'!$AC$3:$AC$968="TRUE", ROW('VEH98 Data'!J$3:J$968)-ROW('VEH98 Data'!J$3)+1),ROWS('VEH98 Data'!J$3:'VEH98 Data'!J185))),"")</f>
        <v/>
      </c>
      <c r="O97" s="397" t="str">
        <f t="array" ref="O97">IFERROR(INDEX('VEH98 Data'!N$3:N$1007, SMALL(IF('VEH98 Data'!$AC$3:$AC$968="TRUE", ROW('VEH98 Data'!N$3:N$968)-ROW('VEH98 Data'!N$3)+1),ROWS('VEH98 Data'!N$3:'VEH98 Data'!N185))),"")</f>
        <v/>
      </c>
      <c r="P97" s="397" t="str">
        <f t="array" ref="P97">IFERROR(INDEX('VEH98 Data'!U$3:U$1007, SMALL(IF('VEH98 Data'!$AC$3:$AC$968="TRUE", ROW('VEH98 Data'!U$3:U$968)-ROW('VEH98 Data'!U$3)+1),ROWS('VEH98 Data'!U$3:'VEH98 Data'!U185))),"")</f>
        <v/>
      </c>
      <c r="Q97" s="19"/>
      <c r="R97" s="19"/>
      <c r="S97" s="19"/>
      <c r="T97" s="19"/>
    </row>
    <row r="98" spans="1:20" x14ac:dyDescent="0.25">
      <c r="A98" s="19"/>
      <c r="B98" s="398" t="str">
        <f t="array" ref="B98">IFERROR(INDEX('VEH98 Data'!G$3:G$1007, SMALL(IF('VEH98 Data'!$AB$3:$AB$968="TRUE", ROW('VEH98 Data'!G$3:G$968)-ROW('VEH98 Data'!G$3)+1),ROWS('VEH98 Data'!G$3:'VEH98 Data'!G186))),"")</f>
        <v/>
      </c>
      <c r="C98" s="398" t="str">
        <f t="array" ref="C98">IFERROR(INDEX('VEH98 Data'!F$3:F$1007, SMALL(IF('VEH98 Data'!$AB$3:$AB$968="TRUE", ROW('VEH98 Data'!F$3:F$968)-ROW('VEH98 Data'!F$3)+1),ROWS('VEH98 Data'!F$3:'VEH98 Data'!F186))),"")</f>
        <v/>
      </c>
      <c r="D98" s="398" t="str">
        <f t="array" ref="D98">IFERROR(INDEX('VEH98 Data'!H$3:H$1007, SMALL(IF('VEH98 Data'!$AB$3:$AB$968="TRUE", ROW('VEH98 Data'!H$3:H$968)-ROW('VEH98 Data'!H$3)+1),ROWS('VEH98 Data'!H$3:'VEH98 Data'!H186))),"")</f>
        <v/>
      </c>
      <c r="E98" s="398" t="str">
        <f t="array" ref="E98">IFERROR(INDEX('VEH98 Data'!I$3:I$1007, SMALL(IF('VEH98 Data'!$AB$3:$AB$968="TRUE", ROW('VEH98 Data'!I$3:I$968)-ROW('VEH98 Data'!I$3)+1),ROWS('VEH98 Data'!I$3:'VEH98 Data'!I186))),"")</f>
        <v/>
      </c>
      <c r="F98" s="398" t="str">
        <f t="array" ref="F98">IFERROR(INDEX('VEH98 Data'!J$3:J$1007, SMALL(IF('VEH98 Data'!$AB$3:$AB$968="TRUE", ROW('VEH98 Data'!J$3:J$968)-ROW('VEH98 Data'!J$3)+1),ROWS('VEH98 Data'!J$3:'VEH98 Data'!J186))),"")</f>
        <v/>
      </c>
      <c r="G98" s="398" t="str">
        <f t="array" ref="G98">IFERROR(INDEX('VEH98 Data'!N$3:N$1007, SMALL(IF('VEH98 Data'!$AB$3:$AB$968="TRUE", ROW('VEH98 Data'!N$3:N$968)-ROW('VEH98 Data'!N$3)+1),ROWS('VEH98 Data'!N$3:'VEH98 Data'!N186))),"")</f>
        <v/>
      </c>
      <c r="H98" s="398" t="str">
        <f t="array" ref="H98">IFERROR(INDEX('VEH98 Data'!U$3:U$1007, SMALL(IF('VEH98 Data'!$AB$3:$AB$968="TRUE", ROW('VEH98 Data'!U$3:U$968)-ROW('VEH98 Data'!U$3)+1),ROWS('VEH98 Data'!U$3:'VEH98 Data'!U186))),"")</f>
        <v/>
      </c>
      <c r="I98" s="19"/>
      <c r="J98" s="398" t="str">
        <f t="array" ref="J98">IFERROR(INDEX('VEH98 Data'!G$3:G$1007, SMALL(IF('VEH98 Data'!$AC$3:$AC$968="TRUE", ROW('VEH98 Data'!G$3:G$968)-ROW('VEH98 Data'!G$3)+1),ROWS('VEH98 Data'!G$3:'VEH98 Data'!G186))),"")</f>
        <v/>
      </c>
      <c r="K98" s="398" t="str">
        <f t="array" ref="K98">IFERROR(INDEX('VEH98 Data'!F$3:F$1007, SMALL(IF('VEH98 Data'!$AC$3:$AC$968="TRUE", ROW('VEH98 Data'!F$3:F$968)-ROW('VEH98 Data'!F$3)+1),ROWS('VEH98 Data'!F$3:'VEH98 Data'!F186))),"")</f>
        <v/>
      </c>
      <c r="L98" s="398" t="str">
        <f t="array" ref="L98">IFERROR(INDEX('VEH98 Data'!H$3:H$1007, SMALL(IF('VEH98 Data'!$AC$3:$AC$968="TRUE", ROW('VEH98 Data'!H$3:H$968)-ROW('VEH98 Data'!H$3)+1),ROWS('VEH98 Data'!H$3:'VEH98 Data'!H186))),"")</f>
        <v/>
      </c>
      <c r="M98" s="398" t="str">
        <f t="array" ref="M98">IFERROR(INDEX('VEH98 Data'!I$3:I$1007, SMALL(IF('VEH98 Data'!$AC$3:$AC$968="TRUE", ROW('VEH98 Data'!I$3:I$968)-ROW('VEH98 Data'!I$3)+1),ROWS('VEH98 Data'!I$3:'VEH98 Data'!I186))),"")</f>
        <v/>
      </c>
      <c r="N98" s="398" t="str">
        <f t="array" ref="N98">IFERROR(INDEX('VEH98 Data'!J$3:J$1007, SMALL(IF('VEH98 Data'!$AC$3:$AC$968="TRUE", ROW('VEH98 Data'!J$3:J$968)-ROW('VEH98 Data'!J$3)+1),ROWS('VEH98 Data'!J$3:'VEH98 Data'!J186))),"")</f>
        <v/>
      </c>
      <c r="O98" s="398" t="str">
        <f t="array" ref="O98">IFERROR(INDEX('VEH98 Data'!N$3:N$1007, SMALL(IF('VEH98 Data'!$AC$3:$AC$968="TRUE", ROW('VEH98 Data'!N$3:N$968)-ROW('VEH98 Data'!N$3)+1),ROWS('VEH98 Data'!N$3:'VEH98 Data'!N186))),"")</f>
        <v/>
      </c>
      <c r="P98" s="398" t="str">
        <f t="array" ref="P98">IFERROR(INDEX('VEH98 Data'!U$3:U$1007, SMALL(IF('VEH98 Data'!$AC$3:$AC$968="TRUE", ROW('VEH98 Data'!U$3:U$968)-ROW('VEH98 Data'!U$3)+1),ROWS('VEH98 Data'!U$3:'VEH98 Data'!U186))),"")</f>
        <v/>
      </c>
      <c r="Q98" s="19"/>
      <c r="R98" s="19"/>
      <c r="S98" s="19"/>
      <c r="T98" s="19"/>
    </row>
    <row r="99" spans="1:20" x14ac:dyDescent="0.25">
      <c r="A99" s="19"/>
      <c r="B99" s="397" t="str">
        <f t="array" ref="B99">IFERROR(INDEX('VEH98 Data'!G$3:G$1007, SMALL(IF('VEH98 Data'!$AB$3:$AB$968="TRUE", ROW('VEH98 Data'!G$3:G$968)-ROW('VEH98 Data'!G$3)+1),ROWS('VEH98 Data'!G$3:'VEH98 Data'!G187))),"")</f>
        <v/>
      </c>
      <c r="C99" s="397" t="str">
        <f t="array" ref="C99">IFERROR(INDEX('VEH98 Data'!F$3:F$1007, SMALL(IF('VEH98 Data'!$AB$3:$AB$968="TRUE", ROW('VEH98 Data'!F$3:F$968)-ROW('VEH98 Data'!F$3)+1),ROWS('VEH98 Data'!F$3:'VEH98 Data'!F187))),"")</f>
        <v/>
      </c>
      <c r="D99" s="397" t="str">
        <f t="array" ref="D99">IFERROR(INDEX('VEH98 Data'!H$3:H$1007, SMALL(IF('VEH98 Data'!$AB$3:$AB$968="TRUE", ROW('VEH98 Data'!H$3:H$968)-ROW('VEH98 Data'!H$3)+1),ROWS('VEH98 Data'!H$3:'VEH98 Data'!H187))),"")</f>
        <v/>
      </c>
      <c r="E99" s="397" t="str">
        <f t="array" ref="E99">IFERROR(INDEX('VEH98 Data'!I$3:I$1007, SMALL(IF('VEH98 Data'!$AB$3:$AB$968="TRUE", ROW('VEH98 Data'!I$3:I$968)-ROW('VEH98 Data'!I$3)+1),ROWS('VEH98 Data'!I$3:'VEH98 Data'!I187))),"")</f>
        <v/>
      </c>
      <c r="F99" s="397" t="str">
        <f t="array" ref="F99">IFERROR(INDEX('VEH98 Data'!J$3:J$1007, SMALL(IF('VEH98 Data'!$AB$3:$AB$968="TRUE", ROW('VEH98 Data'!J$3:J$968)-ROW('VEH98 Data'!J$3)+1),ROWS('VEH98 Data'!J$3:'VEH98 Data'!J187))),"")</f>
        <v/>
      </c>
      <c r="G99" s="397" t="str">
        <f t="array" ref="G99">IFERROR(INDEX('VEH98 Data'!N$3:N$1007, SMALL(IF('VEH98 Data'!$AB$3:$AB$968="TRUE", ROW('VEH98 Data'!N$3:N$968)-ROW('VEH98 Data'!N$3)+1),ROWS('VEH98 Data'!N$3:'VEH98 Data'!N187))),"")</f>
        <v/>
      </c>
      <c r="H99" s="397" t="str">
        <f t="array" ref="H99">IFERROR(INDEX('VEH98 Data'!U$3:U$1007, SMALL(IF('VEH98 Data'!$AB$3:$AB$968="TRUE", ROW('VEH98 Data'!U$3:U$968)-ROW('VEH98 Data'!U$3)+1),ROWS('VEH98 Data'!U$3:'VEH98 Data'!U187))),"")</f>
        <v/>
      </c>
      <c r="I99" s="19"/>
      <c r="J99" s="397" t="str">
        <f t="array" ref="J99">IFERROR(INDEX('VEH98 Data'!G$3:G$1007, SMALL(IF('VEH98 Data'!$AC$3:$AC$968="TRUE", ROW('VEH98 Data'!G$3:G$968)-ROW('VEH98 Data'!G$3)+1),ROWS('VEH98 Data'!G$3:'VEH98 Data'!G187))),"")</f>
        <v/>
      </c>
      <c r="K99" s="397" t="str">
        <f t="array" ref="K99">IFERROR(INDEX('VEH98 Data'!F$3:F$1007, SMALL(IF('VEH98 Data'!$AC$3:$AC$968="TRUE", ROW('VEH98 Data'!F$3:F$968)-ROW('VEH98 Data'!F$3)+1),ROWS('VEH98 Data'!F$3:'VEH98 Data'!F187))),"")</f>
        <v/>
      </c>
      <c r="L99" s="397" t="str">
        <f t="array" ref="L99">IFERROR(INDEX('VEH98 Data'!H$3:H$1007, SMALL(IF('VEH98 Data'!$AC$3:$AC$968="TRUE", ROW('VEH98 Data'!H$3:H$968)-ROW('VEH98 Data'!H$3)+1),ROWS('VEH98 Data'!H$3:'VEH98 Data'!H187))),"")</f>
        <v/>
      </c>
      <c r="M99" s="397" t="str">
        <f t="array" ref="M99">IFERROR(INDEX('VEH98 Data'!I$3:I$1007, SMALL(IF('VEH98 Data'!$AC$3:$AC$968="TRUE", ROW('VEH98 Data'!I$3:I$968)-ROW('VEH98 Data'!I$3)+1),ROWS('VEH98 Data'!I$3:'VEH98 Data'!I187))),"")</f>
        <v/>
      </c>
      <c r="N99" s="397" t="str">
        <f t="array" ref="N99">IFERROR(INDEX('VEH98 Data'!J$3:J$1007, SMALL(IF('VEH98 Data'!$AC$3:$AC$968="TRUE", ROW('VEH98 Data'!J$3:J$968)-ROW('VEH98 Data'!J$3)+1),ROWS('VEH98 Data'!J$3:'VEH98 Data'!J187))),"")</f>
        <v/>
      </c>
      <c r="O99" s="397" t="str">
        <f t="array" ref="O99">IFERROR(INDEX('VEH98 Data'!N$3:N$1007, SMALL(IF('VEH98 Data'!$AC$3:$AC$968="TRUE", ROW('VEH98 Data'!N$3:N$968)-ROW('VEH98 Data'!N$3)+1),ROWS('VEH98 Data'!N$3:'VEH98 Data'!N187))),"")</f>
        <v/>
      </c>
      <c r="P99" s="397" t="str">
        <f t="array" ref="P99">IFERROR(INDEX('VEH98 Data'!U$3:U$1007, SMALL(IF('VEH98 Data'!$AC$3:$AC$968="TRUE", ROW('VEH98 Data'!U$3:U$968)-ROW('VEH98 Data'!U$3)+1),ROWS('VEH98 Data'!U$3:'VEH98 Data'!U187))),"")</f>
        <v/>
      </c>
      <c r="Q99" s="19"/>
      <c r="R99" s="19"/>
      <c r="S99" s="19"/>
      <c r="T99" s="19"/>
    </row>
    <row r="100" spans="1:20" x14ac:dyDescent="0.25">
      <c r="A100" s="19"/>
      <c r="B100" s="398"/>
      <c r="C100" s="398"/>
      <c r="D100" s="398"/>
      <c r="E100" s="398"/>
      <c r="F100" s="398"/>
      <c r="G100" s="398"/>
      <c r="H100" s="398"/>
      <c r="I100" s="42"/>
      <c r="J100" s="398" t="str">
        <f t="array" ref="J100">IFERROR(INDEX('VEH98 Data'!G$3:G$1007, SMALL(IF('VEH98 Data'!$AC$3:$AC$968="TRUE", ROW('VEH98 Data'!G$3:G$968)-ROW('VEH98 Data'!G$3)+1),ROWS('VEH98 Data'!G$3:'VEH98 Data'!G188))),"")</f>
        <v/>
      </c>
      <c r="K100" s="398" t="str">
        <f t="array" ref="K100">IFERROR(INDEX('VEH98 Data'!F$3:F$1007, SMALL(IF('VEH98 Data'!$AC$3:$AC$968="TRUE", ROW('VEH98 Data'!F$3:F$968)-ROW('VEH98 Data'!F$3)+1),ROWS('VEH98 Data'!F$3:'VEH98 Data'!F188))),"")</f>
        <v/>
      </c>
      <c r="L100" s="398" t="str">
        <f t="array" ref="L100">IFERROR(INDEX('VEH98 Data'!H$3:H$1007, SMALL(IF('VEH98 Data'!$AC$3:$AC$968="TRUE", ROW('VEH98 Data'!H$3:H$968)-ROW('VEH98 Data'!H$3)+1),ROWS('VEH98 Data'!H$3:'VEH98 Data'!H188))),"")</f>
        <v/>
      </c>
      <c r="M100" s="398" t="str">
        <f t="array" ref="M100">IFERROR(INDEX('VEH98 Data'!I$3:I$1007, SMALL(IF('VEH98 Data'!$AC$3:$AC$968="TRUE", ROW('VEH98 Data'!I$3:I$968)-ROW('VEH98 Data'!I$3)+1),ROWS('VEH98 Data'!I$3:'VEH98 Data'!I188))),"")</f>
        <v/>
      </c>
      <c r="N100" s="398" t="str">
        <f t="array" ref="N100">IFERROR(INDEX('VEH98 Data'!J$3:J$1007, SMALL(IF('VEH98 Data'!$AC$3:$AC$968="TRUE", ROW('VEH98 Data'!J$3:J$968)-ROW('VEH98 Data'!J$3)+1),ROWS('VEH98 Data'!J$3:'VEH98 Data'!J188))),"")</f>
        <v/>
      </c>
      <c r="O100" s="398" t="str">
        <f t="array" ref="O100">IFERROR(INDEX('VEH98 Data'!N$3:N$1007, SMALL(IF('VEH98 Data'!$AC$3:$AC$968="TRUE", ROW('VEH98 Data'!N$3:N$968)-ROW('VEH98 Data'!N$3)+1),ROWS('VEH98 Data'!N$3:'VEH98 Data'!N188))),"")</f>
        <v/>
      </c>
      <c r="P100" s="398" t="str">
        <f t="array" ref="P100">IFERROR(INDEX('VEH98 Data'!U$3:U$1007, SMALL(IF('VEH98 Data'!$AC$3:$AC$968="TRUE", ROW('VEH98 Data'!U$3:U$968)-ROW('VEH98 Data'!U$3)+1),ROWS('VEH98 Data'!U$3:'VEH98 Data'!U188))),"")</f>
        <v/>
      </c>
      <c r="Q100" s="19"/>
      <c r="R100" s="19"/>
      <c r="S100" s="19"/>
      <c r="T100" s="19"/>
    </row>
    <row r="101" spans="1:20" x14ac:dyDescent="0.25">
      <c r="A101" s="19"/>
      <c r="B101" s="397"/>
      <c r="C101" s="397"/>
      <c r="D101" s="397"/>
      <c r="E101" s="397"/>
      <c r="F101" s="397"/>
      <c r="G101" s="397"/>
      <c r="H101" s="397"/>
      <c r="I101" s="42"/>
      <c r="J101" s="397" t="str">
        <f t="array" ref="J101">IFERROR(INDEX('VEH98 Data'!G$3:G$1007, SMALL(IF('VEH98 Data'!$AC$3:$AC$968="TRUE", ROW('VEH98 Data'!G$3:G$968)-ROW('VEH98 Data'!G$3)+1),ROWS('VEH98 Data'!G$3:'VEH98 Data'!G189))),"")</f>
        <v/>
      </c>
      <c r="K101" s="397" t="str">
        <f t="array" ref="K101">IFERROR(INDEX('VEH98 Data'!F$3:F$1007, SMALL(IF('VEH98 Data'!$AC$3:$AC$968="TRUE", ROW('VEH98 Data'!F$3:F$968)-ROW('VEH98 Data'!F$3)+1),ROWS('VEH98 Data'!F$3:'VEH98 Data'!F189))),"")</f>
        <v/>
      </c>
      <c r="L101" s="397" t="str">
        <f t="array" ref="L101">IFERROR(INDEX('VEH98 Data'!H$3:H$1007, SMALL(IF('VEH98 Data'!$AC$3:$AC$968="TRUE", ROW('VEH98 Data'!H$3:H$968)-ROW('VEH98 Data'!H$3)+1),ROWS('VEH98 Data'!H$3:'VEH98 Data'!H189))),"")</f>
        <v/>
      </c>
      <c r="M101" s="397" t="str">
        <f t="array" ref="M101">IFERROR(INDEX('VEH98 Data'!I$3:I$1007, SMALL(IF('VEH98 Data'!$AC$3:$AC$968="TRUE", ROW('VEH98 Data'!I$3:I$968)-ROW('VEH98 Data'!I$3)+1),ROWS('VEH98 Data'!I$3:'VEH98 Data'!I189))),"")</f>
        <v/>
      </c>
      <c r="N101" s="397" t="str">
        <f t="array" ref="N101">IFERROR(INDEX('VEH98 Data'!J$3:J$1007, SMALL(IF('VEH98 Data'!$AC$3:$AC$968="TRUE", ROW('VEH98 Data'!J$3:J$968)-ROW('VEH98 Data'!J$3)+1),ROWS('VEH98 Data'!J$3:'VEH98 Data'!J189))),"")</f>
        <v/>
      </c>
      <c r="O101" s="397" t="str">
        <f t="array" ref="O101">IFERROR(INDEX('VEH98 Data'!N$3:N$1007, SMALL(IF('VEH98 Data'!$AC$3:$AC$968="TRUE", ROW('VEH98 Data'!N$3:N$968)-ROW('VEH98 Data'!N$3)+1),ROWS('VEH98 Data'!N$3:'VEH98 Data'!N189))),"")</f>
        <v/>
      </c>
      <c r="P101" s="397" t="str">
        <f t="array" ref="P101">IFERROR(INDEX('VEH98 Data'!U$3:U$1007, SMALL(IF('VEH98 Data'!$AC$3:$AC$968="TRUE", ROW('VEH98 Data'!U$3:U$968)-ROW('VEH98 Data'!U$3)+1),ROWS('VEH98 Data'!U$3:'VEH98 Data'!U189))),"")</f>
        <v/>
      </c>
      <c r="Q101" s="19"/>
      <c r="R101" s="19"/>
      <c r="S101" s="19"/>
      <c r="T101" s="19"/>
    </row>
    <row r="102" spans="1:20" x14ac:dyDescent="0.25">
      <c r="A102" s="19"/>
      <c r="B102" s="398"/>
      <c r="C102" s="398"/>
      <c r="D102" s="398"/>
      <c r="E102" s="398"/>
      <c r="F102" s="398"/>
      <c r="G102" s="398"/>
      <c r="H102" s="398"/>
      <c r="I102" s="42"/>
      <c r="J102" s="398" t="str">
        <f t="array" ref="J102">IFERROR(INDEX('VEH98 Data'!G$3:G$1007, SMALL(IF('VEH98 Data'!$AC$3:$AC$968="TRUE", ROW('VEH98 Data'!G$3:G$968)-ROW('VEH98 Data'!G$3)+1),ROWS('VEH98 Data'!G$3:'VEH98 Data'!G190))),"")</f>
        <v/>
      </c>
      <c r="K102" s="398" t="str">
        <f t="array" ref="K102">IFERROR(INDEX('VEH98 Data'!F$3:F$1007, SMALL(IF('VEH98 Data'!$AC$3:$AC$968="TRUE", ROW('VEH98 Data'!F$3:F$968)-ROW('VEH98 Data'!F$3)+1),ROWS('VEH98 Data'!F$3:'VEH98 Data'!F190))),"")</f>
        <v/>
      </c>
      <c r="L102" s="398" t="str">
        <f t="array" ref="L102">IFERROR(INDEX('VEH98 Data'!H$3:H$1007, SMALL(IF('VEH98 Data'!$AC$3:$AC$968="TRUE", ROW('VEH98 Data'!H$3:H$968)-ROW('VEH98 Data'!H$3)+1),ROWS('VEH98 Data'!H$3:'VEH98 Data'!H190))),"")</f>
        <v/>
      </c>
      <c r="M102" s="398" t="str">
        <f t="array" ref="M102">IFERROR(INDEX('VEH98 Data'!I$3:I$1007, SMALL(IF('VEH98 Data'!$AC$3:$AC$968="TRUE", ROW('VEH98 Data'!I$3:I$968)-ROW('VEH98 Data'!I$3)+1),ROWS('VEH98 Data'!I$3:'VEH98 Data'!I190))),"")</f>
        <v/>
      </c>
      <c r="N102" s="398" t="str">
        <f t="array" ref="N102">IFERROR(INDEX('VEH98 Data'!J$3:J$1007, SMALL(IF('VEH98 Data'!$AC$3:$AC$968="TRUE", ROW('VEH98 Data'!J$3:J$968)-ROW('VEH98 Data'!J$3)+1),ROWS('VEH98 Data'!J$3:'VEH98 Data'!J190))),"")</f>
        <v/>
      </c>
      <c r="O102" s="398" t="str">
        <f t="array" ref="O102">IFERROR(INDEX('VEH98 Data'!N$3:N$1007, SMALL(IF('VEH98 Data'!$AC$3:$AC$968="TRUE", ROW('VEH98 Data'!N$3:N$968)-ROW('VEH98 Data'!N$3)+1),ROWS('VEH98 Data'!N$3:'VEH98 Data'!N190))),"")</f>
        <v/>
      </c>
      <c r="P102" s="398" t="str">
        <f t="array" ref="P102">IFERROR(INDEX('VEH98 Data'!U$3:U$1007, SMALL(IF('VEH98 Data'!$AC$3:$AC$968="TRUE", ROW('VEH98 Data'!U$3:U$968)-ROW('VEH98 Data'!U$3)+1),ROWS('VEH98 Data'!U$3:'VEH98 Data'!U190))),"")</f>
        <v/>
      </c>
      <c r="Q102" s="19"/>
      <c r="R102" s="19"/>
      <c r="S102" s="19"/>
      <c r="T102" s="19"/>
    </row>
    <row r="103" spans="1:20" x14ac:dyDescent="0.25">
      <c r="A103" s="19"/>
      <c r="B103" s="397"/>
      <c r="C103" s="397"/>
      <c r="D103" s="397"/>
      <c r="E103" s="397"/>
      <c r="F103" s="397"/>
      <c r="G103" s="397"/>
      <c r="H103" s="397"/>
      <c r="I103" s="42"/>
      <c r="J103" s="397" t="str">
        <f t="array" ref="J103">IFERROR(INDEX('VEH98 Data'!G$3:G$1007, SMALL(IF('VEH98 Data'!$AC$3:$AC$968="TRUE", ROW('VEH98 Data'!G$3:G$968)-ROW('VEH98 Data'!G$3)+1),ROWS('VEH98 Data'!G$3:'VEH98 Data'!G191))),"")</f>
        <v/>
      </c>
      <c r="K103" s="397" t="str">
        <f t="array" ref="K103">IFERROR(INDEX('VEH98 Data'!F$3:F$1007, SMALL(IF('VEH98 Data'!$AC$3:$AC$968="TRUE", ROW('VEH98 Data'!F$3:F$968)-ROW('VEH98 Data'!F$3)+1),ROWS('VEH98 Data'!F$3:'VEH98 Data'!F191))),"")</f>
        <v/>
      </c>
      <c r="L103" s="397" t="str">
        <f t="array" ref="L103">IFERROR(INDEX('VEH98 Data'!H$3:H$1007, SMALL(IF('VEH98 Data'!$AC$3:$AC$968="TRUE", ROW('VEH98 Data'!H$3:H$968)-ROW('VEH98 Data'!H$3)+1),ROWS('VEH98 Data'!H$3:'VEH98 Data'!H191))),"")</f>
        <v/>
      </c>
      <c r="M103" s="397" t="str">
        <f t="array" ref="M103">IFERROR(INDEX('VEH98 Data'!I$3:I$1007, SMALL(IF('VEH98 Data'!$AC$3:$AC$968="TRUE", ROW('VEH98 Data'!I$3:I$968)-ROW('VEH98 Data'!I$3)+1),ROWS('VEH98 Data'!I$3:'VEH98 Data'!I191))),"")</f>
        <v/>
      </c>
      <c r="N103" s="397" t="str">
        <f t="array" ref="N103">IFERROR(INDEX('VEH98 Data'!J$3:J$1007, SMALL(IF('VEH98 Data'!$AC$3:$AC$968="TRUE", ROW('VEH98 Data'!J$3:J$968)-ROW('VEH98 Data'!J$3)+1),ROWS('VEH98 Data'!J$3:'VEH98 Data'!J191))),"")</f>
        <v/>
      </c>
      <c r="O103" s="397" t="str">
        <f t="array" ref="O103">IFERROR(INDEX('VEH98 Data'!N$3:N$1007, SMALL(IF('VEH98 Data'!$AC$3:$AC$968="TRUE", ROW('VEH98 Data'!N$3:N$968)-ROW('VEH98 Data'!N$3)+1),ROWS('VEH98 Data'!N$3:'VEH98 Data'!N191))),"")</f>
        <v/>
      </c>
      <c r="P103" s="397" t="str">
        <f t="array" ref="P103">IFERROR(INDEX('VEH98 Data'!U$3:U$1007, SMALL(IF('VEH98 Data'!$AC$3:$AC$968="TRUE", ROW('VEH98 Data'!U$3:U$968)-ROW('VEH98 Data'!U$3)+1),ROWS('VEH98 Data'!U$3:'VEH98 Data'!U191))),"")</f>
        <v/>
      </c>
      <c r="Q103" s="19"/>
      <c r="R103" s="19"/>
      <c r="S103" s="19"/>
      <c r="T103" s="19"/>
    </row>
    <row r="104" spans="1:20" x14ac:dyDescent="0.25">
      <c r="A104" s="19"/>
      <c r="B104" s="398"/>
      <c r="C104" s="398"/>
      <c r="D104" s="398"/>
      <c r="E104" s="398"/>
      <c r="F104" s="398"/>
      <c r="G104" s="398"/>
      <c r="H104" s="398"/>
      <c r="I104" s="42"/>
      <c r="J104" s="398" t="str">
        <f t="array" ref="J104">IFERROR(INDEX('VEH98 Data'!G$3:G$1007, SMALL(IF('VEH98 Data'!$AC$3:$AC$968="TRUE", ROW('VEH98 Data'!G$3:G$968)-ROW('VEH98 Data'!G$3)+1),ROWS('VEH98 Data'!G$3:'VEH98 Data'!G192))),"")</f>
        <v/>
      </c>
      <c r="K104" s="398" t="str">
        <f t="array" ref="K104">IFERROR(INDEX('VEH98 Data'!F$3:F$1007, SMALL(IF('VEH98 Data'!$AC$3:$AC$968="TRUE", ROW('VEH98 Data'!F$3:F$968)-ROW('VEH98 Data'!F$3)+1),ROWS('VEH98 Data'!F$3:'VEH98 Data'!F192))),"")</f>
        <v/>
      </c>
      <c r="L104" s="398" t="str">
        <f t="array" ref="L104">IFERROR(INDEX('VEH98 Data'!H$3:H$1007, SMALL(IF('VEH98 Data'!$AC$3:$AC$968="TRUE", ROW('VEH98 Data'!H$3:H$968)-ROW('VEH98 Data'!H$3)+1),ROWS('VEH98 Data'!H$3:'VEH98 Data'!H192))),"")</f>
        <v/>
      </c>
      <c r="M104" s="398" t="str">
        <f t="array" ref="M104">IFERROR(INDEX('VEH98 Data'!I$3:I$1007, SMALL(IF('VEH98 Data'!$AC$3:$AC$968="TRUE", ROW('VEH98 Data'!I$3:I$968)-ROW('VEH98 Data'!I$3)+1),ROWS('VEH98 Data'!I$3:'VEH98 Data'!I192))),"")</f>
        <v/>
      </c>
      <c r="N104" s="398" t="str">
        <f t="array" ref="N104">IFERROR(INDEX('VEH98 Data'!J$3:J$1007, SMALL(IF('VEH98 Data'!$AC$3:$AC$968="TRUE", ROW('VEH98 Data'!J$3:J$968)-ROW('VEH98 Data'!J$3)+1),ROWS('VEH98 Data'!J$3:'VEH98 Data'!J192))),"")</f>
        <v/>
      </c>
      <c r="O104" s="398" t="str">
        <f t="array" ref="O104">IFERROR(INDEX('VEH98 Data'!N$3:N$1007, SMALL(IF('VEH98 Data'!$AC$3:$AC$968="TRUE", ROW('VEH98 Data'!N$3:N$968)-ROW('VEH98 Data'!N$3)+1),ROWS('VEH98 Data'!N$3:'VEH98 Data'!N192))),"")</f>
        <v/>
      </c>
      <c r="P104" s="398" t="str">
        <f t="array" ref="P104">IFERROR(INDEX('VEH98 Data'!U$3:U$1007, SMALL(IF('VEH98 Data'!$AC$3:$AC$968="TRUE", ROW('VEH98 Data'!U$3:U$968)-ROW('VEH98 Data'!U$3)+1),ROWS('VEH98 Data'!U$3:'VEH98 Data'!U192))),"")</f>
        <v/>
      </c>
      <c r="Q104" s="19"/>
      <c r="R104" s="19"/>
      <c r="S104" s="19"/>
      <c r="T104" s="19"/>
    </row>
    <row r="105" spans="1:20" x14ac:dyDescent="0.25">
      <c r="A105" s="19"/>
      <c r="B105" s="19"/>
      <c r="C105" s="42"/>
      <c r="D105" s="42"/>
      <c r="E105" s="42"/>
      <c r="F105" s="42"/>
      <c r="G105" s="42"/>
      <c r="H105" s="42"/>
      <c r="I105" s="42"/>
      <c r="J105" s="377" t="str">
        <f t="array" ref="J105">IFERROR(INDEX('VEH98 Data'!G$3:G$1007, SMALL(IF('VEH98 Data'!$AC$3:$AC$968="TRUE", ROW('VEH98 Data'!G$3:G$968)-ROW('VEH98 Data'!G$3)+1),ROWS('VEH98 Data'!G$3:'VEH98 Data'!G193))),"")</f>
        <v/>
      </c>
      <c r="K105" s="377" t="str">
        <f t="array" ref="K105">IFERROR(INDEX('VEH98 Data'!F$3:F$1007, SMALL(IF('VEH98 Data'!$AC$3:$AC$968="TRUE", ROW('VEH98 Data'!F$3:F$968)-ROW('VEH98 Data'!F$3)+1),ROWS('VEH98 Data'!F$3:'VEH98 Data'!F193))),"")</f>
        <v/>
      </c>
      <c r="L105" s="377" t="str">
        <f t="array" ref="L105">IFERROR(INDEX('VEH98 Data'!H$3:H$1007, SMALL(IF('VEH98 Data'!$AC$3:$AC$968="TRUE", ROW('VEH98 Data'!H$3:H$968)-ROW('VEH98 Data'!H$3)+1),ROWS('VEH98 Data'!H$3:'VEH98 Data'!H193))),"")</f>
        <v/>
      </c>
      <c r="M105" s="377" t="str">
        <f t="array" ref="M105">IFERROR(INDEX('VEH98 Data'!I$3:I$1007, SMALL(IF('VEH98 Data'!$AC$3:$AC$968="TRUE", ROW('VEH98 Data'!I$3:I$968)-ROW('VEH98 Data'!I$3)+1),ROWS('VEH98 Data'!I$3:'VEH98 Data'!I193))),"")</f>
        <v/>
      </c>
      <c r="N105" s="377" t="str">
        <f t="array" ref="N105">IFERROR(INDEX('VEH98 Data'!J$3:J$1007, SMALL(IF('VEH98 Data'!$AC$3:$AC$968="TRUE", ROW('VEH98 Data'!J$3:J$968)-ROW('VEH98 Data'!J$3)+1),ROWS('VEH98 Data'!J$3:'VEH98 Data'!J193))),"")</f>
        <v/>
      </c>
      <c r="O105" s="377" t="str">
        <f t="array" ref="O105">IFERROR(INDEX('VEH98 Data'!N$3:N$1007, SMALL(IF('VEH98 Data'!$AC$3:$AC$968="TRUE", ROW('VEH98 Data'!N$3:N$968)-ROW('VEH98 Data'!N$3)+1),ROWS('VEH98 Data'!N$3:'VEH98 Data'!N193))),"")</f>
        <v/>
      </c>
      <c r="P105" s="379" t="str">
        <f t="array" ref="P105">IFERROR(INDEX('VEH98 Data'!U$3:U$1007, SMALL(IF('VEH98 Data'!$AC$3:$AC$968="TRUE", ROW('VEH98 Data'!U$3:U$968)-ROW('VEH98 Data'!U$3)+1),ROWS('VEH98 Data'!U$3:'VEH98 Data'!U193))),"")</f>
        <v/>
      </c>
      <c r="Q105" s="19"/>
      <c r="R105" s="19"/>
      <c r="S105" s="19"/>
      <c r="T105" s="19"/>
    </row>
    <row r="106" spans="1:20" x14ac:dyDescent="0.25">
      <c r="A106" s="19"/>
      <c r="B106" s="19"/>
      <c r="C106" s="42"/>
      <c r="D106" s="42"/>
      <c r="E106" s="42"/>
      <c r="F106" s="42"/>
      <c r="G106" s="42"/>
      <c r="H106" s="42"/>
      <c r="I106" s="42"/>
      <c r="J106" s="377" t="str">
        <f t="array" ref="J106">IFERROR(INDEX('VEH98 Data'!G$3:G$1007, SMALL(IF('VEH98 Data'!$AC$3:$AC$968="TRUE", ROW('VEH98 Data'!G$3:G$968)-ROW('VEH98 Data'!G$3)+1),ROWS('VEH98 Data'!G$3:'VEH98 Data'!G194))),"")</f>
        <v/>
      </c>
      <c r="K106" s="377" t="str">
        <f t="array" ref="K106">IFERROR(INDEX('VEH98 Data'!F$3:F$1007, SMALL(IF('VEH98 Data'!$AC$3:$AC$968="TRUE", ROW('VEH98 Data'!F$3:F$968)-ROW('VEH98 Data'!F$3)+1),ROWS('VEH98 Data'!F$3:'VEH98 Data'!F194))),"")</f>
        <v/>
      </c>
      <c r="L106" s="377" t="str">
        <f t="array" ref="L106">IFERROR(INDEX('VEH98 Data'!H$3:H$1007, SMALL(IF('VEH98 Data'!$AC$3:$AC$968="TRUE", ROW('VEH98 Data'!H$3:H$968)-ROW('VEH98 Data'!H$3)+1),ROWS('VEH98 Data'!H$3:'VEH98 Data'!H194))),"")</f>
        <v/>
      </c>
      <c r="M106" s="377" t="str">
        <f t="array" ref="M106">IFERROR(INDEX('VEH98 Data'!I$3:I$1007, SMALL(IF('VEH98 Data'!$AC$3:$AC$968="TRUE", ROW('VEH98 Data'!I$3:I$968)-ROW('VEH98 Data'!I$3)+1),ROWS('VEH98 Data'!I$3:'VEH98 Data'!I194))),"")</f>
        <v/>
      </c>
      <c r="N106" s="377" t="str">
        <f t="array" ref="N106">IFERROR(INDEX('VEH98 Data'!J$3:J$1007, SMALL(IF('VEH98 Data'!$AC$3:$AC$968="TRUE", ROW('VEH98 Data'!J$3:J$968)-ROW('VEH98 Data'!J$3)+1),ROWS('VEH98 Data'!J$3:'VEH98 Data'!J194))),"")</f>
        <v/>
      </c>
      <c r="O106" s="377" t="str">
        <f t="array" ref="O106">IFERROR(INDEX('VEH98 Data'!N$3:N$1007, SMALL(IF('VEH98 Data'!$AC$3:$AC$968="TRUE", ROW('VEH98 Data'!N$3:N$968)-ROW('VEH98 Data'!N$3)+1),ROWS('VEH98 Data'!N$3:'VEH98 Data'!N194))),"")</f>
        <v/>
      </c>
      <c r="P106" s="379" t="str">
        <f t="array" ref="P106">IFERROR(INDEX('VEH98 Data'!U$3:U$1007, SMALL(IF('VEH98 Data'!$AC$3:$AC$968="TRUE", ROW('VEH98 Data'!U$3:U$968)-ROW('VEH98 Data'!U$3)+1),ROWS('VEH98 Data'!U$3:'VEH98 Data'!U194))),"")</f>
        <v/>
      </c>
      <c r="Q106" s="19"/>
      <c r="R106" s="19"/>
      <c r="S106" s="19"/>
      <c r="T106" s="19"/>
    </row>
    <row r="107" spans="1:20" x14ac:dyDescent="0.25">
      <c r="A107" s="19"/>
      <c r="B107" s="19"/>
      <c r="C107" s="42"/>
      <c r="D107" s="42"/>
      <c r="E107" s="42"/>
      <c r="F107" s="42"/>
      <c r="G107" s="42"/>
      <c r="H107" s="42"/>
      <c r="I107" s="42"/>
      <c r="J107" s="377" t="str">
        <f t="array" ref="J107">IFERROR(INDEX('VEH98 Data'!G$3:G$1007, SMALL(IF('VEH98 Data'!$AC$3:$AC$968="TRUE", ROW('VEH98 Data'!G$3:G$968)-ROW('VEH98 Data'!G$3)+1),ROWS('VEH98 Data'!G$3:'VEH98 Data'!G195))),"")</f>
        <v/>
      </c>
      <c r="K107" s="377" t="str">
        <f t="array" ref="K107">IFERROR(INDEX('VEH98 Data'!F$3:F$1007, SMALL(IF('VEH98 Data'!$AC$3:$AC$968="TRUE", ROW('VEH98 Data'!F$3:F$968)-ROW('VEH98 Data'!F$3)+1),ROWS('VEH98 Data'!F$3:'VEH98 Data'!F195))),"")</f>
        <v/>
      </c>
      <c r="L107" s="377" t="str">
        <f t="array" ref="L107">IFERROR(INDEX('VEH98 Data'!H$3:H$1007, SMALL(IF('VEH98 Data'!$AC$3:$AC$968="TRUE", ROW('VEH98 Data'!H$3:H$968)-ROW('VEH98 Data'!H$3)+1),ROWS('VEH98 Data'!H$3:'VEH98 Data'!H195))),"")</f>
        <v/>
      </c>
      <c r="M107" s="377" t="str">
        <f t="array" ref="M107">IFERROR(INDEX('VEH98 Data'!I$3:I$1007, SMALL(IF('VEH98 Data'!$AC$3:$AC$968="TRUE", ROW('VEH98 Data'!I$3:I$968)-ROW('VEH98 Data'!I$3)+1),ROWS('VEH98 Data'!I$3:'VEH98 Data'!I195))),"")</f>
        <v/>
      </c>
      <c r="N107" s="377" t="str">
        <f t="array" ref="N107">IFERROR(INDEX('VEH98 Data'!J$3:J$1007, SMALL(IF('VEH98 Data'!$AC$3:$AC$968="TRUE", ROW('VEH98 Data'!J$3:J$968)-ROW('VEH98 Data'!J$3)+1),ROWS('VEH98 Data'!J$3:'VEH98 Data'!J195))),"")</f>
        <v/>
      </c>
      <c r="O107" s="377" t="str">
        <f t="array" ref="O107">IFERROR(INDEX('VEH98 Data'!N$3:N$1007, SMALL(IF('VEH98 Data'!$AC$3:$AC$968="TRUE", ROW('VEH98 Data'!N$3:N$968)-ROW('VEH98 Data'!N$3)+1),ROWS('VEH98 Data'!N$3:'VEH98 Data'!N195))),"")</f>
        <v/>
      </c>
      <c r="P107" s="379" t="str">
        <f t="array" ref="P107">IFERROR(INDEX('VEH98 Data'!U$3:U$1007, SMALL(IF('VEH98 Data'!$AC$3:$AC$968="TRUE", ROW('VEH98 Data'!U$3:U$968)-ROW('VEH98 Data'!U$3)+1),ROWS('VEH98 Data'!U$3:'VEH98 Data'!U195))),"")</f>
        <v/>
      </c>
      <c r="Q107" s="19"/>
      <c r="R107" s="19"/>
      <c r="S107" s="19"/>
      <c r="T107" s="19"/>
    </row>
    <row r="108" spans="1:20" x14ac:dyDescent="0.25">
      <c r="A108" s="19"/>
      <c r="B108" s="19"/>
      <c r="C108" s="42"/>
      <c r="D108" s="42"/>
      <c r="E108" s="42"/>
      <c r="F108" s="42"/>
      <c r="G108" s="42"/>
      <c r="H108" s="42"/>
      <c r="I108" s="42"/>
      <c r="J108" s="377" t="str">
        <f t="array" ref="J108">IFERROR(INDEX('VEH98 Data'!G$3:G$1007, SMALL(IF('VEH98 Data'!$AC$3:$AC$968="TRUE", ROW('VEH98 Data'!G$3:G$968)-ROW('VEH98 Data'!G$3)+1),ROWS('VEH98 Data'!G$3:'VEH98 Data'!G196))),"")</f>
        <v/>
      </c>
      <c r="K108" s="377" t="str">
        <f t="array" ref="K108">IFERROR(INDEX('VEH98 Data'!F$3:F$1007, SMALL(IF('VEH98 Data'!$AC$3:$AC$968="TRUE", ROW('VEH98 Data'!F$3:F$968)-ROW('VEH98 Data'!F$3)+1),ROWS('VEH98 Data'!F$3:'VEH98 Data'!F196))),"")</f>
        <v/>
      </c>
      <c r="L108" s="377" t="str">
        <f t="array" ref="L108">IFERROR(INDEX('VEH98 Data'!H$3:H$1007, SMALL(IF('VEH98 Data'!$AC$3:$AC$968="TRUE", ROW('VEH98 Data'!H$3:H$968)-ROW('VEH98 Data'!H$3)+1),ROWS('VEH98 Data'!H$3:'VEH98 Data'!H196))),"")</f>
        <v/>
      </c>
      <c r="M108" s="377" t="str">
        <f t="array" ref="M108">IFERROR(INDEX('VEH98 Data'!I$3:I$1007, SMALL(IF('VEH98 Data'!$AC$3:$AC$968="TRUE", ROW('VEH98 Data'!I$3:I$968)-ROW('VEH98 Data'!I$3)+1),ROWS('VEH98 Data'!I$3:'VEH98 Data'!I196))),"")</f>
        <v/>
      </c>
      <c r="N108" s="377" t="str">
        <f t="array" ref="N108">IFERROR(INDEX('VEH98 Data'!J$3:J$1007, SMALL(IF('VEH98 Data'!$AC$3:$AC$968="TRUE", ROW('VEH98 Data'!J$3:J$968)-ROW('VEH98 Data'!J$3)+1),ROWS('VEH98 Data'!J$3:'VEH98 Data'!J196))),"")</f>
        <v/>
      </c>
      <c r="O108" s="377" t="str">
        <f t="array" ref="O108">IFERROR(INDEX('VEH98 Data'!N$3:N$1007, SMALL(IF('VEH98 Data'!$AC$3:$AC$968="TRUE", ROW('VEH98 Data'!N$3:N$968)-ROW('VEH98 Data'!N$3)+1),ROWS('VEH98 Data'!N$3:'VEH98 Data'!N196))),"")</f>
        <v/>
      </c>
      <c r="P108" s="379" t="str">
        <f t="array" ref="P108">IFERROR(INDEX('VEH98 Data'!U$3:U$1007, SMALL(IF('VEH98 Data'!$AC$3:$AC$968="TRUE", ROW('VEH98 Data'!U$3:U$968)-ROW('VEH98 Data'!U$3)+1),ROWS('VEH98 Data'!U$3:'VEH98 Data'!U196))),"")</f>
        <v/>
      </c>
      <c r="Q108" s="19"/>
      <c r="R108" s="19"/>
      <c r="S108" s="19"/>
      <c r="T108" s="19"/>
    </row>
    <row r="109" spans="1:20" x14ac:dyDescent="0.25">
      <c r="A109" s="19"/>
      <c r="B109" s="19"/>
      <c r="C109" s="42"/>
      <c r="D109" s="42"/>
      <c r="E109" s="42"/>
      <c r="F109" s="42"/>
      <c r="G109" s="42"/>
      <c r="H109" s="42"/>
      <c r="I109" s="42"/>
      <c r="J109" s="377" t="str">
        <f t="array" ref="J109">IFERROR(INDEX('VEH98 Data'!G$3:G$1007, SMALL(IF('VEH98 Data'!$AC$3:$AC$968="TRUE", ROW('VEH98 Data'!G$3:G$968)-ROW('VEH98 Data'!G$3)+1),ROWS('VEH98 Data'!G$3:'VEH98 Data'!G197))),"")</f>
        <v/>
      </c>
      <c r="K109" s="377" t="str">
        <f t="array" ref="K109">IFERROR(INDEX('VEH98 Data'!F$3:F$1007, SMALL(IF('VEH98 Data'!$AC$3:$AC$968="TRUE", ROW('VEH98 Data'!F$3:F$968)-ROW('VEH98 Data'!F$3)+1),ROWS('VEH98 Data'!F$3:'VEH98 Data'!F197))),"")</f>
        <v/>
      </c>
      <c r="L109" s="377" t="str">
        <f t="array" ref="L109">IFERROR(INDEX('VEH98 Data'!H$3:H$1007, SMALL(IF('VEH98 Data'!$AC$3:$AC$968="TRUE", ROW('VEH98 Data'!H$3:H$968)-ROW('VEH98 Data'!H$3)+1),ROWS('VEH98 Data'!H$3:'VEH98 Data'!H197))),"")</f>
        <v/>
      </c>
      <c r="M109" s="377" t="str">
        <f t="array" ref="M109">IFERROR(INDEX('VEH98 Data'!I$3:I$1007, SMALL(IF('VEH98 Data'!$AC$3:$AC$968="TRUE", ROW('VEH98 Data'!I$3:I$968)-ROW('VEH98 Data'!I$3)+1),ROWS('VEH98 Data'!I$3:'VEH98 Data'!I197))),"")</f>
        <v/>
      </c>
      <c r="N109" s="377" t="str">
        <f t="array" ref="N109">IFERROR(INDEX('VEH98 Data'!J$3:J$1007, SMALL(IF('VEH98 Data'!$AC$3:$AC$968="TRUE", ROW('VEH98 Data'!J$3:J$968)-ROW('VEH98 Data'!J$3)+1),ROWS('VEH98 Data'!J$3:'VEH98 Data'!J197))),"")</f>
        <v/>
      </c>
      <c r="O109" s="377" t="str">
        <f t="array" ref="O109">IFERROR(INDEX('VEH98 Data'!N$3:N$1007, SMALL(IF('VEH98 Data'!$AC$3:$AC$968="TRUE", ROW('VEH98 Data'!N$3:N$968)-ROW('VEH98 Data'!N$3)+1),ROWS('VEH98 Data'!N$3:'VEH98 Data'!N197))),"")</f>
        <v/>
      </c>
      <c r="P109" s="379" t="str">
        <f t="array" ref="P109">IFERROR(INDEX('VEH98 Data'!U$3:U$1007, SMALL(IF('VEH98 Data'!$AC$3:$AC$968="TRUE", ROW('VEH98 Data'!U$3:U$968)-ROW('VEH98 Data'!U$3)+1),ROWS('VEH98 Data'!U$3:'VEH98 Data'!U197))),"")</f>
        <v/>
      </c>
      <c r="Q109" s="19"/>
      <c r="R109" s="19"/>
      <c r="S109" s="19"/>
      <c r="T109" s="19"/>
    </row>
    <row r="110" spans="1:20" x14ac:dyDescent="0.25">
      <c r="A110" s="19"/>
      <c r="B110" s="19"/>
      <c r="C110" s="42"/>
      <c r="D110" s="42"/>
      <c r="E110" s="42"/>
      <c r="F110" s="42"/>
      <c r="G110" s="42"/>
      <c r="H110" s="42"/>
      <c r="I110" s="42"/>
      <c r="J110" s="377" t="str">
        <f t="array" ref="J110">IFERROR(INDEX('VEH98 Data'!G$3:G$1007, SMALL(IF('VEH98 Data'!$AC$3:$AC$968="TRUE", ROW('VEH98 Data'!G$3:G$968)-ROW('VEH98 Data'!G$3)+1),ROWS('VEH98 Data'!G$3:'VEH98 Data'!G198))),"")</f>
        <v/>
      </c>
      <c r="K110" s="377" t="str">
        <f t="array" ref="K110">IFERROR(INDEX('VEH98 Data'!F$3:F$1007, SMALL(IF('VEH98 Data'!$AC$3:$AC$968="TRUE", ROW('VEH98 Data'!F$3:F$968)-ROW('VEH98 Data'!F$3)+1),ROWS('VEH98 Data'!F$3:'VEH98 Data'!F198))),"")</f>
        <v/>
      </c>
      <c r="L110" s="377" t="str">
        <f t="array" ref="L110">IFERROR(INDEX('VEH98 Data'!H$3:H$1007, SMALL(IF('VEH98 Data'!$AC$3:$AC$968="TRUE", ROW('VEH98 Data'!H$3:H$968)-ROW('VEH98 Data'!H$3)+1),ROWS('VEH98 Data'!H$3:'VEH98 Data'!H198))),"")</f>
        <v/>
      </c>
      <c r="M110" s="377" t="str">
        <f t="array" ref="M110">IFERROR(INDEX('VEH98 Data'!I$3:I$1007, SMALL(IF('VEH98 Data'!$AC$3:$AC$968="TRUE", ROW('VEH98 Data'!I$3:I$968)-ROW('VEH98 Data'!I$3)+1),ROWS('VEH98 Data'!I$3:'VEH98 Data'!I198))),"")</f>
        <v/>
      </c>
      <c r="N110" s="377" t="str">
        <f t="array" ref="N110">IFERROR(INDEX('VEH98 Data'!J$3:J$1007, SMALL(IF('VEH98 Data'!$AC$3:$AC$968="TRUE", ROW('VEH98 Data'!J$3:J$968)-ROW('VEH98 Data'!J$3)+1),ROWS('VEH98 Data'!J$3:'VEH98 Data'!J198))),"")</f>
        <v/>
      </c>
      <c r="O110" s="377" t="str">
        <f t="array" ref="O110">IFERROR(INDEX('VEH98 Data'!N$3:N$1007, SMALL(IF('VEH98 Data'!$AC$3:$AC$968="TRUE", ROW('VEH98 Data'!N$3:N$968)-ROW('VEH98 Data'!N$3)+1),ROWS('VEH98 Data'!N$3:'VEH98 Data'!N198))),"")</f>
        <v/>
      </c>
      <c r="P110" s="379" t="str">
        <f t="array" ref="P110">IFERROR(INDEX('VEH98 Data'!U$3:U$1007, SMALL(IF('VEH98 Data'!$AC$3:$AC$968="TRUE", ROW('VEH98 Data'!U$3:U$968)-ROW('VEH98 Data'!U$3)+1),ROWS('VEH98 Data'!U$3:'VEH98 Data'!U198))),"")</f>
        <v/>
      </c>
      <c r="Q110" s="19"/>
      <c r="R110" s="19"/>
      <c r="S110" s="19"/>
      <c r="T110" s="19"/>
    </row>
    <row r="111" spans="1:20" x14ac:dyDescent="0.25">
      <c r="A111" s="19"/>
      <c r="B111" s="19"/>
      <c r="C111" s="42"/>
      <c r="D111" s="42"/>
      <c r="E111" s="42"/>
      <c r="F111" s="42"/>
      <c r="G111" s="42"/>
      <c r="H111" s="42"/>
      <c r="I111" s="42"/>
      <c r="J111" s="377" t="str">
        <f t="array" ref="J111">IFERROR(INDEX('VEH98 Data'!G$3:G$1007, SMALL(IF('VEH98 Data'!$AC$3:$AC$968="TRUE", ROW('VEH98 Data'!G$3:G$968)-ROW('VEH98 Data'!G$3)+1),ROWS('VEH98 Data'!G$3:'VEH98 Data'!G199))),"")</f>
        <v/>
      </c>
      <c r="K111" s="377" t="str">
        <f t="array" ref="K111">IFERROR(INDEX('VEH98 Data'!F$3:F$1007, SMALL(IF('VEH98 Data'!$AC$3:$AC$968="TRUE", ROW('VEH98 Data'!F$3:F$968)-ROW('VEH98 Data'!F$3)+1),ROWS('VEH98 Data'!F$3:'VEH98 Data'!F199))),"")</f>
        <v/>
      </c>
      <c r="L111" s="377" t="str">
        <f t="array" ref="L111">IFERROR(INDEX('VEH98 Data'!H$3:H$1007, SMALL(IF('VEH98 Data'!$AC$3:$AC$968="TRUE", ROW('VEH98 Data'!H$3:H$968)-ROW('VEH98 Data'!H$3)+1),ROWS('VEH98 Data'!H$3:'VEH98 Data'!H199))),"")</f>
        <v/>
      </c>
      <c r="M111" s="377" t="str">
        <f t="array" ref="M111">IFERROR(INDEX('VEH98 Data'!I$3:I$1007, SMALL(IF('VEH98 Data'!$AC$3:$AC$968="TRUE", ROW('VEH98 Data'!I$3:I$968)-ROW('VEH98 Data'!I$3)+1),ROWS('VEH98 Data'!I$3:'VEH98 Data'!I199))),"")</f>
        <v/>
      </c>
      <c r="N111" s="377" t="str">
        <f t="array" ref="N111">IFERROR(INDEX('VEH98 Data'!J$3:J$1007, SMALL(IF('VEH98 Data'!$AC$3:$AC$968="TRUE", ROW('VEH98 Data'!J$3:J$968)-ROW('VEH98 Data'!J$3)+1),ROWS('VEH98 Data'!J$3:'VEH98 Data'!J199))),"")</f>
        <v/>
      </c>
      <c r="O111" s="377" t="str">
        <f t="array" ref="O111">IFERROR(INDEX('VEH98 Data'!N$3:N$1007, SMALL(IF('VEH98 Data'!$AC$3:$AC$968="TRUE", ROW('VEH98 Data'!N$3:N$968)-ROW('VEH98 Data'!N$3)+1),ROWS('VEH98 Data'!N$3:'VEH98 Data'!N199))),"")</f>
        <v/>
      </c>
      <c r="P111" s="379" t="str">
        <f t="array" ref="P111">IFERROR(INDEX('VEH98 Data'!U$3:U$1007, SMALL(IF('VEH98 Data'!$AC$3:$AC$968="TRUE", ROW('VEH98 Data'!U$3:U$968)-ROW('VEH98 Data'!U$3)+1),ROWS('VEH98 Data'!U$3:'VEH98 Data'!U199))),"")</f>
        <v/>
      </c>
      <c r="Q111" s="19"/>
      <c r="R111" s="19"/>
      <c r="S111" s="19"/>
      <c r="T111" s="19"/>
    </row>
    <row r="112" spans="1:20" x14ac:dyDescent="0.25">
      <c r="A112" s="19"/>
      <c r="B112" s="19"/>
      <c r="C112" s="42"/>
      <c r="D112" s="42"/>
      <c r="E112" s="42"/>
      <c r="F112" s="19"/>
      <c r="G112" s="42"/>
      <c r="H112" s="42"/>
      <c r="I112" s="42"/>
      <c r="J112" s="377" t="str">
        <f t="array" ref="J112">IFERROR(INDEX('VEH98 Data'!G$3:G$1007, SMALL(IF('VEH98 Data'!$AC$3:$AC$968="TRUE", ROW('VEH98 Data'!G$3:G$968)-ROW('VEH98 Data'!G$3)+1),ROWS('VEH98 Data'!G$3:'VEH98 Data'!G200))),"")</f>
        <v/>
      </c>
      <c r="K112" s="377" t="str">
        <f t="array" ref="K112">IFERROR(INDEX('VEH98 Data'!F$3:F$1007, SMALL(IF('VEH98 Data'!$AC$3:$AC$968="TRUE", ROW('VEH98 Data'!F$3:F$968)-ROW('VEH98 Data'!F$3)+1),ROWS('VEH98 Data'!F$3:'VEH98 Data'!F200))),"")</f>
        <v/>
      </c>
      <c r="L112" s="377" t="str">
        <f t="array" ref="L112">IFERROR(INDEX('VEH98 Data'!H$3:H$1007, SMALL(IF('VEH98 Data'!$AC$3:$AC$968="TRUE", ROW('VEH98 Data'!H$3:H$968)-ROW('VEH98 Data'!H$3)+1),ROWS('VEH98 Data'!H$3:'VEH98 Data'!H200))),"")</f>
        <v/>
      </c>
      <c r="M112" s="377" t="str">
        <f t="array" ref="M112">IFERROR(INDEX('VEH98 Data'!I$3:I$1007, SMALL(IF('VEH98 Data'!$AC$3:$AC$968="TRUE", ROW('VEH98 Data'!I$3:I$968)-ROW('VEH98 Data'!I$3)+1),ROWS('VEH98 Data'!I$3:'VEH98 Data'!I200))),"")</f>
        <v/>
      </c>
      <c r="N112" s="377" t="str">
        <f t="array" ref="N112">IFERROR(INDEX('VEH98 Data'!J$3:J$1007, SMALL(IF('VEH98 Data'!$AC$3:$AC$968="TRUE", ROW('VEH98 Data'!J$3:J$968)-ROW('VEH98 Data'!J$3)+1),ROWS('VEH98 Data'!J$3:'VEH98 Data'!J200))),"")</f>
        <v/>
      </c>
      <c r="O112" s="377" t="str">
        <f t="array" ref="O112">IFERROR(INDEX('VEH98 Data'!N$3:N$1007, SMALL(IF('VEH98 Data'!$AC$3:$AC$968="TRUE", ROW('VEH98 Data'!N$3:N$968)-ROW('VEH98 Data'!N$3)+1),ROWS('VEH98 Data'!N$3:'VEH98 Data'!N200))),"")</f>
        <v/>
      </c>
      <c r="P112" s="379" t="str">
        <f t="array" ref="P112">IFERROR(INDEX('VEH98 Data'!U$3:U$1007, SMALL(IF('VEH98 Data'!$AC$3:$AC$968="TRUE", ROW('VEH98 Data'!U$3:U$968)-ROW('VEH98 Data'!U$3)+1),ROWS('VEH98 Data'!U$3:'VEH98 Data'!U200))),"")</f>
        <v/>
      </c>
      <c r="Q112" s="19"/>
      <c r="R112" s="19"/>
      <c r="S112" s="19"/>
      <c r="T112" s="19"/>
    </row>
    <row r="113" spans="1:20" x14ac:dyDescent="0.25">
      <c r="A113" s="19"/>
      <c r="B113" s="19"/>
      <c r="C113" s="42"/>
      <c r="D113" s="42"/>
      <c r="E113" s="42"/>
      <c r="F113" s="19"/>
      <c r="G113" s="42"/>
      <c r="H113" s="42"/>
      <c r="I113" s="42"/>
      <c r="J113" s="377" t="str">
        <f t="array" ref="J113">IFERROR(INDEX('VEH98 Data'!G$3:G$1007, SMALL(IF('VEH98 Data'!$AC$3:$AC$968="TRUE", ROW('VEH98 Data'!G$3:G$968)-ROW('VEH98 Data'!G$3)+1),ROWS('VEH98 Data'!G$3:'VEH98 Data'!G201))),"")</f>
        <v/>
      </c>
      <c r="K113" s="377" t="str">
        <f t="array" ref="K113">IFERROR(INDEX('VEH98 Data'!F$3:F$1007, SMALL(IF('VEH98 Data'!$AC$3:$AC$968="TRUE", ROW('VEH98 Data'!F$3:F$968)-ROW('VEH98 Data'!F$3)+1),ROWS('VEH98 Data'!F$3:'VEH98 Data'!F201))),"")</f>
        <v/>
      </c>
      <c r="L113" s="377" t="str">
        <f t="array" ref="L113">IFERROR(INDEX('VEH98 Data'!H$3:H$1007, SMALL(IF('VEH98 Data'!$AC$3:$AC$968="TRUE", ROW('VEH98 Data'!H$3:H$968)-ROW('VEH98 Data'!H$3)+1),ROWS('VEH98 Data'!H$3:'VEH98 Data'!H201))),"")</f>
        <v/>
      </c>
      <c r="M113" s="377" t="str">
        <f t="array" ref="M113">IFERROR(INDEX('VEH98 Data'!I$3:I$1007, SMALL(IF('VEH98 Data'!$AC$3:$AC$968="TRUE", ROW('VEH98 Data'!I$3:I$968)-ROW('VEH98 Data'!I$3)+1),ROWS('VEH98 Data'!I$3:'VEH98 Data'!I201))),"")</f>
        <v/>
      </c>
      <c r="N113" s="377" t="str">
        <f t="array" ref="N113">IFERROR(INDEX('VEH98 Data'!J$3:J$1007, SMALL(IF('VEH98 Data'!$AC$3:$AC$968="TRUE", ROW('VEH98 Data'!J$3:J$968)-ROW('VEH98 Data'!J$3)+1),ROWS('VEH98 Data'!J$3:'VEH98 Data'!J201))),"")</f>
        <v/>
      </c>
      <c r="O113" s="377" t="str">
        <f t="array" ref="O113">IFERROR(INDEX('VEH98 Data'!N$3:N$1007, SMALL(IF('VEH98 Data'!$AC$3:$AC$968="TRUE", ROW('VEH98 Data'!N$3:N$968)-ROW('VEH98 Data'!N$3)+1),ROWS('VEH98 Data'!N$3:'VEH98 Data'!N201))),"")</f>
        <v/>
      </c>
      <c r="P113" s="379" t="str">
        <f t="array" ref="P113">IFERROR(INDEX('VEH98 Data'!U$3:U$1007, SMALL(IF('VEH98 Data'!$AC$3:$AC$968="TRUE", ROW('VEH98 Data'!U$3:U$968)-ROW('VEH98 Data'!U$3)+1),ROWS('VEH98 Data'!U$3:'VEH98 Data'!U201))),"")</f>
        <v/>
      </c>
      <c r="Q113" s="19"/>
      <c r="R113" s="19"/>
      <c r="S113" s="19"/>
      <c r="T113" s="19"/>
    </row>
    <row r="114" spans="1:20" x14ac:dyDescent="0.25">
      <c r="A114" s="19"/>
      <c r="B114" s="19"/>
      <c r="C114" s="42"/>
      <c r="D114" s="42"/>
      <c r="E114" s="42"/>
      <c r="F114" s="19"/>
      <c r="G114" s="42"/>
      <c r="H114" s="42"/>
      <c r="I114" s="42"/>
      <c r="J114" s="377" t="str">
        <f t="array" ref="J114">IFERROR(INDEX('VEH98 Data'!G$3:G$1007, SMALL(IF('VEH98 Data'!$AC$3:$AC$968="TRUE", ROW('VEH98 Data'!G$3:G$968)-ROW('VEH98 Data'!G$3)+1),ROWS('VEH98 Data'!G$3:'VEH98 Data'!G202))),"")</f>
        <v/>
      </c>
      <c r="K114" s="377" t="str">
        <f t="array" ref="K114">IFERROR(INDEX('VEH98 Data'!F$3:F$1007, SMALL(IF('VEH98 Data'!$AC$3:$AC$968="TRUE", ROW('VEH98 Data'!F$3:F$968)-ROW('VEH98 Data'!F$3)+1),ROWS('VEH98 Data'!F$3:'VEH98 Data'!F202))),"")</f>
        <v/>
      </c>
      <c r="L114" s="377" t="str">
        <f t="array" ref="L114">IFERROR(INDEX('VEH98 Data'!H$3:H$1007, SMALL(IF('VEH98 Data'!$AC$3:$AC$968="TRUE", ROW('VEH98 Data'!H$3:H$968)-ROW('VEH98 Data'!H$3)+1),ROWS('VEH98 Data'!H$3:'VEH98 Data'!H202))),"")</f>
        <v/>
      </c>
      <c r="M114" s="377" t="str">
        <f t="array" ref="M114">IFERROR(INDEX('VEH98 Data'!I$3:I$1007, SMALL(IF('VEH98 Data'!$AC$3:$AC$968="TRUE", ROW('VEH98 Data'!I$3:I$968)-ROW('VEH98 Data'!I$3)+1),ROWS('VEH98 Data'!I$3:'VEH98 Data'!I202))),"")</f>
        <v/>
      </c>
      <c r="N114" s="377" t="str">
        <f t="array" ref="N114">IFERROR(INDEX('VEH98 Data'!J$3:J$1007, SMALL(IF('VEH98 Data'!$AC$3:$AC$968="TRUE", ROW('VEH98 Data'!J$3:J$968)-ROW('VEH98 Data'!J$3)+1),ROWS('VEH98 Data'!J$3:'VEH98 Data'!J202))),"")</f>
        <v/>
      </c>
      <c r="O114" s="377" t="str">
        <f t="array" ref="O114">IFERROR(INDEX('VEH98 Data'!N$3:N$1007, SMALL(IF('VEH98 Data'!$AC$3:$AC$968="TRUE", ROW('VEH98 Data'!N$3:N$968)-ROW('VEH98 Data'!N$3)+1),ROWS('VEH98 Data'!N$3:'VEH98 Data'!N202))),"")</f>
        <v/>
      </c>
      <c r="P114" s="379" t="str">
        <f t="array" ref="P114">IFERROR(INDEX('VEH98 Data'!U$3:U$1007, SMALL(IF('VEH98 Data'!$AC$3:$AC$968="TRUE", ROW('VEH98 Data'!U$3:U$968)-ROW('VEH98 Data'!U$3)+1),ROWS('VEH98 Data'!U$3:'VEH98 Data'!U202))),"")</f>
        <v/>
      </c>
      <c r="Q114" s="19"/>
      <c r="R114" s="19"/>
      <c r="S114" s="19"/>
      <c r="T114" s="19"/>
    </row>
    <row r="115" spans="1:20" x14ac:dyDescent="0.25">
      <c r="A115" s="19"/>
      <c r="B115" s="19"/>
      <c r="C115" s="42"/>
      <c r="D115" s="42"/>
      <c r="E115" s="42"/>
      <c r="F115" s="19"/>
      <c r="G115" s="42"/>
      <c r="H115" s="42"/>
      <c r="I115" s="42"/>
      <c r="J115" s="377" t="str">
        <f t="array" ref="J115">IFERROR(INDEX('VEH98 Data'!G$3:G$1007, SMALL(IF('VEH98 Data'!$AC$3:$AC$968="TRUE", ROW('VEH98 Data'!G$3:G$968)-ROW('VEH98 Data'!G$3)+1),ROWS('VEH98 Data'!G$3:'VEH98 Data'!G203))),"")</f>
        <v/>
      </c>
      <c r="K115" s="377" t="str">
        <f t="array" ref="K115">IFERROR(INDEX('VEH98 Data'!F$3:F$1007, SMALL(IF('VEH98 Data'!$AC$3:$AC$968="TRUE", ROW('VEH98 Data'!F$3:F$968)-ROW('VEH98 Data'!F$3)+1),ROWS('VEH98 Data'!F$3:'VEH98 Data'!F203))),"")</f>
        <v/>
      </c>
      <c r="L115" s="377" t="str">
        <f t="array" ref="L115">IFERROR(INDEX('VEH98 Data'!H$3:H$1007, SMALL(IF('VEH98 Data'!$AC$3:$AC$968="TRUE", ROW('VEH98 Data'!H$3:H$968)-ROW('VEH98 Data'!H$3)+1),ROWS('VEH98 Data'!H$3:'VEH98 Data'!H203))),"")</f>
        <v/>
      </c>
      <c r="M115" s="377" t="str">
        <f t="array" ref="M115">IFERROR(INDEX('VEH98 Data'!I$3:I$1007, SMALL(IF('VEH98 Data'!$AC$3:$AC$968="TRUE", ROW('VEH98 Data'!I$3:I$968)-ROW('VEH98 Data'!I$3)+1),ROWS('VEH98 Data'!I$3:'VEH98 Data'!I203))),"")</f>
        <v/>
      </c>
      <c r="N115" s="377" t="str">
        <f t="array" ref="N115">IFERROR(INDEX('VEH98 Data'!J$3:J$1007, SMALL(IF('VEH98 Data'!$AC$3:$AC$968="TRUE", ROW('VEH98 Data'!J$3:J$968)-ROW('VEH98 Data'!J$3)+1),ROWS('VEH98 Data'!J$3:'VEH98 Data'!J203))),"")</f>
        <v/>
      </c>
      <c r="O115" s="377" t="str">
        <f t="array" ref="O115">IFERROR(INDEX('VEH98 Data'!N$3:N$1007, SMALL(IF('VEH98 Data'!$AC$3:$AC$968="TRUE", ROW('VEH98 Data'!N$3:N$968)-ROW('VEH98 Data'!N$3)+1),ROWS('VEH98 Data'!N$3:'VEH98 Data'!N203))),"")</f>
        <v/>
      </c>
      <c r="P115" s="379" t="str">
        <f t="array" ref="P115">IFERROR(INDEX('VEH98 Data'!U$3:U$1007, SMALL(IF('VEH98 Data'!$AC$3:$AC$968="TRUE", ROW('VEH98 Data'!U$3:U$968)-ROW('VEH98 Data'!U$3)+1),ROWS('VEH98 Data'!U$3:'VEH98 Data'!U203))),"")</f>
        <v/>
      </c>
      <c r="Q115" s="19"/>
      <c r="R115" s="19"/>
      <c r="S115" s="19"/>
      <c r="T115" s="19"/>
    </row>
    <row r="116" spans="1:20" x14ac:dyDescent="0.25">
      <c r="A116" s="19"/>
      <c r="B116" s="19"/>
      <c r="C116" s="42"/>
      <c r="D116" s="42"/>
      <c r="E116" s="42"/>
      <c r="F116" s="19"/>
      <c r="G116" s="42"/>
      <c r="H116" s="42"/>
      <c r="I116" s="42"/>
      <c r="J116" s="377" t="str">
        <f t="array" ref="J116">IFERROR(INDEX('VEH98 Data'!G$3:G$1007, SMALL(IF('VEH98 Data'!$AC$3:$AC$968="TRUE", ROW('VEH98 Data'!G$3:G$968)-ROW('VEH98 Data'!G$3)+1),ROWS('VEH98 Data'!G$3:'VEH98 Data'!G204))),"")</f>
        <v/>
      </c>
      <c r="K116" s="377" t="str">
        <f t="array" ref="K116">IFERROR(INDEX('VEH98 Data'!F$3:F$1007, SMALL(IF('VEH98 Data'!$AC$3:$AC$968="TRUE", ROW('VEH98 Data'!F$3:F$968)-ROW('VEH98 Data'!F$3)+1),ROWS('VEH98 Data'!F$3:'VEH98 Data'!F204))),"")</f>
        <v/>
      </c>
      <c r="L116" s="377" t="str">
        <f t="array" ref="L116">IFERROR(INDEX('VEH98 Data'!H$3:H$1007, SMALL(IF('VEH98 Data'!$AC$3:$AC$968="TRUE", ROW('VEH98 Data'!H$3:H$968)-ROW('VEH98 Data'!H$3)+1),ROWS('VEH98 Data'!H$3:'VEH98 Data'!H204))),"")</f>
        <v/>
      </c>
      <c r="M116" s="377" t="str">
        <f t="array" ref="M116">IFERROR(INDEX('VEH98 Data'!I$3:I$1007, SMALL(IF('VEH98 Data'!$AC$3:$AC$968="TRUE", ROW('VEH98 Data'!I$3:I$968)-ROW('VEH98 Data'!I$3)+1),ROWS('VEH98 Data'!I$3:'VEH98 Data'!I204))),"")</f>
        <v/>
      </c>
      <c r="N116" s="377" t="str">
        <f t="array" ref="N116">IFERROR(INDEX('VEH98 Data'!J$3:J$1007, SMALL(IF('VEH98 Data'!$AC$3:$AC$968="TRUE", ROW('VEH98 Data'!J$3:J$968)-ROW('VEH98 Data'!J$3)+1),ROWS('VEH98 Data'!J$3:'VEH98 Data'!J204))),"")</f>
        <v/>
      </c>
      <c r="O116" s="377" t="str">
        <f t="array" ref="O116">IFERROR(INDEX('VEH98 Data'!N$3:N$1007, SMALL(IF('VEH98 Data'!$AC$3:$AC$968="TRUE", ROW('VEH98 Data'!N$3:N$968)-ROW('VEH98 Data'!N$3)+1),ROWS('VEH98 Data'!N$3:'VEH98 Data'!N204))),"")</f>
        <v/>
      </c>
      <c r="P116" s="379" t="str">
        <f t="array" ref="P116">IFERROR(INDEX('VEH98 Data'!U$3:U$1007, SMALL(IF('VEH98 Data'!$AC$3:$AC$968="TRUE", ROW('VEH98 Data'!U$3:U$968)-ROW('VEH98 Data'!U$3)+1),ROWS('VEH98 Data'!U$3:'VEH98 Data'!U204))),"")</f>
        <v/>
      </c>
      <c r="Q116" s="19"/>
      <c r="R116" s="19"/>
      <c r="S116" s="19"/>
      <c r="T116" s="19"/>
    </row>
    <row r="117" spans="1:20" x14ac:dyDescent="0.25">
      <c r="A117" s="19"/>
      <c r="B117" s="19"/>
      <c r="C117" s="42"/>
      <c r="D117" s="42"/>
      <c r="E117" s="42"/>
      <c r="F117" s="19"/>
      <c r="G117" s="42"/>
      <c r="H117" s="42"/>
      <c r="I117" s="42"/>
      <c r="J117" s="377" t="str">
        <f t="array" ref="J117">IFERROR(INDEX('VEH98 Data'!G$3:G$1007, SMALL(IF('VEH98 Data'!$AC$3:$AC$968="TRUE", ROW('VEH98 Data'!G$3:G$968)-ROW('VEH98 Data'!G$3)+1),ROWS('VEH98 Data'!G$3:'VEH98 Data'!G205))),"")</f>
        <v/>
      </c>
      <c r="K117" s="377" t="str">
        <f t="array" ref="K117">IFERROR(INDEX('VEH98 Data'!F$3:F$1007, SMALL(IF('VEH98 Data'!$AC$3:$AC$968="TRUE", ROW('VEH98 Data'!F$3:F$968)-ROW('VEH98 Data'!F$3)+1),ROWS('VEH98 Data'!F$3:'VEH98 Data'!F205))),"")</f>
        <v/>
      </c>
      <c r="L117" s="377" t="str">
        <f t="array" ref="L117">IFERROR(INDEX('VEH98 Data'!H$3:H$1007, SMALL(IF('VEH98 Data'!$AC$3:$AC$968="TRUE", ROW('VEH98 Data'!H$3:H$968)-ROW('VEH98 Data'!H$3)+1),ROWS('VEH98 Data'!H$3:'VEH98 Data'!H205))),"")</f>
        <v/>
      </c>
      <c r="M117" s="377" t="str">
        <f t="array" ref="M117">IFERROR(INDEX('VEH98 Data'!I$3:I$1007, SMALL(IF('VEH98 Data'!$AC$3:$AC$968="TRUE", ROW('VEH98 Data'!I$3:I$968)-ROW('VEH98 Data'!I$3)+1),ROWS('VEH98 Data'!I$3:'VEH98 Data'!I205))),"")</f>
        <v/>
      </c>
      <c r="N117" s="377" t="str">
        <f t="array" ref="N117">IFERROR(INDEX('VEH98 Data'!J$3:J$1007, SMALL(IF('VEH98 Data'!$AC$3:$AC$968="TRUE", ROW('VEH98 Data'!J$3:J$968)-ROW('VEH98 Data'!J$3)+1),ROWS('VEH98 Data'!J$3:'VEH98 Data'!J205))),"")</f>
        <v/>
      </c>
      <c r="O117" s="377" t="str">
        <f t="array" ref="O117">IFERROR(INDEX('VEH98 Data'!N$3:N$1007, SMALL(IF('VEH98 Data'!$AC$3:$AC$968="TRUE", ROW('VEH98 Data'!N$3:N$968)-ROW('VEH98 Data'!N$3)+1),ROWS('VEH98 Data'!N$3:'VEH98 Data'!N205))),"")</f>
        <v/>
      </c>
      <c r="P117" s="379" t="str">
        <f t="array" ref="P117">IFERROR(INDEX('VEH98 Data'!U$3:U$1007, SMALL(IF('VEH98 Data'!$AC$3:$AC$968="TRUE", ROW('VEH98 Data'!U$3:U$968)-ROW('VEH98 Data'!U$3)+1),ROWS('VEH98 Data'!U$3:'VEH98 Data'!U205))),"")</f>
        <v/>
      </c>
      <c r="Q117" s="19"/>
      <c r="R117" s="19"/>
      <c r="S117" s="19"/>
      <c r="T117" s="19"/>
    </row>
    <row r="118" spans="1:20" x14ac:dyDescent="0.25">
      <c r="A118" s="19"/>
      <c r="B118" s="19"/>
      <c r="C118" s="42"/>
      <c r="D118" s="42"/>
      <c r="E118" s="42"/>
      <c r="F118" s="19"/>
      <c r="G118" s="42"/>
      <c r="H118" s="42"/>
      <c r="I118" s="42"/>
      <c r="J118" s="377" t="str">
        <f t="array" ref="J118">IFERROR(INDEX('VEH98 Data'!G$3:G$1007, SMALL(IF('VEH98 Data'!$AC$3:$AC$968="TRUE", ROW('VEH98 Data'!G$3:G$968)-ROW('VEH98 Data'!G$3)+1),ROWS('VEH98 Data'!G$3:'VEH98 Data'!G206))),"")</f>
        <v/>
      </c>
      <c r="K118" s="377" t="str">
        <f t="array" ref="K118">IFERROR(INDEX('VEH98 Data'!F$3:F$1007, SMALL(IF('VEH98 Data'!$AC$3:$AC$968="TRUE", ROW('VEH98 Data'!F$3:F$968)-ROW('VEH98 Data'!F$3)+1),ROWS('VEH98 Data'!F$3:'VEH98 Data'!F206))),"")</f>
        <v/>
      </c>
      <c r="L118" s="377" t="str">
        <f t="array" ref="L118">IFERROR(INDEX('VEH98 Data'!H$3:H$1007, SMALL(IF('VEH98 Data'!$AC$3:$AC$968="TRUE", ROW('VEH98 Data'!H$3:H$968)-ROW('VEH98 Data'!H$3)+1),ROWS('VEH98 Data'!H$3:'VEH98 Data'!H206))),"")</f>
        <v/>
      </c>
      <c r="M118" s="377" t="str">
        <f t="array" ref="M118">IFERROR(INDEX('VEH98 Data'!I$3:I$1007, SMALL(IF('VEH98 Data'!$AC$3:$AC$968="TRUE", ROW('VEH98 Data'!I$3:I$968)-ROW('VEH98 Data'!I$3)+1),ROWS('VEH98 Data'!I$3:'VEH98 Data'!I206))),"")</f>
        <v/>
      </c>
      <c r="N118" s="377" t="str">
        <f t="array" ref="N118">IFERROR(INDEX('VEH98 Data'!J$3:J$1007, SMALL(IF('VEH98 Data'!$AC$3:$AC$968="TRUE", ROW('VEH98 Data'!J$3:J$968)-ROW('VEH98 Data'!J$3)+1),ROWS('VEH98 Data'!J$3:'VEH98 Data'!J206))),"")</f>
        <v/>
      </c>
      <c r="O118" s="377" t="str">
        <f t="array" ref="O118">IFERROR(INDEX('VEH98 Data'!N$3:N$1007, SMALL(IF('VEH98 Data'!$AC$3:$AC$968="TRUE", ROW('VEH98 Data'!N$3:N$968)-ROW('VEH98 Data'!N$3)+1),ROWS('VEH98 Data'!N$3:'VEH98 Data'!N206))),"")</f>
        <v/>
      </c>
      <c r="P118" s="379" t="str">
        <f t="array" ref="P118">IFERROR(INDEX('VEH98 Data'!U$3:U$1007, SMALL(IF('VEH98 Data'!$AC$3:$AC$968="TRUE", ROW('VEH98 Data'!U$3:U$968)-ROW('VEH98 Data'!U$3)+1),ROWS('VEH98 Data'!U$3:'VEH98 Data'!U206))),"")</f>
        <v/>
      </c>
      <c r="Q118" s="19"/>
      <c r="R118" s="19"/>
      <c r="S118" s="19"/>
      <c r="T118" s="19"/>
    </row>
    <row r="119" spans="1:20" x14ac:dyDescent="0.25">
      <c r="A119" s="19"/>
      <c r="B119" s="19"/>
      <c r="C119" s="42"/>
      <c r="D119" s="42"/>
      <c r="E119" s="42"/>
      <c r="F119" s="19"/>
      <c r="G119" s="42"/>
      <c r="H119" s="42"/>
      <c r="I119" s="42"/>
      <c r="J119" s="377" t="str">
        <f t="array" ref="J119">IFERROR(INDEX('VEH98 Data'!G$3:G$1007, SMALL(IF('VEH98 Data'!$AC$3:$AC$968="TRUE", ROW('VEH98 Data'!G$3:G$968)-ROW('VEH98 Data'!G$3)+1),ROWS('VEH98 Data'!G$3:'VEH98 Data'!G207))),"")</f>
        <v/>
      </c>
      <c r="K119" s="377" t="str">
        <f t="array" ref="K119">IFERROR(INDEX('VEH98 Data'!F$3:F$1007, SMALL(IF('VEH98 Data'!$AC$3:$AC$968="TRUE", ROW('VEH98 Data'!F$3:F$968)-ROW('VEH98 Data'!F$3)+1),ROWS('VEH98 Data'!F$3:'VEH98 Data'!F207))),"")</f>
        <v/>
      </c>
      <c r="L119" s="377" t="str">
        <f t="array" ref="L119">IFERROR(INDEX('VEH98 Data'!H$3:H$1007, SMALL(IF('VEH98 Data'!$AC$3:$AC$968="TRUE", ROW('VEH98 Data'!H$3:H$968)-ROW('VEH98 Data'!H$3)+1),ROWS('VEH98 Data'!H$3:'VEH98 Data'!H207))),"")</f>
        <v/>
      </c>
      <c r="M119" s="377" t="str">
        <f t="array" ref="M119">IFERROR(INDEX('VEH98 Data'!I$3:I$1007, SMALL(IF('VEH98 Data'!$AC$3:$AC$968="TRUE", ROW('VEH98 Data'!I$3:I$968)-ROW('VEH98 Data'!I$3)+1),ROWS('VEH98 Data'!I$3:'VEH98 Data'!I207))),"")</f>
        <v/>
      </c>
      <c r="N119" s="377" t="str">
        <f t="array" ref="N119">IFERROR(INDEX('VEH98 Data'!J$3:J$1007, SMALL(IF('VEH98 Data'!$AC$3:$AC$968="TRUE", ROW('VEH98 Data'!J$3:J$968)-ROW('VEH98 Data'!J$3)+1),ROWS('VEH98 Data'!J$3:'VEH98 Data'!J207))),"")</f>
        <v/>
      </c>
      <c r="O119" s="377" t="str">
        <f t="array" ref="O119">IFERROR(INDEX('VEH98 Data'!N$3:N$1007, SMALL(IF('VEH98 Data'!$AC$3:$AC$968="TRUE", ROW('VEH98 Data'!N$3:N$968)-ROW('VEH98 Data'!N$3)+1),ROWS('VEH98 Data'!N$3:'VEH98 Data'!N207))),"")</f>
        <v/>
      </c>
      <c r="P119" s="379" t="str">
        <f t="array" ref="P119">IFERROR(INDEX('VEH98 Data'!U$3:U$1007, SMALL(IF('VEH98 Data'!$AC$3:$AC$968="TRUE", ROW('VEH98 Data'!U$3:U$968)-ROW('VEH98 Data'!U$3)+1),ROWS('VEH98 Data'!U$3:'VEH98 Data'!U207))),"")</f>
        <v/>
      </c>
      <c r="Q119" s="19"/>
      <c r="R119" s="19"/>
      <c r="S119" s="19"/>
      <c r="T119" s="19"/>
    </row>
    <row r="120" spans="1:20" hidden="1" x14ac:dyDescent="0.25">
      <c r="A120" s="19"/>
      <c r="B120" s="19"/>
      <c r="C120" s="42"/>
      <c r="D120" s="42"/>
      <c r="E120" s="42"/>
      <c r="F120" s="19"/>
      <c r="G120" s="42"/>
      <c r="H120" s="42"/>
      <c r="I120" s="42"/>
      <c r="J120" s="377"/>
      <c r="K120" s="377"/>
      <c r="L120" s="377"/>
      <c r="M120" s="377"/>
      <c r="N120" s="377"/>
      <c r="O120" s="377"/>
      <c r="P120" s="377"/>
    </row>
    <row r="121" spans="1:20" hidden="1" x14ac:dyDescent="0.25">
      <c r="C121" s="42"/>
      <c r="D121" s="42"/>
      <c r="E121" s="42"/>
      <c r="G121" s="42"/>
      <c r="H121" s="42"/>
      <c r="I121" s="42"/>
      <c r="J121" s="377"/>
      <c r="K121" s="377"/>
      <c r="L121" s="377"/>
      <c r="M121" s="377"/>
      <c r="N121" s="377"/>
      <c r="O121" s="377"/>
      <c r="P121" s="377"/>
    </row>
    <row r="122" spans="1:20" hidden="1" x14ac:dyDescent="0.25">
      <c r="C122" s="42"/>
      <c r="D122" s="42"/>
      <c r="E122" s="42"/>
      <c r="G122" s="42"/>
      <c r="H122" s="42"/>
      <c r="I122" s="42"/>
      <c r="J122" s="377"/>
      <c r="K122" s="377"/>
      <c r="L122" s="377"/>
      <c r="M122" s="377"/>
      <c r="N122" s="377"/>
      <c r="O122" s="377"/>
      <c r="P122" s="377"/>
    </row>
    <row r="123" spans="1:20" hidden="1" x14ac:dyDescent="0.25">
      <c r="C123" s="42"/>
      <c r="D123" s="42"/>
      <c r="E123" s="42"/>
      <c r="G123" s="42"/>
      <c r="H123" s="42"/>
      <c r="I123" s="42"/>
      <c r="J123" s="377"/>
      <c r="K123" s="377"/>
      <c r="L123" s="377"/>
      <c r="M123" s="377"/>
      <c r="N123" s="377"/>
      <c r="O123" s="377"/>
      <c r="P123" s="377"/>
    </row>
    <row r="124" spans="1:20" hidden="1" x14ac:dyDescent="0.25">
      <c r="C124" s="42"/>
      <c r="D124" s="42"/>
      <c r="E124" s="42"/>
      <c r="G124" s="42"/>
      <c r="H124" s="42"/>
      <c r="I124" s="42"/>
      <c r="J124" s="377"/>
      <c r="K124" s="377"/>
      <c r="L124" s="377"/>
      <c r="M124" s="377"/>
      <c r="N124" s="377"/>
      <c r="O124" s="377"/>
      <c r="P124" s="377"/>
    </row>
    <row r="125" spans="1:20" hidden="1" x14ac:dyDescent="0.25">
      <c r="C125" s="42"/>
      <c r="D125" s="42"/>
      <c r="E125" s="42"/>
      <c r="G125" s="42"/>
      <c r="H125" s="42"/>
      <c r="I125" s="42"/>
      <c r="J125" s="377"/>
      <c r="K125" s="377"/>
      <c r="L125" s="377"/>
      <c r="M125" s="377"/>
      <c r="N125" s="377"/>
      <c r="O125" s="377"/>
      <c r="P125" s="377"/>
    </row>
    <row r="126" spans="1:20" hidden="1" x14ac:dyDescent="0.25">
      <c r="C126" s="42"/>
      <c r="D126" s="42"/>
      <c r="E126" s="42"/>
      <c r="G126" s="42"/>
      <c r="H126" s="42"/>
      <c r="I126" s="42"/>
      <c r="J126" s="377"/>
      <c r="K126" s="377"/>
      <c r="L126" s="377"/>
      <c r="M126" s="377"/>
      <c r="N126" s="377"/>
      <c r="O126" s="377"/>
      <c r="P126" s="377"/>
    </row>
    <row r="127" spans="1:20" hidden="1" x14ac:dyDescent="0.25">
      <c r="C127" s="42"/>
      <c r="D127" s="42"/>
      <c r="E127" s="42"/>
      <c r="G127" s="42"/>
      <c r="H127" s="42"/>
      <c r="I127" s="42"/>
      <c r="J127" s="377"/>
      <c r="K127" s="377"/>
      <c r="L127" s="377"/>
      <c r="M127" s="377"/>
      <c r="N127" s="377"/>
      <c r="O127" s="377"/>
      <c r="P127" s="377"/>
    </row>
    <row r="128" spans="1:20" hidden="1" x14ac:dyDescent="0.25">
      <c r="C128" s="42"/>
      <c r="D128" s="42"/>
      <c r="E128" s="42"/>
      <c r="G128" s="42"/>
      <c r="H128" s="42"/>
      <c r="I128" s="42"/>
      <c r="J128" s="377"/>
      <c r="K128" s="377"/>
      <c r="L128" s="377"/>
      <c r="M128" s="377"/>
      <c r="N128" s="377"/>
      <c r="O128" s="377"/>
      <c r="P128" s="377"/>
    </row>
    <row r="129" spans="3:16" hidden="1" x14ac:dyDescent="0.25">
      <c r="C129" s="42"/>
      <c r="D129" s="42"/>
      <c r="E129" s="42"/>
      <c r="G129" s="42"/>
      <c r="H129" s="42"/>
      <c r="I129" s="42"/>
      <c r="J129" s="377"/>
      <c r="K129" s="377"/>
      <c r="L129" s="377"/>
      <c r="M129" s="377"/>
      <c r="N129" s="377"/>
      <c r="O129" s="377"/>
      <c r="P129" s="377"/>
    </row>
    <row r="130" spans="3:16" hidden="1" x14ac:dyDescent="0.25">
      <c r="C130" s="42"/>
      <c r="D130" s="42"/>
      <c r="E130" s="42"/>
      <c r="G130" s="42"/>
      <c r="H130" s="42"/>
      <c r="I130" s="42"/>
      <c r="J130" s="377"/>
      <c r="K130" s="377"/>
      <c r="L130" s="377"/>
      <c r="M130" s="377"/>
      <c r="N130" s="377"/>
      <c r="O130" s="377"/>
      <c r="P130" s="377"/>
    </row>
    <row r="131" spans="3:16" hidden="1" x14ac:dyDescent="0.25">
      <c r="C131" s="42"/>
      <c r="D131" s="42"/>
      <c r="E131" s="42"/>
      <c r="G131" s="42"/>
      <c r="H131" s="42"/>
      <c r="I131" s="42"/>
      <c r="J131" s="377"/>
      <c r="K131" s="377"/>
      <c r="L131" s="377"/>
      <c r="M131" s="377"/>
      <c r="N131" s="377"/>
      <c r="O131" s="377"/>
      <c r="P131" s="377"/>
    </row>
    <row r="132" spans="3:16" hidden="1" x14ac:dyDescent="0.25">
      <c r="C132" s="42"/>
      <c r="D132" s="42"/>
      <c r="E132" s="42"/>
      <c r="G132" s="42"/>
      <c r="H132" s="42"/>
      <c r="I132" s="42"/>
      <c r="J132" s="377"/>
      <c r="K132" s="377"/>
      <c r="L132" s="377"/>
      <c r="M132" s="377"/>
      <c r="N132" s="377"/>
      <c r="O132" s="377"/>
      <c r="P132" s="377"/>
    </row>
    <row r="133" spans="3:16" hidden="1" x14ac:dyDescent="0.25">
      <c r="C133" s="42"/>
      <c r="D133" s="42"/>
      <c r="E133" s="42"/>
      <c r="G133" s="42"/>
      <c r="H133" s="42"/>
      <c r="I133" s="42"/>
      <c r="J133" s="377"/>
      <c r="K133" s="377"/>
      <c r="L133" s="377"/>
      <c r="M133" s="377"/>
      <c r="N133" s="377"/>
      <c r="O133" s="377"/>
      <c r="P133" s="377"/>
    </row>
    <row r="134" spans="3:16" hidden="1" x14ac:dyDescent="0.25">
      <c r="C134" s="42"/>
      <c r="D134" s="42"/>
      <c r="E134" s="42"/>
      <c r="G134" s="42"/>
      <c r="H134" s="42"/>
      <c r="I134" s="42"/>
      <c r="J134" s="377"/>
      <c r="K134" s="377"/>
      <c r="L134" s="377"/>
      <c r="M134" s="377"/>
      <c r="N134" s="377"/>
      <c r="O134" s="377"/>
      <c r="P134" s="377"/>
    </row>
    <row r="135" spans="3:16" hidden="1" x14ac:dyDescent="0.25">
      <c r="C135" s="42"/>
      <c r="D135" s="42"/>
      <c r="E135" s="42"/>
      <c r="G135" s="42"/>
      <c r="H135" s="42"/>
      <c r="I135" s="42"/>
      <c r="J135" s="377"/>
      <c r="K135" s="377"/>
      <c r="L135" s="377"/>
      <c r="M135" s="377"/>
      <c r="N135" s="377"/>
      <c r="O135" s="377"/>
      <c r="P135" s="377"/>
    </row>
    <row r="136" spans="3:16" hidden="1" x14ac:dyDescent="0.25">
      <c r="C136" s="42"/>
      <c r="D136" s="42"/>
      <c r="E136" s="42"/>
      <c r="G136" s="42"/>
      <c r="H136" s="42"/>
      <c r="I136" s="42"/>
      <c r="J136" s="377"/>
      <c r="K136" s="377"/>
      <c r="L136" s="377"/>
      <c r="M136" s="377"/>
      <c r="N136" s="377"/>
      <c r="O136" s="377"/>
      <c r="P136" s="377"/>
    </row>
    <row r="137" spans="3:16" hidden="1" x14ac:dyDescent="0.25">
      <c r="C137" s="42"/>
      <c r="D137" s="42"/>
      <c r="E137" s="42"/>
      <c r="G137" s="42"/>
      <c r="H137" s="42"/>
      <c r="I137" s="42"/>
      <c r="J137" s="377"/>
      <c r="K137" s="377"/>
      <c r="L137" s="377"/>
      <c r="M137" s="377"/>
      <c r="N137" s="377"/>
      <c r="O137" s="377"/>
      <c r="P137" s="377"/>
    </row>
    <row r="138" spans="3:16" hidden="1" x14ac:dyDescent="0.25">
      <c r="C138" s="42"/>
      <c r="D138" s="42"/>
      <c r="E138" s="42"/>
      <c r="G138" s="42"/>
      <c r="H138" s="42"/>
      <c r="I138" s="42"/>
      <c r="J138" s="377"/>
      <c r="K138" s="377"/>
      <c r="L138" s="377"/>
      <c r="M138" s="377"/>
      <c r="N138" s="377"/>
      <c r="O138" s="377"/>
      <c r="P138" s="377"/>
    </row>
    <row r="139" spans="3:16" hidden="1" x14ac:dyDescent="0.25">
      <c r="C139" s="42"/>
      <c r="D139" s="42"/>
      <c r="E139" s="42"/>
      <c r="G139" s="42"/>
      <c r="H139" s="42"/>
      <c r="I139" s="42"/>
      <c r="J139" s="377"/>
      <c r="K139" s="377"/>
      <c r="L139" s="377"/>
      <c r="M139" s="377"/>
      <c r="N139" s="377"/>
      <c r="O139" s="377"/>
      <c r="P139" s="377"/>
    </row>
    <row r="140" spans="3:16" hidden="1" x14ac:dyDescent="0.25">
      <c r="C140" s="42"/>
      <c r="E140" s="42"/>
      <c r="G140" s="42"/>
      <c r="H140" s="42"/>
      <c r="I140" s="42"/>
      <c r="J140" s="377"/>
      <c r="K140" s="377"/>
      <c r="L140" s="377"/>
      <c r="M140" s="377"/>
      <c r="N140" s="377"/>
      <c r="O140" s="377"/>
      <c r="P140" s="377"/>
    </row>
    <row r="141" spans="3:16" hidden="1" x14ac:dyDescent="0.25">
      <c r="C141" s="42"/>
      <c r="E141" s="42"/>
      <c r="G141" s="42"/>
      <c r="H141" s="42"/>
      <c r="I141" s="42"/>
      <c r="J141" s="377"/>
      <c r="K141" s="377"/>
      <c r="L141" s="377"/>
      <c r="M141" s="377"/>
      <c r="N141" s="377"/>
      <c r="O141" s="377"/>
      <c r="P141" s="377"/>
    </row>
    <row r="142" spans="3:16" hidden="1" x14ac:dyDescent="0.25">
      <c r="C142" s="42"/>
      <c r="E142" s="42"/>
      <c r="G142" s="42"/>
      <c r="H142" s="42"/>
      <c r="I142" s="42"/>
      <c r="J142" s="377"/>
      <c r="K142" s="377"/>
      <c r="L142" s="377"/>
      <c r="M142" s="377"/>
      <c r="N142" s="377"/>
      <c r="O142" s="377"/>
      <c r="P142" s="377"/>
    </row>
    <row r="143" spans="3:16" hidden="1" x14ac:dyDescent="0.25">
      <c r="C143" s="42"/>
      <c r="E143" s="42"/>
      <c r="G143" s="42"/>
      <c r="H143" s="42"/>
      <c r="I143" s="42"/>
      <c r="J143" s="377"/>
      <c r="K143" s="377"/>
      <c r="L143" s="377"/>
      <c r="M143" s="377"/>
      <c r="N143" s="377"/>
      <c r="O143" s="377"/>
      <c r="P143" s="377"/>
    </row>
    <row r="144" spans="3:16" hidden="1" x14ac:dyDescent="0.25">
      <c r="C144" s="42"/>
      <c r="E144" s="42"/>
      <c r="G144" s="42"/>
      <c r="H144" s="42"/>
      <c r="I144" s="42"/>
      <c r="J144" s="377"/>
      <c r="K144" s="377"/>
      <c r="L144" s="377"/>
      <c r="M144" s="377"/>
      <c r="N144" s="377"/>
      <c r="O144" s="377"/>
      <c r="P144" s="377"/>
    </row>
    <row r="145" spans="3:16" hidden="1" x14ac:dyDescent="0.25">
      <c r="C145" s="42"/>
      <c r="E145" s="42"/>
      <c r="G145" s="42"/>
      <c r="H145" s="42"/>
      <c r="I145" s="42"/>
      <c r="J145" s="377"/>
      <c r="K145" s="377"/>
      <c r="L145" s="377"/>
      <c r="M145" s="377"/>
      <c r="N145" s="377"/>
      <c r="O145" s="377"/>
      <c r="P145" s="377"/>
    </row>
    <row r="146" spans="3:16" hidden="1" x14ac:dyDescent="0.25">
      <c r="C146" s="42"/>
      <c r="E146" s="42"/>
      <c r="G146" s="42"/>
      <c r="H146" s="42"/>
      <c r="I146" s="42"/>
      <c r="J146" s="377"/>
      <c r="K146" s="377"/>
      <c r="L146" s="377"/>
      <c r="M146" s="377"/>
      <c r="N146" s="377"/>
      <c r="O146" s="377"/>
      <c r="P146" s="377"/>
    </row>
    <row r="147" spans="3:16" hidden="1" x14ac:dyDescent="0.25">
      <c r="C147" s="42"/>
      <c r="E147" s="42"/>
      <c r="G147" s="42"/>
      <c r="H147" s="42"/>
      <c r="I147" s="42"/>
      <c r="J147" s="377"/>
      <c r="K147" s="377"/>
      <c r="L147" s="377"/>
      <c r="M147" s="377"/>
      <c r="N147" s="377"/>
      <c r="O147" s="377"/>
      <c r="P147" s="377"/>
    </row>
    <row r="148" spans="3:16" hidden="1" x14ac:dyDescent="0.25">
      <c r="C148" s="42"/>
      <c r="E148" s="42"/>
      <c r="G148" s="42"/>
      <c r="H148" s="42"/>
      <c r="I148" s="42"/>
      <c r="J148" s="377"/>
      <c r="K148" s="377"/>
      <c r="L148" s="377"/>
      <c r="M148" s="377"/>
      <c r="N148" s="377"/>
      <c r="O148" s="377"/>
      <c r="P148" s="377"/>
    </row>
    <row r="149" spans="3:16" hidden="1" x14ac:dyDescent="0.25">
      <c r="C149" s="42"/>
      <c r="E149" s="42"/>
      <c r="G149" s="42"/>
      <c r="H149" s="42"/>
      <c r="I149" s="42"/>
      <c r="J149" s="377"/>
      <c r="K149" s="377"/>
      <c r="L149" s="377"/>
      <c r="M149" s="377"/>
      <c r="N149" s="377"/>
      <c r="O149" s="377"/>
      <c r="P149" s="377"/>
    </row>
    <row r="150" spans="3:16" hidden="1" x14ac:dyDescent="0.25">
      <c r="C150" s="42"/>
      <c r="E150" s="42"/>
      <c r="G150" s="42"/>
      <c r="H150" s="42"/>
      <c r="I150" s="42"/>
      <c r="J150" s="377"/>
      <c r="K150" s="377"/>
      <c r="L150" s="377"/>
      <c r="M150" s="377"/>
      <c r="N150" s="377"/>
      <c r="O150" s="377"/>
      <c r="P150" s="377"/>
    </row>
    <row r="151" spans="3:16" hidden="1" x14ac:dyDescent="0.25">
      <c r="C151" s="42"/>
      <c r="E151" s="42"/>
      <c r="G151" s="42"/>
      <c r="H151" s="42"/>
      <c r="I151" s="42"/>
      <c r="J151" s="377"/>
      <c r="K151" s="377"/>
      <c r="L151" s="377"/>
      <c r="M151" s="377"/>
      <c r="N151" s="377"/>
      <c r="O151" s="377"/>
      <c r="P151" s="377"/>
    </row>
    <row r="152" spans="3:16" hidden="1" x14ac:dyDescent="0.25">
      <c r="C152" s="42"/>
      <c r="E152" s="42"/>
      <c r="G152" s="42"/>
      <c r="H152" s="42"/>
      <c r="I152" s="42"/>
      <c r="J152" s="377"/>
      <c r="K152" s="377"/>
      <c r="L152" s="377"/>
      <c r="M152" s="377"/>
      <c r="N152" s="377"/>
      <c r="O152" s="377"/>
      <c r="P152" s="377"/>
    </row>
    <row r="153" spans="3:16" hidden="1" x14ac:dyDescent="0.25">
      <c r="C153" s="42"/>
      <c r="E153" s="42"/>
      <c r="G153" s="42"/>
      <c r="H153" s="42"/>
      <c r="I153" s="42"/>
      <c r="J153" s="377"/>
      <c r="K153" s="377"/>
      <c r="L153" s="377"/>
      <c r="M153" s="377"/>
      <c r="N153" s="377"/>
      <c r="O153" s="377"/>
      <c r="P153" s="377"/>
    </row>
    <row r="154" spans="3:16" hidden="1" x14ac:dyDescent="0.25">
      <c r="E154" s="42"/>
      <c r="G154" s="42"/>
      <c r="H154" s="42"/>
      <c r="I154" s="42"/>
      <c r="J154" s="377"/>
      <c r="K154" s="377"/>
      <c r="L154" s="377"/>
      <c r="M154" s="377"/>
      <c r="N154" s="377"/>
      <c r="O154" s="377"/>
      <c r="P154" s="377"/>
    </row>
    <row r="155" spans="3:16" hidden="1" x14ac:dyDescent="0.25">
      <c r="E155" s="42"/>
      <c r="G155" s="42"/>
      <c r="H155" s="42"/>
      <c r="I155" s="42"/>
      <c r="J155" s="377"/>
      <c r="K155" s="377"/>
      <c r="L155" s="377"/>
      <c r="M155" s="377"/>
      <c r="N155" s="377"/>
      <c r="O155" s="377"/>
      <c r="P155" s="377"/>
    </row>
    <row r="156" spans="3:16" hidden="1" x14ac:dyDescent="0.25">
      <c r="E156" s="42"/>
      <c r="G156" s="42"/>
      <c r="H156" s="42"/>
      <c r="I156" s="42"/>
      <c r="J156" s="377"/>
      <c r="K156" s="377"/>
      <c r="L156" s="377"/>
      <c r="M156" s="377"/>
      <c r="N156" s="377"/>
      <c r="O156" s="377"/>
      <c r="P156" s="377"/>
    </row>
    <row r="157" spans="3:16" hidden="1" x14ac:dyDescent="0.25">
      <c r="E157" s="42"/>
      <c r="G157" s="42"/>
      <c r="H157" s="42"/>
      <c r="I157" s="42"/>
      <c r="J157" s="377"/>
      <c r="K157" s="377"/>
      <c r="L157" s="377"/>
      <c r="M157" s="377"/>
      <c r="N157" s="377"/>
      <c r="O157" s="377"/>
      <c r="P157" s="377"/>
    </row>
    <row r="158" spans="3:16" hidden="1" x14ac:dyDescent="0.25">
      <c r="E158" s="42"/>
      <c r="G158" s="42"/>
      <c r="H158" s="42"/>
      <c r="I158" s="42"/>
      <c r="J158" s="377"/>
      <c r="K158" s="377"/>
      <c r="L158" s="377"/>
      <c r="M158" s="377"/>
      <c r="N158" s="377"/>
      <c r="O158" s="377"/>
      <c r="P158" s="377"/>
    </row>
    <row r="159" spans="3:16" hidden="1" x14ac:dyDescent="0.25">
      <c r="E159" s="42"/>
      <c r="G159" s="42"/>
      <c r="H159" s="42"/>
      <c r="I159" s="42"/>
      <c r="J159" s="377"/>
      <c r="K159" s="377"/>
      <c r="L159" s="377"/>
      <c r="M159" s="377"/>
      <c r="N159" s="377"/>
      <c r="O159" s="377"/>
      <c r="P159" s="377"/>
    </row>
    <row r="160" spans="3:16" hidden="1" x14ac:dyDescent="0.25">
      <c r="E160" s="42"/>
      <c r="G160" s="42"/>
      <c r="H160" s="42"/>
      <c r="I160" s="42"/>
      <c r="J160" s="377"/>
      <c r="K160" s="377"/>
      <c r="L160" s="377"/>
      <c r="M160" s="377"/>
      <c r="N160" s="377"/>
      <c r="O160" s="377"/>
      <c r="P160" s="377"/>
    </row>
    <row r="161" spans="5:16" hidden="1" x14ac:dyDescent="0.25">
      <c r="E161" s="42"/>
      <c r="G161" s="42"/>
      <c r="H161" s="42"/>
      <c r="I161" s="42"/>
      <c r="J161" s="377"/>
      <c r="K161" s="377"/>
      <c r="L161" s="377"/>
      <c r="M161" s="377"/>
      <c r="N161" s="377"/>
      <c r="O161" s="377"/>
      <c r="P161" s="377"/>
    </row>
    <row r="162" spans="5:16" hidden="1" x14ac:dyDescent="0.25">
      <c r="E162" s="42"/>
      <c r="G162" s="42"/>
      <c r="H162" s="42"/>
      <c r="I162" s="42"/>
      <c r="J162" s="377"/>
      <c r="K162" s="377"/>
      <c r="L162" s="377"/>
      <c r="M162" s="377"/>
      <c r="N162" s="377"/>
      <c r="O162" s="377"/>
      <c r="P162" s="377"/>
    </row>
    <row r="163" spans="5:16" hidden="1" x14ac:dyDescent="0.25">
      <c r="E163" s="42"/>
      <c r="G163" s="42"/>
      <c r="H163" s="42"/>
      <c r="I163" s="42"/>
      <c r="J163" s="377"/>
      <c r="K163" s="377"/>
      <c r="L163" s="377"/>
      <c r="M163" s="377"/>
      <c r="N163" s="377"/>
      <c r="O163" s="377"/>
      <c r="P163" s="377"/>
    </row>
    <row r="164" spans="5:16" hidden="1" x14ac:dyDescent="0.25">
      <c r="E164" s="42"/>
      <c r="G164" s="42"/>
      <c r="H164" s="42"/>
      <c r="I164" s="42"/>
      <c r="J164" s="377"/>
      <c r="K164" s="377"/>
      <c r="L164" s="377"/>
      <c r="M164" s="377"/>
      <c r="N164" s="377"/>
      <c r="O164" s="377"/>
      <c r="P164" s="377"/>
    </row>
    <row r="165" spans="5:16" hidden="1" x14ac:dyDescent="0.25">
      <c r="E165" s="42"/>
      <c r="G165" s="42"/>
      <c r="H165" s="42"/>
      <c r="I165" s="42"/>
      <c r="J165" s="377"/>
      <c r="K165" s="377"/>
      <c r="L165" s="377"/>
      <c r="M165" s="377"/>
      <c r="N165" s="377"/>
      <c r="O165" s="377"/>
      <c r="P165" s="377"/>
    </row>
    <row r="166" spans="5:16" hidden="1" x14ac:dyDescent="0.25">
      <c r="E166" s="42"/>
      <c r="G166" s="42"/>
      <c r="H166" s="42"/>
      <c r="I166" s="42"/>
      <c r="J166" s="377"/>
      <c r="K166" s="377"/>
      <c r="L166" s="377"/>
      <c r="M166" s="377"/>
      <c r="N166" s="377"/>
      <c r="O166" s="377"/>
      <c r="P166" s="377"/>
    </row>
    <row r="167" spans="5:16" hidden="1" x14ac:dyDescent="0.25">
      <c r="E167" s="42"/>
      <c r="G167" s="42"/>
      <c r="H167" s="42"/>
      <c r="I167" s="42"/>
      <c r="J167" s="377"/>
      <c r="K167" s="377"/>
      <c r="L167" s="377"/>
      <c r="M167" s="377"/>
      <c r="N167" s="377"/>
      <c r="O167" s="377"/>
      <c r="P167" s="377"/>
    </row>
    <row r="168" spans="5:16" hidden="1" x14ac:dyDescent="0.25">
      <c r="E168" s="42"/>
      <c r="G168" s="42"/>
      <c r="H168" s="42"/>
      <c r="I168" s="42"/>
      <c r="J168" s="377"/>
      <c r="K168" s="377"/>
      <c r="L168" s="377"/>
      <c r="M168" s="377"/>
      <c r="N168" s="377"/>
      <c r="O168" s="377"/>
      <c r="P168" s="377"/>
    </row>
    <row r="169" spans="5:16" hidden="1" x14ac:dyDescent="0.25">
      <c r="E169" s="42"/>
      <c r="G169" s="42"/>
      <c r="H169" s="42"/>
      <c r="I169" s="42"/>
      <c r="J169" s="377"/>
      <c r="K169" s="377"/>
      <c r="L169" s="377"/>
      <c r="M169" s="377"/>
      <c r="N169" s="377"/>
      <c r="O169" s="377"/>
      <c r="P169" s="377"/>
    </row>
    <row r="170" spans="5:16" hidden="1" x14ac:dyDescent="0.25">
      <c r="E170" s="42"/>
      <c r="G170" s="42"/>
      <c r="H170" s="42"/>
      <c r="I170" s="42"/>
      <c r="J170" s="377"/>
      <c r="K170" s="377"/>
      <c r="L170" s="377"/>
      <c r="M170" s="377"/>
      <c r="N170" s="377"/>
      <c r="O170" s="377"/>
      <c r="P170" s="377"/>
    </row>
    <row r="171" spans="5:16" hidden="1" x14ac:dyDescent="0.25">
      <c r="E171" s="42"/>
      <c r="G171" s="42"/>
      <c r="H171" s="42"/>
      <c r="I171" s="42"/>
      <c r="J171" s="377"/>
      <c r="K171" s="377"/>
      <c r="L171" s="377"/>
      <c r="M171" s="377"/>
      <c r="N171" s="377"/>
      <c r="O171" s="377"/>
      <c r="P171" s="377"/>
    </row>
    <row r="172" spans="5:16" hidden="1" x14ac:dyDescent="0.25">
      <c r="E172" s="42"/>
      <c r="G172" s="42"/>
      <c r="H172" s="42"/>
      <c r="I172" s="42"/>
      <c r="J172" s="377"/>
      <c r="K172" s="377"/>
      <c r="L172" s="377"/>
      <c r="M172" s="377"/>
      <c r="N172" s="377"/>
      <c r="O172" s="377"/>
      <c r="P172" s="377"/>
    </row>
    <row r="173" spans="5:16" hidden="1" x14ac:dyDescent="0.25">
      <c r="E173" s="42"/>
      <c r="G173" s="42"/>
      <c r="H173" s="42"/>
      <c r="I173" s="42"/>
      <c r="J173" s="377"/>
      <c r="K173" s="377"/>
      <c r="L173" s="377"/>
      <c r="M173" s="377"/>
      <c r="N173" s="377"/>
      <c r="O173" s="377"/>
      <c r="P173" s="377"/>
    </row>
    <row r="174" spans="5:16" hidden="1" x14ac:dyDescent="0.25">
      <c r="E174" s="42"/>
      <c r="G174" s="42"/>
      <c r="H174" s="42"/>
      <c r="I174" s="42"/>
      <c r="J174" s="377"/>
      <c r="K174" s="377"/>
      <c r="L174" s="377"/>
      <c r="M174" s="377"/>
      <c r="N174" s="377"/>
      <c r="O174" s="377"/>
      <c r="P174" s="377"/>
    </row>
    <row r="175" spans="5:16" hidden="1" x14ac:dyDescent="0.25">
      <c r="E175" s="42"/>
      <c r="G175" s="42"/>
      <c r="H175" s="42"/>
      <c r="I175" s="42"/>
      <c r="J175" s="377"/>
      <c r="K175" s="377"/>
      <c r="L175" s="377"/>
      <c r="M175" s="377"/>
      <c r="N175" s="377"/>
      <c r="O175" s="377"/>
      <c r="P175" s="377"/>
    </row>
    <row r="176" spans="5:16" hidden="1" x14ac:dyDescent="0.25">
      <c r="E176" s="42"/>
      <c r="G176" s="42"/>
      <c r="H176" s="42"/>
      <c r="I176" s="42"/>
      <c r="J176" s="377"/>
      <c r="K176" s="377"/>
      <c r="L176" s="377"/>
      <c r="M176" s="377"/>
      <c r="N176" s="377"/>
      <c r="O176" s="377"/>
      <c r="P176" s="377"/>
    </row>
    <row r="177" spans="5:16" hidden="1" x14ac:dyDescent="0.25">
      <c r="E177" s="42"/>
      <c r="G177" s="42"/>
      <c r="H177" s="42"/>
      <c r="I177" s="42"/>
      <c r="J177" s="377"/>
      <c r="K177" s="377"/>
      <c r="L177" s="377"/>
      <c r="M177" s="377"/>
      <c r="N177" s="377"/>
      <c r="O177" s="377"/>
      <c r="P177" s="377"/>
    </row>
    <row r="178" spans="5:16" hidden="1" x14ac:dyDescent="0.25">
      <c r="E178" s="42"/>
      <c r="G178" s="42"/>
      <c r="H178" s="42"/>
      <c r="I178" s="42"/>
      <c r="J178" s="377"/>
      <c r="K178" s="377"/>
      <c r="L178" s="377"/>
      <c r="M178" s="377"/>
      <c r="N178" s="377"/>
      <c r="O178" s="377"/>
      <c r="P178" s="377"/>
    </row>
    <row r="179" spans="5:16" hidden="1" x14ac:dyDescent="0.25">
      <c r="E179" s="42"/>
      <c r="G179" s="42"/>
      <c r="H179" s="42"/>
      <c r="I179" s="42"/>
      <c r="J179" s="377"/>
      <c r="K179" s="377"/>
      <c r="L179" s="377"/>
      <c r="M179" s="377"/>
      <c r="N179" s="377"/>
      <c r="O179" s="377"/>
      <c r="P179" s="377"/>
    </row>
    <row r="180" spans="5:16" hidden="1" x14ac:dyDescent="0.25">
      <c r="E180" s="42"/>
      <c r="G180" s="42"/>
      <c r="H180" s="42"/>
      <c r="I180" s="42"/>
      <c r="J180" s="377"/>
      <c r="K180" s="377"/>
      <c r="L180" s="377"/>
      <c r="M180" s="377"/>
      <c r="N180" s="377"/>
      <c r="O180" s="377"/>
      <c r="P180" s="377"/>
    </row>
    <row r="181" spans="5:16" hidden="1" x14ac:dyDescent="0.25">
      <c r="E181" s="42"/>
      <c r="G181" s="42"/>
      <c r="H181" s="42"/>
      <c r="I181" s="42"/>
      <c r="J181" s="377"/>
      <c r="K181" s="377"/>
      <c r="L181" s="377"/>
      <c r="M181" s="377"/>
      <c r="N181" s="377"/>
      <c r="O181" s="377"/>
      <c r="P181" s="377"/>
    </row>
    <row r="182" spans="5:16" hidden="1" x14ac:dyDescent="0.25">
      <c r="E182" s="42"/>
      <c r="G182" s="42"/>
      <c r="H182" s="42"/>
      <c r="I182" s="42"/>
      <c r="J182" s="377"/>
      <c r="K182" s="377"/>
      <c r="L182" s="377"/>
      <c r="M182" s="377"/>
      <c r="N182" s="377"/>
      <c r="O182" s="377"/>
      <c r="P182" s="377"/>
    </row>
    <row r="183" spans="5:16" hidden="1" x14ac:dyDescent="0.25">
      <c r="E183" s="42"/>
      <c r="G183" s="42"/>
      <c r="H183" s="42"/>
      <c r="I183" s="42"/>
      <c r="J183" s="377"/>
      <c r="K183" s="377"/>
      <c r="L183" s="377"/>
      <c r="M183" s="377"/>
      <c r="N183" s="377"/>
      <c r="O183" s="377"/>
      <c r="P183" s="377"/>
    </row>
    <row r="184" spans="5:16" hidden="1" x14ac:dyDescent="0.25">
      <c r="E184" s="42"/>
      <c r="G184" s="42"/>
      <c r="H184" s="42"/>
      <c r="I184" s="42"/>
      <c r="J184" s="377"/>
      <c r="K184" s="377"/>
      <c r="L184" s="377"/>
      <c r="M184" s="377"/>
      <c r="N184" s="377"/>
      <c r="O184" s="377"/>
      <c r="P184" s="377"/>
    </row>
    <row r="185" spans="5:16" hidden="1" x14ac:dyDescent="0.25">
      <c r="E185" s="42"/>
      <c r="G185" s="42"/>
      <c r="H185" s="42"/>
      <c r="I185" s="42"/>
      <c r="J185" s="377"/>
      <c r="K185" s="377"/>
      <c r="L185" s="377"/>
      <c r="M185" s="377"/>
      <c r="N185" s="377"/>
      <c r="O185" s="377"/>
      <c r="P185" s="377"/>
    </row>
    <row r="186" spans="5:16" hidden="1" x14ac:dyDescent="0.25">
      <c r="E186" s="42"/>
      <c r="G186" s="42"/>
      <c r="H186" s="42"/>
      <c r="I186" s="42"/>
      <c r="J186" s="377"/>
      <c r="K186" s="377"/>
      <c r="L186" s="377"/>
      <c r="M186" s="377"/>
      <c r="N186" s="377"/>
      <c r="O186" s="377"/>
      <c r="P186" s="377"/>
    </row>
    <row r="187" spans="5:16" hidden="1" x14ac:dyDescent="0.25">
      <c r="E187" s="42"/>
      <c r="G187" s="42"/>
      <c r="H187" s="42"/>
      <c r="I187" s="42"/>
      <c r="J187" s="377"/>
      <c r="K187" s="377"/>
      <c r="L187" s="377"/>
      <c r="M187" s="377"/>
      <c r="N187" s="377"/>
      <c r="O187" s="377"/>
      <c r="P187" s="377"/>
    </row>
    <row r="188" spans="5:16" hidden="1" x14ac:dyDescent="0.25">
      <c r="E188" s="42"/>
      <c r="G188" s="42"/>
      <c r="H188" s="42"/>
      <c r="I188" s="42"/>
      <c r="J188" s="377"/>
      <c r="K188" s="377"/>
      <c r="L188" s="377"/>
      <c r="M188" s="377"/>
      <c r="N188" s="377"/>
      <c r="O188" s="377"/>
      <c r="P188" s="377"/>
    </row>
    <row r="189" spans="5:16" hidden="1" x14ac:dyDescent="0.25">
      <c r="E189" s="42"/>
      <c r="G189" s="42"/>
      <c r="H189" s="42"/>
      <c r="I189" s="42"/>
      <c r="J189" s="377"/>
      <c r="K189" s="377"/>
      <c r="L189" s="377"/>
      <c r="M189" s="377"/>
      <c r="N189" s="377"/>
      <c r="O189" s="377"/>
      <c r="P189" s="377"/>
    </row>
    <row r="190" spans="5:16" hidden="1" x14ac:dyDescent="0.25">
      <c r="E190" s="42"/>
      <c r="G190" s="42"/>
      <c r="H190" s="42"/>
      <c r="I190" s="42"/>
      <c r="J190" s="377"/>
      <c r="K190" s="377"/>
      <c r="L190" s="377"/>
      <c r="M190" s="377"/>
      <c r="N190" s="377"/>
      <c r="O190" s="377"/>
      <c r="P190" s="377"/>
    </row>
    <row r="191" spans="5:16" hidden="1" x14ac:dyDescent="0.25">
      <c r="E191" s="42"/>
      <c r="G191" s="42"/>
      <c r="H191" s="42"/>
      <c r="I191" s="42"/>
      <c r="J191" s="377"/>
      <c r="K191" s="377"/>
      <c r="L191" s="377"/>
      <c r="M191" s="377"/>
      <c r="N191" s="377"/>
      <c r="O191" s="377"/>
      <c r="P191" s="377"/>
    </row>
    <row r="192" spans="5:16" hidden="1" x14ac:dyDescent="0.25">
      <c r="E192" s="42"/>
      <c r="G192" s="42"/>
      <c r="H192" s="42"/>
      <c r="I192" s="42"/>
      <c r="J192" s="377"/>
      <c r="K192" s="377"/>
      <c r="L192" s="377"/>
      <c r="M192" s="377"/>
      <c r="N192" s="377"/>
      <c r="O192" s="377"/>
      <c r="P192" s="377"/>
    </row>
    <row r="193" spans="5:16" hidden="1" x14ac:dyDescent="0.25">
      <c r="E193" s="42"/>
      <c r="G193" s="42"/>
      <c r="H193" s="42"/>
      <c r="I193" s="42"/>
      <c r="J193" s="377"/>
      <c r="K193" s="377"/>
      <c r="L193" s="377"/>
      <c r="M193" s="377"/>
      <c r="N193" s="377"/>
      <c r="O193" s="377"/>
      <c r="P193" s="377"/>
    </row>
    <row r="194" spans="5:16" hidden="1" x14ac:dyDescent="0.25">
      <c r="E194" s="42"/>
      <c r="G194" s="42"/>
      <c r="H194" s="42"/>
      <c r="I194" s="42"/>
      <c r="J194" s="377"/>
      <c r="K194" s="377"/>
      <c r="L194" s="377"/>
      <c r="M194" s="377"/>
      <c r="N194" s="377"/>
      <c r="O194" s="377"/>
      <c r="P194" s="377"/>
    </row>
    <row r="195" spans="5:16" hidden="1" x14ac:dyDescent="0.25">
      <c r="E195" s="42"/>
      <c r="G195" s="42"/>
      <c r="H195" s="42"/>
      <c r="I195" s="42"/>
      <c r="J195" s="377"/>
      <c r="K195" s="377"/>
      <c r="L195" s="377"/>
      <c r="M195" s="377"/>
      <c r="N195" s="377"/>
      <c r="O195" s="377"/>
      <c r="P195" s="377"/>
    </row>
    <row r="196" spans="5:16" hidden="1" x14ac:dyDescent="0.25">
      <c r="E196" s="42"/>
      <c r="G196" s="42"/>
      <c r="H196" s="42"/>
      <c r="I196" s="42"/>
      <c r="J196" s="377"/>
      <c r="K196" s="377"/>
      <c r="L196" s="377"/>
      <c r="M196" s="377"/>
      <c r="N196" s="377"/>
      <c r="O196" s="377"/>
      <c r="P196" s="377"/>
    </row>
    <row r="197" spans="5:16" hidden="1" x14ac:dyDescent="0.25">
      <c r="E197" s="42"/>
      <c r="G197" s="42"/>
      <c r="H197" s="42"/>
      <c r="I197" s="42"/>
      <c r="J197" s="377"/>
      <c r="K197" s="377"/>
      <c r="L197" s="377"/>
      <c r="M197" s="377"/>
      <c r="N197" s="377"/>
      <c r="O197" s="377"/>
      <c r="P197" s="377"/>
    </row>
    <row r="198" spans="5:16" hidden="1" x14ac:dyDescent="0.25">
      <c r="E198" s="42"/>
      <c r="G198" s="42"/>
      <c r="H198" s="42"/>
      <c r="I198" s="42"/>
      <c r="J198" s="377"/>
      <c r="K198" s="377"/>
      <c r="L198" s="377"/>
      <c r="M198" s="377"/>
      <c r="N198" s="377"/>
      <c r="O198" s="377"/>
      <c r="P198" s="377"/>
    </row>
    <row r="199" spans="5:16" hidden="1" x14ac:dyDescent="0.25">
      <c r="E199" s="42"/>
      <c r="G199" s="42"/>
      <c r="H199" s="42"/>
      <c r="I199" s="42"/>
      <c r="J199" s="377"/>
      <c r="K199" s="377"/>
      <c r="L199" s="377"/>
      <c r="M199" s="377"/>
      <c r="N199" s="377"/>
      <c r="O199" s="377"/>
      <c r="P199" s="377"/>
    </row>
    <row r="200" spans="5:16" hidden="1" x14ac:dyDescent="0.25">
      <c r="E200" s="42"/>
      <c r="G200" s="42"/>
      <c r="H200" s="42"/>
      <c r="I200" s="42"/>
      <c r="J200" s="377"/>
      <c r="K200" s="377"/>
      <c r="L200" s="377"/>
      <c r="M200" s="377"/>
      <c r="N200" s="377"/>
      <c r="O200" s="377"/>
      <c r="P200" s="377"/>
    </row>
    <row r="201" spans="5:16" hidden="1" x14ac:dyDescent="0.25">
      <c r="E201" s="42"/>
      <c r="G201" s="42"/>
      <c r="H201" s="42"/>
      <c r="I201" s="42"/>
      <c r="J201" s="377"/>
      <c r="K201" s="377"/>
      <c r="L201" s="377"/>
      <c r="M201" s="377"/>
      <c r="N201" s="377"/>
      <c r="O201" s="377"/>
      <c r="P201" s="377"/>
    </row>
    <row r="202" spans="5:16" hidden="1" x14ac:dyDescent="0.25">
      <c r="E202" s="42"/>
      <c r="G202" s="42"/>
      <c r="H202" s="42"/>
      <c r="I202" s="42"/>
      <c r="J202" s="377"/>
      <c r="K202" s="377"/>
      <c r="L202" s="377"/>
      <c r="M202" s="377"/>
      <c r="N202" s="377"/>
      <c r="O202" s="377"/>
      <c r="P202" s="377"/>
    </row>
    <row r="203" spans="5:16" hidden="1" x14ac:dyDescent="0.25">
      <c r="E203" s="42"/>
      <c r="G203" s="42"/>
      <c r="H203" s="42"/>
      <c r="I203" s="42"/>
      <c r="J203" s="377"/>
      <c r="K203" s="377"/>
      <c r="L203" s="377"/>
      <c r="M203" s="377"/>
      <c r="N203" s="377"/>
      <c r="O203" s="377"/>
      <c r="P203" s="377"/>
    </row>
    <row r="204" spans="5:16" hidden="1" x14ac:dyDescent="0.25">
      <c r="E204" s="42"/>
      <c r="G204" s="42"/>
      <c r="H204" s="42"/>
      <c r="I204" s="42"/>
      <c r="J204" s="377"/>
      <c r="K204" s="377"/>
      <c r="L204" s="377"/>
      <c r="M204" s="377"/>
      <c r="N204" s="377"/>
      <c r="O204" s="377"/>
      <c r="P204" s="377"/>
    </row>
    <row r="205" spans="5:16" hidden="1" x14ac:dyDescent="0.25">
      <c r="E205" s="42"/>
      <c r="G205" s="42"/>
      <c r="H205" s="42"/>
      <c r="I205" s="42"/>
      <c r="J205" s="377"/>
      <c r="K205" s="377"/>
      <c r="L205" s="377"/>
      <c r="M205" s="377"/>
      <c r="N205" s="377"/>
      <c r="O205" s="377"/>
      <c r="P205" s="377"/>
    </row>
    <row r="206" spans="5:16" hidden="1" x14ac:dyDescent="0.25">
      <c r="E206" s="42"/>
      <c r="G206" s="42"/>
      <c r="H206" s="42"/>
      <c r="I206" s="42"/>
      <c r="J206" s="377"/>
      <c r="K206" s="377"/>
      <c r="L206" s="377"/>
      <c r="M206" s="377"/>
      <c r="N206" s="377"/>
      <c r="O206" s="377"/>
      <c r="P206" s="377"/>
    </row>
    <row r="207" spans="5:16" hidden="1" x14ac:dyDescent="0.25">
      <c r="E207" s="42"/>
      <c r="G207" s="42"/>
      <c r="H207" s="42"/>
      <c r="I207" s="42"/>
      <c r="J207" s="377"/>
      <c r="K207" s="377"/>
      <c r="L207" s="377"/>
      <c r="M207" s="377"/>
      <c r="N207" s="377"/>
      <c r="O207" s="377"/>
      <c r="P207" s="377"/>
    </row>
    <row r="208" spans="5:16" hidden="1" x14ac:dyDescent="0.25">
      <c r="E208" s="42"/>
      <c r="G208" s="42"/>
      <c r="H208" s="42"/>
      <c r="I208" s="42"/>
      <c r="J208" s="377"/>
      <c r="K208" s="377"/>
      <c r="L208" s="377"/>
      <c r="M208" s="377"/>
      <c r="N208" s="377"/>
      <c r="O208" s="377"/>
      <c r="P208" s="377"/>
    </row>
    <row r="209" spans="5:16" hidden="1" x14ac:dyDescent="0.25">
      <c r="E209" s="42"/>
      <c r="G209" s="42"/>
      <c r="H209" s="42"/>
      <c r="I209" s="42"/>
      <c r="J209" s="377"/>
      <c r="K209" s="377"/>
      <c r="L209" s="377"/>
      <c r="M209" s="377"/>
      <c r="N209" s="377"/>
      <c r="O209" s="377"/>
      <c r="P209" s="377"/>
    </row>
    <row r="210" spans="5:16" hidden="1" x14ac:dyDescent="0.25">
      <c r="E210" s="42"/>
      <c r="G210" s="42"/>
      <c r="H210" s="42"/>
      <c r="I210" s="42"/>
      <c r="J210" s="377"/>
      <c r="K210" s="377"/>
      <c r="L210" s="377"/>
      <c r="M210" s="377"/>
      <c r="N210" s="377"/>
      <c r="O210" s="377"/>
      <c r="P210" s="377"/>
    </row>
    <row r="211" spans="5:16" hidden="1" x14ac:dyDescent="0.25">
      <c r="E211" s="42"/>
      <c r="G211" s="42"/>
      <c r="H211" s="42"/>
      <c r="I211" s="42"/>
      <c r="J211" s="377"/>
      <c r="K211" s="377"/>
      <c r="L211" s="377"/>
      <c r="M211" s="377"/>
      <c r="N211" s="377"/>
      <c r="O211" s="377"/>
      <c r="P211" s="377"/>
    </row>
    <row r="212" spans="5:16" hidden="1" x14ac:dyDescent="0.25">
      <c r="E212" s="42"/>
      <c r="G212" s="42"/>
      <c r="H212" s="42"/>
      <c r="I212" s="42"/>
      <c r="J212" s="377"/>
      <c r="K212" s="377"/>
      <c r="L212" s="377"/>
      <c r="M212" s="377"/>
      <c r="N212" s="377"/>
      <c r="O212" s="377"/>
      <c r="P212" s="377"/>
    </row>
    <row r="213" spans="5:16" hidden="1" x14ac:dyDescent="0.25">
      <c r="E213" s="42"/>
      <c r="G213" s="42"/>
      <c r="H213" s="42"/>
      <c r="I213" s="42"/>
      <c r="J213" s="377"/>
      <c r="K213" s="377"/>
      <c r="L213" s="377"/>
      <c r="M213" s="377"/>
      <c r="N213" s="377"/>
      <c r="O213" s="377"/>
      <c r="P213" s="377"/>
    </row>
    <row r="214" spans="5:16" hidden="1" x14ac:dyDescent="0.25">
      <c r="E214" s="42"/>
      <c r="G214" s="42"/>
      <c r="H214" s="42"/>
      <c r="I214" s="42"/>
      <c r="J214" s="377"/>
      <c r="K214" s="377"/>
      <c r="L214" s="377"/>
      <c r="M214" s="377"/>
      <c r="N214" s="377"/>
      <c r="O214" s="377"/>
      <c r="P214" s="377"/>
    </row>
    <row r="215" spans="5:16" hidden="1" x14ac:dyDescent="0.25">
      <c r="E215" s="42"/>
      <c r="G215" s="42"/>
      <c r="H215" s="42"/>
      <c r="I215" s="42"/>
      <c r="J215" s="377"/>
      <c r="K215" s="377"/>
      <c r="L215" s="377"/>
      <c r="M215" s="377"/>
      <c r="N215" s="377"/>
      <c r="O215" s="377"/>
      <c r="P215" s="377"/>
    </row>
    <row r="216" spans="5:16" hidden="1" x14ac:dyDescent="0.25">
      <c r="E216" s="42"/>
      <c r="G216" s="42"/>
      <c r="H216" s="42"/>
      <c r="I216" s="42"/>
      <c r="J216" s="377"/>
      <c r="K216" s="377"/>
      <c r="L216" s="377"/>
      <c r="M216" s="377"/>
      <c r="N216" s="377"/>
      <c r="O216" s="377"/>
      <c r="P216" s="377"/>
    </row>
    <row r="217" spans="5:16" hidden="1" x14ac:dyDescent="0.25">
      <c r="E217" s="42"/>
      <c r="G217" s="42"/>
      <c r="H217" s="42"/>
      <c r="I217" s="42"/>
      <c r="J217" s="377"/>
      <c r="K217" s="377"/>
      <c r="L217" s="377"/>
      <c r="M217" s="377"/>
      <c r="N217" s="377"/>
      <c r="O217" s="377"/>
      <c r="P217" s="377"/>
    </row>
    <row r="218" spans="5:16" hidden="1" x14ac:dyDescent="0.25">
      <c r="E218" s="42"/>
      <c r="G218" s="42"/>
      <c r="H218" s="42"/>
      <c r="I218" s="42"/>
      <c r="J218" s="377"/>
      <c r="K218" s="377"/>
      <c r="L218" s="377"/>
      <c r="M218" s="377"/>
      <c r="N218" s="377"/>
      <c r="O218" s="377"/>
      <c r="P218" s="377"/>
    </row>
    <row r="219" spans="5:16" hidden="1" x14ac:dyDescent="0.25">
      <c r="E219" s="42"/>
      <c r="G219" s="42"/>
      <c r="H219" s="42"/>
      <c r="I219" s="42"/>
      <c r="J219" s="377"/>
      <c r="K219" s="377"/>
      <c r="L219" s="377"/>
      <c r="M219" s="377"/>
      <c r="N219" s="377"/>
      <c r="O219" s="377"/>
      <c r="P219" s="377"/>
    </row>
    <row r="220" spans="5:16" hidden="1" x14ac:dyDescent="0.25">
      <c r="E220" s="42"/>
      <c r="G220" s="42"/>
      <c r="H220" s="42"/>
      <c r="I220" s="42"/>
      <c r="J220" s="377"/>
      <c r="K220" s="377"/>
      <c r="L220" s="377"/>
      <c r="M220" s="377"/>
      <c r="N220" s="377"/>
      <c r="O220" s="377"/>
      <c r="P220" s="377"/>
    </row>
    <row r="221" spans="5:16" hidden="1" x14ac:dyDescent="0.25">
      <c r="E221" s="42"/>
      <c r="G221" s="42"/>
      <c r="H221" s="42"/>
      <c r="I221" s="42"/>
      <c r="J221" s="377"/>
      <c r="K221" s="377"/>
      <c r="L221" s="377"/>
      <c r="M221" s="377"/>
      <c r="N221" s="377"/>
      <c r="O221" s="377"/>
      <c r="P221" s="377"/>
    </row>
    <row r="222" spans="5:16" hidden="1" x14ac:dyDescent="0.25">
      <c r="E222" s="42"/>
      <c r="G222" s="42"/>
      <c r="H222" s="42"/>
      <c r="I222" s="42"/>
      <c r="J222" s="377"/>
      <c r="K222" s="377"/>
      <c r="L222" s="377"/>
      <c r="M222" s="377"/>
      <c r="N222" s="377"/>
      <c r="O222" s="377"/>
      <c r="P222" s="377"/>
    </row>
    <row r="223" spans="5:16" hidden="1" x14ac:dyDescent="0.25">
      <c r="E223" s="42"/>
      <c r="G223" s="42"/>
      <c r="H223" s="42"/>
      <c r="I223" s="42"/>
      <c r="J223" s="377"/>
      <c r="K223" s="377"/>
      <c r="L223" s="377"/>
      <c r="M223" s="377"/>
      <c r="N223" s="377"/>
      <c r="O223" s="377"/>
      <c r="P223" s="377"/>
    </row>
    <row r="224" spans="5:16" hidden="1" x14ac:dyDescent="0.25">
      <c r="E224" s="42"/>
      <c r="G224" s="42"/>
      <c r="H224" s="42"/>
      <c r="I224" s="42"/>
      <c r="J224" s="377"/>
      <c r="K224" s="377"/>
      <c r="L224" s="377"/>
      <c r="M224" s="377"/>
      <c r="N224" s="377"/>
      <c r="O224" s="377"/>
      <c r="P224" s="377"/>
    </row>
    <row r="225" spans="5:16" hidden="1" x14ac:dyDescent="0.25">
      <c r="E225" s="42"/>
      <c r="G225" s="42"/>
      <c r="H225" s="42"/>
      <c r="I225" s="42"/>
      <c r="J225" s="377"/>
      <c r="K225" s="377"/>
      <c r="L225" s="377"/>
      <c r="M225" s="377"/>
      <c r="N225" s="377"/>
      <c r="O225" s="377"/>
      <c r="P225" s="377"/>
    </row>
    <row r="226" spans="5:16" hidden="1" x14ac:dyDescent="0.25">
      <c r="E226" s="42"/>
      <c r="G226" s="42"/>
      <c r="H226" s="42"/>
      <c r="I226" s="42"/>
      <c r="J226" s="377"/>
      <c r="K226" s="377"/>
      <c r="L226" s="377"/>
      <c r="M226" s="377"/>
      <c r="N226" s="377"/>
      <c r="O226" s="377"/>
      <c r="P226" s="377"/>
    </row>
    <row r="227" spans="5:16" hidden="1" x14ac:dyDescent="0.25">
      <c r="E227" s="42"/>
      <c r="G227" s="42"/>
      <c r="H227" s="42"/>
      <c r="I227" s="42"/>
      <c r="J227" s="377"/>
      <c r="K227" s="377"/>
      <c r="L227" s="377"/>
      <c r="M227" s="377"/>
      <c r="N227" s="377"/>
      <c r="O227" s="377"/>
      <c r="P227" s="377"/>
    </row>
    <row r="228" spans="5:16" hidden="1" x14ac:dyDescent="0.25">
      <c r="E228" s="42"/>
      <c r="G228" s="42"/>
      <c r="H228" s="42"/>
      <c r="I228" s="42"/>
      <c r="J228" s="377"/>
      <c r="K228" s="377"/>
      <c r="L228" s="377"/>
      <c r="M228" s="377"/>
      <c r="N228" s="377"/>
      <c r="O228" s="377"/>
      <c r="P228" s="377"/>
    </row>
    <row r="229" spans="5:16" hidden="1" x14ac:dyDescent="0.25">
      <c r="E229" s="42"/>
      <c r="G229" s="42"/>
      <c r="H229" s="42"/>
      <c r="I229" s="42"/>
      <c r="J229" s="377"/>
      <c r="K229" s="377"/>
      <c r="L229" s="377"/>
      <c r="M229" s="377"/>
      <c r="N229" s="377"/>
      <c r="O229" s="377"/>
      <c r="P229" s="377"/>
    </row>
    <row r="230" spans="5:16" hidden="1" x14ac:dyDescent="0.25">
      <c r="E230" s="42"/>
      <c r="G230" s="42"/>
      <c r="H230" s="42"/>
      <c r="I230" s="42"/>
      <c r="J230" s="377"/>
      <c r="K230" s="377"/>
      <c r="L230" s="377"/>
      <c r="M230" s="377"/>
      <c r="N230" s="377"/>
      <c r="O230" s="377"/>
      <c r="P230" s="377"/>
    </row>
    <row r="231" spans="5:16" hidden="1" x14ac:dyDescent="0.25">
      <c r="E231" s="42"/>
      <c r="G231" s="42"/>
      <c r="H231" s="42"/>
      <c r="I231" s="42"/>
      <c r="J231" s="377"/>
      <c r="K231" s="377"/>
      <c r="L231" s="377"/>
      <c r="M231" s="377"/>
      <c r="N231" s="377"/>
      <c r="O231" s="377"/>
      <c r="P231" s="377"/>
    </row>
    <row r="232" spans="5:16" hidden="1" x14ac:dyDescent="0.25">
      <c r="E232" s="42"/>
      <c r="G232" s="42"/>
      <c r="H232" s="42"/>
      <c r="I232" s="42"/>
      <c r="J232" s="377"/>
      <c r="K232" s="377"/>
      <c r="L232" s="377"/>
      <c r="M232" s="377"/>
      <c r="N232" s="377"/>
      <c r="O232" s="377"/>
      <c r="P232" s="377"/>
    </row>
    <row r="233" spans="5:16" hidden="1" x14ac:dyDescent="0.25">
      <c r="E233" s="42"/>
      <c r="G233" s="42"/>
      <c r="H233" s="42"/>
      <c r="I233" s="42"/>
      <c r="J233" s="377"/>
      <c r="K233" s="377"/>
      <c r="L233" s="377"/>
      <c r="M233" s="377"/>
      <c r="N233" s="377"/>
      <c r="O233" s="377"/>
      <c r="P233" s="377"/>
    </row>
    <row r="234" spans="5:16" hidden="1" x14ac:dyDescent="0.25">
      <c r="E234" s="42"/>
      <c r="G234" s="42"/>
      <c r="H234" s="42"/>
      <c r="I234" s="42"/>
      <c r="J234" s="377"/>
      <c r="K234" s="377"/>
      <c r="L234" s="377"/>
      <c r="M234" s="377"/>
      <c r="N234" s="377"/>
      <c r="O234" s="377"/>
      <c r="P234" s="377"/>
    </row>
    <row r="235" spans="5:16" hidden="1" x14ac:dyDescent="0.25">
      <c r="G235" s="42"/>
      <c r="H235" s="42"/>
      <c r="I235" s="42"/>
      <c r="J235" s="377"/>
      <c r="K235" s="377"/>
      <c r="L235" s="377"/>
      <c r="M235" s="377"/>
      <c r="N235" s="377"/>
      <c r="O235" s="377"/>
      <c r="P235" s="377"/>
    </row>
    <row r="236" spans="5:16" hidden="1" x14ac:dyDescent="0.25">
      <c r="G236" s="42"/>
      <c r="H236" s="42"/>
      <c r="I236" s="42"/>
      <c r="J236" s="377"/>
      <c r="K236" s="377"/>
      <c r="L236" s="377"/>
      <c r="M236" s="377"/>
      <c r="N236" s="377"/>
      <c r="O236" s="377"/>
      <c r="P236" s="377"/>
    </row>
    <row r="237" spans="5:16" hidden="1" x14ac:dyDescent="0.25">
      <c r="G237" s="42"/>
      <c r="H237" s="42"/>
      <c r="I237" s="42"/>
      <c r="J237" s="377"/>
      <c r="K237" s="377"/>
      <c r="L237" s="377"/>
      <c r="M237" s="377"/>
      <c r="N237" s="377"/>
      <c r="O237" s="377"/>
      <c r="P237" s="377"/>
    </row>
    <row r="238" spans="5:16" hidden="1" x14ac:dyDescent="0.25">
      <c r="G238" s="42"/>
      <c r="H238" s="42"/>
      <c r="I238" s="42"/>
      <c r="J238" s="377"/>
      <c r="K238" s="377"/>
      <c r="L238" s="377"/>
      <c r="M238" s="377"/>
      <c r="N238" s="377"/>
      <c r="O238" s="377"/>
      <c r="P238" s="377"/>
    </row>
    <row r="239" spans="5:16" hidden="1" x14ac:dyDescent="0.25">
      <c r="G239" s="42"/>
      <c r="H239" s="42"/>
      <c r="I239" s="42"/>
      <c r="J239" s="377"/>
      <c r="K239" s="377"/>
      <c r="L239" s="377"/>
      <c r="M239" s="377"/>
      <c r="N239" s="377"/>
      <c r="O239" s="377"/>
      <c r="P239" s="377"/>
    </row>
    <row r="240" spans="5:16" hidden="1" x14ac:dyDescent="0.25">
      <c r="G240" s="42"/>
      <c r="H240" s="42"/>
      <c r="I240" s="42"/>
      <c r="J240" s="377"/>
      <c r="K240" s="377"/>
      <c r="L240" s="377"/>
      <c r="M240" s="377"/>
      <c r="N240" s="377"/>
      <c r="O240" s="377"/>
      <c r="P240" s="377"/>
    </row>
    <row r="241" spans="7:16" hidden="1" x14ac:dyDescent="0.25">
      <c r="G241" s="42"/>
      <c r="H241" s="42"/>
      <c r="I241" s="42"/>
      <c r="J241" s="377"/>
      <c r="K241" s="377"/>
      <c r="L241" s="377"/>
      <c r="M241" s="377"/>
      <c r="N241" s="377"/>
      <c r="O241" s="377"/>
      <c r="P241" s="377"/>
    </row>
    <row r="242" spans="7:16" hidden="1" x14ac:dyDescent="0.25">
      <c r="G242" s="42"/>
      <c r="H242" s="42"/>
      <c r="I242" s="42"/>
      <c r="J242" s="377"/>
      <c r="K242" s="377"/>
      <c r="L242" s="377"/>
      <c r="M242" s="377"/>
      <c r="N242" s="377"/>
      <c r="O242" s="377"/>
      <c r="P242" s="377"/>
    </row>
    <row r="243" spans="7:16" hidden="1" x14ac:dyDescent="0.25">
      <c r="G243" s="42"/>
      <c r="H243" s="42"/>
      <c r="I243" s="42"/>
      <c r="J243" s="377"/>
      <c r="K243" s="377"/>
      <c r="L243" s="377"/>
      <c r="M243" s="377"/>
      <c r="N243" s="377"/>
      <c r="O243" s="377"/>
      <c r="P243" s="377"/>
    </row>
    <row r="244" spans="7:16" hidden="1" x14ac:dyDescent="0.25">
      <c r="G244" s="42"/>
      <c r="H244" s="42"/>
      <c r="I244" s="42"/>
      <c r="J244" s="377"/>
      <c r="K244" s="377"/>
      <c r="L244" s="377"/>
      <c r="M244" s="377"/>
      <c r="N244" s="377"/>
      <c r="O244" s="377"/>
      <c r="P244" s="377"/>
    </row>
    <row r="245" spans="7:16" hidden="1" x14ac:dyDescent="0.25">
      <c r="G245" s="42"/>
      <c r="H245" s="42"/>
      <c r="I245" s="42"/>
      <c r="J245" s="377"/>
      <c r="K245" s="377"/>
      <c r="L245" s="377"/>
      <c r="M245" s="377"/>
      <c r="N245" s="377"/>
      <c r="O245" s="377"/>
      <c r="P245" s="377"/>
    </row>
    <row r="246" spans="7:16" hidden="1" x14ac:dyDescent="0.25">
      <c r="G246" s="42"/>
      <c r="H246" s="42"/>
      <c r="I246" s="42"/>
      <c r="J246" s="377"/>
      <c r="K246" s="377"/>
      <c r="L246" s="377"/>
      <c r="M246" s="377"/>
      <c r="N246" s="377"/>
      <c r="O246" s="377"/>
      <c r="P246" s="377"/>
    </row>
    <row r="247" spans="7:16" hidden="1" x14ac:dyDescent="0.25">
      <c r="G247" s="42"/>
      <c r="H247" s="42"/>
      <c r="I247" s="42"/>
      <c r="J247" s="377"/>
      <c r="K247" s="377"/>
      <c r="L247" s="377"/>
      <c r="M247" s="377"/>
      <c r="N247" s="377"/>
      <c r="O247" s="377"/>
      <c r="P247" s="377"/>
    </row>
    <row r="248" spans="7:16" hidden="1" x14ac:dyDescent="0.25">
      <c r="G248" s="42"/>
      <c r="H248" s="42"/>
      <c r="I248" s="42"/>
      <c r="J248" s="377"/>
      <c r="K248" s="377"/>
      <c r="L248" s="377"/>
      <c r="M248" s="377"/>
      <c r="N248" s="377"/>
      <c r="O248" s="377"/>
      <c r="P248" s="377"/>
    </row>
    <row r="249" spans="7:16" hidden="1" x14ac:dyDescent="0.25">
      <c r="G249" s="42"/>
      <c r="H249" s="42"/>
      <c r="I249" s="42"/>
      <c r="J249" s="377"/>
      <c r="K249" s="377"/>
      <c r="L249" s="377"/>
      <c r="M249" s="377"/>
      <c r="N249" s="377"/>
      <c r="O249" s="377"/>
      <c r="P249" s="377"/>
    </row>
    <row r="250" spans="7:16" hidden="1" x14ac:dyDescent="0.25">
      <c r="G250" s="42"/>
      <c r="H250" s="42"/>
      <c r="I250" s="42"/>
      <c r="J250" s="377"/>
      <c r="K250" s="377"/>
      <c r="L250" s="377"/>
      <c r="M250" s="377"/>
      <c r="N250" s="377"/>
      <c r="O250" s="377"/>
      <c r="P250" s="377"/>
    </row>
    <row r="251" spans="7:16" hidden="1" x14ac:dyDescent="0.25">
      <c r="G251" s="42"/>
      <c r="H251" s="42"/>
      <c r="I251" s="42"/>
      <c r="J251" s="377"/>
      <c r="K251" s="377"/>
      <c r="L251" s="377"/>
      <c r="M251" s="377"/>
      <c r="N251" s="377"/>
      <c r="O251" s="377"/>
      <c r="P251" s="377"/>
    </row>
    <row r="252" spans="7:16" hidden="1" x14ac:dyDescent="0.25">
      <c r="G252" s="42"/>
      <c r="H252" s="42"/>
      <c r="I252" s="42"/>
      <c r="J252" s="377"/>
      <c r="K252" s="377"/>
      <c r="L252" s="377"/>
      <c r="M252" s="377"/>
      <c r="N252" s="377"/>
      <c r="O252" s="377"/>
      <c r="P252" s="377"/>
    </row>
    <row r="253" spans="7:16" hidden="1" x14ac:dyDescent="0.25">
      <c r="G253" s="42"/>
      <c r="H253" s="42"/>
      <c r="I253" s="42"/>
      <c r="J253" s="377"/>
      <c r="K253" s="377"/>
      <c r="L253" s="377"/>
      <c r="M253" s="377"/>
      <c r="N253" s="377"/>
      <c r="O253" s="377"/>
      <c r="P253" s="377"/>
    </row>
    <row r="254" spans="7:16" hidden="1" x14ac:dyDescent="0.25">
      <c r="G254" s="42"/>
      <c r="H254" s="42"/>
      <c r="I254" s="42"/>
      <c r="J254" s="377"/>
      <c r="K254" s="377"/>
      <c r="L254" s="377"/>
      <c r="M254" s="377"/>
      <c r="N254" s="377"/>
      <c r="O254" s="377"/>
      <c r="P254" s="377"/>
    </row>
    <row r="255" spans="7:16" hidden="1" x14ac:dyDescent="0.25">
      <c r="G255" s="42"/>
      <c r="H255" s="42"/>
      <c r="I255" s="42"/>
      <c r="J255" s="377"/>
      <c r="K255" s="377"/>
      <c r="L255" s="377"/>
      <c r="M255" s="377"/>
      <c r="N255" s="377"/>
      <c r="O255" s="377"/>
      <c r="P255" s="377"/>
    </row>
    <row r="256" spans="7:16" hidden="1" x14ac:dyDescent="0.25">
      <c r="G256" s="42"/>
      <c r="H256" s="42"/>
      <c r="I256" s="42"/>
      <c r="J256" s="377"/>
      <c r="K256" s="377"/>
      <c r="L256" s="377"/>
      <c r="M256" s="377"/>
      <c r="N256" s="377"/>
      <c r="O256" s="377"/>
      <c r="P256" s="377"/>
    </row>
    <row r="257" spans="7:16" hidden="1" x14ac:dyDescent="0.25">
      <c r="G257" s="42"/>
      <c r="H257" s="42"/>
      <c r="I257" s="42"/>
      <c r="J257" s="377"/>
      <c r="K257" s="377"/>
      <c r="L257" s="377"/>
      <c r="M257" s="377"/>
      <c r="N257" s="377"/>
      <c r="O257" s="377"/>
      <c r="P257" s="377"/>
    </row>
    <row r="258" spans="7:16" hidden="1" x14ac:dyDescent="0.25">
      <c r="G258" s="42"/>
      <c r="H258" s="42"/>
      <c r="I258" s="42"/>
      <c r="J258" s="377"/>
      <c r="K258" s="377"/>
      <c r="L258" s="377"/>
      <c r="M258" s="377"/>
      <c r="N258" s="377"/>
      <c r="O258" s="377"/>
      <c r="P258" s="377"/>
    </row>
    <row r="259" spans="7:16" hidden="1" x14ac:dyDescent="0.25">
      <c r="G259" s="42"/>
      <c r="H259" s="42"/>
      <c r="I259" s="42"/>
      <c r="J259" s="377"/>
      <c r="K259" s="377"/>
      <c r="L259" s="377"/>
      <c r="M259" s="377"/>
      <c r="N259" s="377"/>
      <c r="O259" s="377"/>
      <c r="P259" s="377"/>
    </row>
    <row r="260" spans="7:16" hidden="1" x14ac:dyDescent="0.25">
      <c r="G260" s="42"/>
      <c r="H260" s="42"/>
      <c r="I260" s="42"/>
      <c r="J260" s="377"/>
      <c r="K260" s="377"/>
      <c r="L260" s="377"/>
      <c r="M260" s="377"/>
      <c r="N260" s="377"/>
      <c r="O260" s="377"/>
      <c r="P260" s="377"/>
    </row>
    <row r="261" spans="7:16" hidden="1" x14ac:dyDescent="0.25">
      <c r="G261" s="42"/>
      <c r="H261" s="42"/>
      <c r="I261" s="42"/>
      <c r="J261" s="377"/>
      <c r="K261" s="377"/>
      <c r="L261" s="377"/>
      <c r="M261" s="377"/>
      <c r="N261" s="377"/>
      <c r="O261" s="377"/>
      <c r="P261" s="377"/>
    </row>
    <row r="262" spans="7:16" hidden="1" x14ac:dyDescent="0.25">
      <c r="G262" s="42"/>
      <c r="H262" s="42"/>
      <c r="I262" s="42"/>
      <c r="J262" s="377"/>
      <c r="K262" s="377"/>
      <c r="L262" s="377"/>
      <c r="M262" s="377"/>
      <c r="N262" s="377"/>
      <c r="O262" s="377"/>
      <c r="P262" s="377"/>
    </row>
    <row r="263" spans="7:16" hidden="1" x14ac:dyDescent="0.25">
      <c r="G263" s="42"/>
      <c r="H263" s="42"/>
      <c r="I263" s="42"/>
      <c r="J263" s="377"/>
      <c r="K263" s="377"/>
      <c r="L263" s="377"/>
      <c r="M263" s="377"/>
      <c r="N263" s="377"/>
      <c r="O263" s="377"/>
      <c r="P263" s="377"/>
    </row>
    <row r="264" spans="7:16" hidden="1" x14ac:dyDescent="0.25">
      <c r="G264" s="42"/>
      <c r="H264" s="42"/>
      <c r="I264" s="42"/>
      <c r="J264" s="377"/>
      <c r="K264" s="377"/>
      <c r="L264" s="377"/>
      <c r="M264" s="377"/>
      <c r="N264" s="377"/>
      <c r="O264" s="377"/>
      <c r="P264" s="377"/>
    </row>
    <row r="265" spans="7:16" hidden="1" x14ac:dyDescent="0.25">
      <c r="G265" s="42"/>
      <c r="H265" s="42"/>
      <c r="I265" s="42"/>
      <c r="J265" s="377"/>
      <c r="K265" s="377"/>
      <c r="L265" s="377"/>
      <c r="M265" s="377"/>
      <c r="N265" s="377"/>
      <c r="O265" s="377"/>
      <c r="P265" s="377"/>
    </row>
    <row r="266" spans="7:16" hidden="1" x14ac:dyDescent="0.25">
      <c r="G266" s="42"/>
      <c r="H266" s="42"/>
      <c r="I266" s="42"/>
      <c r="J266" s="377"/>
      <c r="K266" s="377"/>
      <c r="L266" s="377"/>
      <c r="M266" s="377"/>
      <c r="N266" s="377"/>
      <c r="O266" s="377"/>
      <c r="P266" s="377"/>
    </row>
    <row r="267" spans="7:16" hidden="1" x14ac:dyDescent="0.25">
      <c r="G267" s="42"/>
      <c r="H267" s="42"/>
      <c r="I267" s="42"/>
      <c r="J267" s="377"/>
      <c r="K267" s="377"/>
      <c r="L267" s="377"/>
      <c r="M267" s="377"/>
      <c r="N267" s="377"/>
      <c r="O267" s="377"/>
      <c r="P267" s="377"/>
    </row>
    <row r="268" spans="7:16" hidden="1" x14ac:dyDescent="0.25">
      <c r="G268" s="42"/>
      <c r="H268" s="42"/>
      <c r="I268" s="42"/>
      <c r="J268" s="377"/>
      <c r="K268" s="377"/>
      <c r="L268" s="377"/>
      <c r="M268" s="377"/>
      <c r="N268" s="377"/>
      <c r="O268" s="377"/>
      <c r="P268" s="377"/>
    </row>
    <row r="269" spans="7:16" hidden="1" x14ac:dyDescent="0.25">
      <c r="G269" s="42"/>
      <c r="H269" s="42"/>
      <c r="I269" s="42"/>
      <c r="J269" s="377"/>
      <c r="K269" s="377"/>
      <c r="L269" s="377"/>
      <c r="M269" s="377"/>
      <c r="N269" s="377"/>
      <c r="O269" s="377"/>
      <c r="P269" s="377"/>
    </row>
    <row r="270" spans="7:16" hidden="1" x14ac:dyDescent="0.25">
      <c r="G270" s="42"/>
      <c r="H270" s="42"/>
      <c r="I270" s="42"/>
      <c r="J270" s="377"/>
      <c r="K270" s="377"/>
      <c r="L270" s="377"/>
      <c r="M270" s="377"/>
      <c r="N270" s="377"/>
      <c r="O270" s="377"/>
      <c r="P270" s="377"/>
    </row>
    <row r="271" spans="7:16" hidden="1" x14ac:dyDescent="0.25">
      <c r="G271" s="42"/>
      <c r="H271" s="42"/>
      <c r="I271" s="42"/>
      <c r="J271" s="377"/>
      <c r="K271" s="377"/>
      <c r="L271" s="377"/>
      <c r="M271" s="377"/>
      <c r="N271" s="377"/>
      <c r="O271" s="377"/>
      <c r="P271" s="377"/>
    </row>
    <row r="272" spans="7:16" hidden="1" x14ac:dyDescent="0.25">
      <c r="G272" s="42"/>
      <c r="H272" s="42"/>
      <c r="I272" s="42"/>
      <c r="J272" s="377"/>
      <c r="K272" s="377"/>
      <c r="L272" s="377"/>
      <c r="M272" s="377"/>
      <c r="N272" s="377"/>
      <c r="O272" s="377"/>
      <c r="P272" s="377"/>
    </row>
    <row r="273" spans="7:16" hidden="1" x14ac:dyDescent="0.25">
      <c r="G273" s="42"/>
      <c r="H273" s="42"/>
      <c r="I273" s="42"/>
      <c r="J273" s="377"/>
      <c r="K273" s="377"/>
      <c r="L273" s="377"/>
      <c r="M273" s="377"/>
      <c r="N273" s="377"/>
      <c r="O273" s="377"/>
      <c r="P273" s="377"/>
    </row>
    <row r="274" spans="7:16" hidden="1" x14ac:dyDescent="0.25">
      <c r="G274" s="42"/>
      <c r="H274" s="42"/>
      <c r="I274" s="42"/>
      <c r="J274" s="377"/>
      <c r="K274" s="377"/>
      <c r="L274" s="377"/>
      <c r="M274" s="377"/>
      <c r="N274" s="377"/>
      <c r="O274" s="377"/>
      <c r="P274" s="377"/>
    </row>
    <row r="275" spans="7:16" hidden="1" x14ac:dyDescent="0.25">
      <c r="G275" s="42"/>
      <c r="H275" s="42"/>
      <c r="I275" s="42"/>
      <c r="J275" s="377"/>
      <c r="K275" s="377"/>
      <c r="L275" s="377"/>
      <c r="M275" s="377"/>
      <c r="N275" s="377"/>
      <c r="O275" s="377"/>
      <c r="P275" s="377"/>
    </row>
    <row r="276" spans="7:16" hidden="1" x14ac:dyDescent="0.25">
      <c r="G276" s="42"/>
      <c r="H276" s="42"/>
      <c r="I276" s="42"/>
      <c r="J276" s="377"/>
      <c r="K276" s="377"/>
      <c r="L276" s="377"/>
      <c r="M276" s="377"/>
      <c r="N276" s="377"/>
      <c r="O276" s="377"/>
      <c r="P276" s="377"/>
    </row>
    <row r="277" spans="7:16" hidden="1" x14ac:dyDescent="0.25">
      <c r="G277" s="42"/>
      <c r="H277" s="42"/>
      <c r="I277" s="42"/>
      <c r="J277" s="377"/>
      <c r="K277" s="377"/>
      <c r="L277" s="377"/>
      <c r="M277" s="377"/>
      <c r="N277" s="377"/>
      <c r="O277" s="377"/>
      <c r="P277" s="377"/>
    </row>
    <row r="278" spans="7:16" hidden="1" x14ac:dyDescent="0.25">
      <c r="G278" s="42"/>
      <c r="H278" s="42"/>
      <c r="I278" s="42"/>
      <c r="J278" s="377"/>
      <c r="K278" s="377"/>
      <c r="L278" s="377"/>
      <c r="M278" s="377"/>
      <c r="N278" s="377"/>
      <c r="O278" s="377"/>
      <c r="P278" s="377"/>
    </row>
    <row r="279" spans="7:16" hidden="1" x14ac:dyDescent="0.25">
      <c r="G279" s="42"/>
      <c r="H279" s="42"/>
      <c r="I279" s="42"/>
      <c r="J279" s="377"/>
      <c r="K279" s="377"/>
      <c r="L279" s="377"/>
      <c r="M279" s="377"/>
      <c r="N279" s="377"/>
      <c r="O279" s="377"/>
      <c r="P279" s="377"/>
    </row>
    <row r="280" spans="7:16" hidden="1" x14ac:dyDescent="0.25">
      <c r="G280" s="42"/>
      <c r="H280" s="42"/>
      <c r="I280" s="42"/>
      <c r="J280" s="377"/>
      <c r="K280" s="377"/>
      <c r="L280" s="377"/>
      <c r="M280" s="377"/>
      <c r="N280" s="377"/>
      <c r="O280" s="377"/>
      <c r="P280" s="377"/>
    </row>
    <row r="281" spans="7:16" hidden="1" x14ac:dyDescent="0.25">
      <c r="G281" s="42"/>
      <c r="H281" s="42"/>
      <c r="I281" s="42"/>
      <c r="J281" s="377"/>
      <c r="K281" s="377"/>
      <c r="L281" s="377"/>
      <c r="M281" s="377"/>
      <c r="N281" s="377"/>
      <c r="O281" s="377"/>
      <c r="P281" s="377"/>
    </row>
    <row r="282" spans="7:16" hidden="1" x14ac:dyDescent="0.25">
      <c r="G282" s="42"/>
      <c r="H282" s="42"/>
      <c r="I282" s="42"/>
      <c r="J282" s="377"/>
      <c r="K282" s="377"/>
      <c r="L282" s="377"/>
      <c r="M282" s="377"/>
      <c r="N282" s="377"/>
      <c r="O282" s="377"/>
      <c r="P282" s="377"/>
    </row>
    <row r="283" spans="7:16" hidden="1" x14ac:dyDescent="0.25">
      <c r="G283" s="42"/>
      <c r="H283" s="42"/>
      <c r="I283" s="42"/>
      <c r="J283" s="377"/>
      <c r="K283" s="377"/>
      <c r="L283" s="377"/>
      <c r="M283" s="377"/>
      <c r="N283" s="377"/>
      <c r="O283" s="377"/>
      <c r="P283" s="377"/>
    </row>
    <row r="284" spans="7:16" hidden="1" x14ac:dyDescent="0.25">
      <c r="G284" s="42"/>
      <c r="H284" s="42"/>
      <c r="I284" s="42"/>
      <c r="J284" s="377"/>
      <c r="K284" s="377"/>
      <c r="L284" s="377"/>
      <c r="M284" s="377"/>
      <c r="N284" s="377"/>
      <c r="O284" s="377"/>
      <c r="P284" s="377"/>
    </row>
    <row r="285" spans="7:16" hidden="1" x14ac:dyDescent="0.25">
      <c r="G285" s="42"/>
      <c r="H285" s="42"/>
      <c r="I285" s="42"/>
      <c r="J285" s="377"/>
      <c r="K285" s="377"/>
      <c r="L285" s="377"/>
      <c r="M285" s="377"/>
      <c r="N285" s="377"/>
      <c r="O285" s="377"/>
      <c r="P285" s="377"/>
    </row>
    <row r="286" spans="7:16" hidden="1" x14ac:dyDescent="0.25">
      <c r="G286" s="42"/>
      <c r="H286" s="42"/>
      <c r="I286" s="42"/>
      <c r="J286" s="377"/>
      <c r="K286" s="377"/>
      <c r="L286" s="377"/>
      <c r="M286" s="377"/>
      <c r="N286" s="377"/>
      <c r="O286" s="377"/>
      <c r="P286" s="377"/>
    </row>
    <row r="287" spans="7:16" hidden="1" x14ac:dyDescent="0.25">
      <c r="G287" s="42"/>
      <c r="H287" s="42"/>
      <c r="I287" s="42"/>
      <c r="J287" s="377"/>
      <c r="K287" s="377"/>
      <c r="L287" s="377"/>
      <c r="M287" s="377"/>
      <c r="N287" s="377"/>
      <c r="O287" s="377"/>
      <c r="P287" s="377"/>
    </row>
    <row r="288" spans="7:16" hidden="1" x14ac:dyDescent="0.25">
      <c r="G288" s="42"/>
      <c r="H288" s="42"/>
      <c r="I288" s="42"/>
      <c r="J288" s="377"/>
      <c r="K288" s="377"/>
      <c r="L288" s="377"/>
      <c r="M288" s="377"/>
      <c r="N288" s="377"/>
      <c r="O288" s="377"/>
      <c r="P288" s="377"/>
    </row>
    <row r="289" spans="7:16" hidden="1" x14ac:dyDescent="0.25">
      <c r="G289" s="42"/>
      <c r="H289" s="42"/>
      <c r="I289" s="42"/>
      <c r="J289" s="377"/>
      <c r="K289" s="377"/>
      <c r="L289" s="377"/>
      <c r="M289" s="377"/>
      <c r="N289" s="377"/>
      <c r="O289" s="377"/>
      <c r="P289" s="377"/>
    </row>
    <row r="290" spans="7:16" hidden="1" x14ac:dyDescent="0.25">
      <c r="G290" s="42"/>
      <c r="H290" s="42"/>
      <c r="I290" s="42"/>
      <c r="J290" s="377"/>
      <c r="K290" s="377"/>
      <c r="L290" s="377"/>
      <c r="M290" s="377"/>
      <c r="N290" s="377"/>
      <c r="O290" s="377"/>
      <c r="P290" s="377"/>
    </row>
    <row r="291" spans="7:16" hidden="1" x14ac:dyDescent="0.25">
      <c r="G291" s="42"/>
      <c r="H291" s="42"/>
      <c r="I291" s="42"/>
      <c r="J291" s="377"/>
      <c r="K291" s="377"/>
      <c r="L291" s="377"/>
      <c r="M291" s="377"/>
      <c r="N291" s="377"/>
      <c r="O291" s="377"/>
      <c r="P291" s="377"/>
    </row>
    <row r="292" spans="7:16" hidden="1" x14ac:dyDescent="0.25">
      <c r="G292" s="42"/>
      <c r="H292" s="42"/>
      <c r="I292" s="42"/>
      <c r="J292" s="377"/>
      <c r="K292" s="377"/>
      <c r="L292" s="377"/>
      <c r="M292" s="377"/>
      <c r="N292" s="377"/>
      <c r="O292" s="377"/>
      <c r="P292" s="377"/>
    </row>
    <row r="293" spans="7:16" hidden="1" x14ac:dyDescent="0.25">
      <c r="G293" s="42"/>
      <c r="H293" s="42"/>
      <c r="I293" s="42"/>
      <c r="J293" s="377"/>
      <c r="K293" s="377"/>
      <c r="L293" s="377"/>
      <c r="M293" s="377"/>
      <c r="N293" s="377"/>
      <c r="O293" s="377"/>
      <c r="P293" s="377"/>
    </row>
    <row r="294" spans="7:16" hidden="1" x14ac:dyDescent="0.25">
      <c r="G294" s="42"/>
      <c r="H294" s="42"/>
      <c r="I294" s="42"/>
      <c r="J294" s="377"/>
      <c r="K294" s="377"/>
      <c r="L294" s="377"/>
      <c r="M294" s="377"/>
      <c r="N294" s="377"/>
      <c r="O294" s="377"/>
      <c r="P294" s="377"/>
    </row>
    <row r="295" spans="7:16" hidden="1" x14ac:dyDescent="0.25">
      <c r="G295" s="42"/>
      <c r="H295" s="42"/>
      <c r="I295" s="42"/>
      <c r="J295" s="377"/>
      <c r="K295" s="377"/>
      <c r="L295" s="377"/>
      <c r="M295" s="377"/>
      <c r="N295" s="377"/>
      <c r="O295" s="377"/>
      <c r="P295" s="377"/>
    </row>
    <row r="296" spans="7:16" hidden="1" x14ac:dyDescent="0.25">
      <c r="G296" s="42"/>
      <c r="H296" s="42"/>
      <c r="I296" s="42"/>
      <c r="J296" s="377"/>
      <c r="K296" s="377"/>
      <c r="L296" s="377"/>
      <c r="M296" s="377"/>
      <c r="N296" s="377"/>
      <c r="O296" s="377"/>
      <c r="P296" s="377"/>
    </row>
    <row r="297" spans="7:16" hidden="1" x14ac:dyDescent="0.25">
      <c r="G297" s="42"/>
      <c r="H297" s="42"/>
      <c r="I297" s="42"/>
      <c r="J297" s="377"/>
      <c r="K297" s="377"/>
      <c r="L297" s="377"/>
      <c r="M297" s="377"/>
      <c r="N297" s="377"/>
      <c r="O297" s="377"/>
      <c r="P297" s="377"/>
    </row>
    <row r="298" spans="7:16" hidden="1" x14ac:dyDescent="0.25">
      <c r="G298" s="42"/>
      <c r="H298" s="42"/>
      <c r="I298" s="42"/>
      <c r="J298" s="377"/>
      <c r="K298" s="377"/>
      <c r="L298" s="377"/>
      <c r="M298" s="377"/>
      <c r="N298" s="377"/>
      <c r="O298" s="377"/>
      <c r="P298" s="377"/>
    </row>
    <row r="299" spans="7:16" hidden="1" x14ac:dyDescent="0.25">
      <c r="G299" s="42"/>
      <c r="H299" s="42"/>
      <c r="I299" s="42"/>
      <c r="J299" s="377"/>
      <c r="K299" s="377"/>
      <c r="L299" s="377"/>
      <c r="M299" s="377"/>
      <c r="N299" s="377"/>
      <c r="O299" s="377"/>
      <c r="P299" s="377"/>
    </row>
    <row r="300" spans="7:16" hidden="1" x14ac:dyDescent="0.25">
      <c r="G300" s="42"/>
      <c r="H300" s="42"/>
      <c r="I300" s="42"/>
      <c r="J300" s="377"/>
      <c r="K300" s="377"/>
      <c r="L300" s="377"/>
      <c r="M300" s="377"/>
      <c r="N300" s="377"/>
      <c r="O300" s="377"/>
      <c r="P300" s="377"/>
    </row>
    <row r="301" spans="7:16" hidden="1" x14ac:dyDescent="0.25">
      <c r="G301" s="42"/>
      <c r="H301" s="42"/>
      <c r="I301" s="42"/>
      <c r="J301" s="377"/>
      <c r="K301" s="377"/>
      <c r="L301" s="377"/>
      <c r="M301" s="377"/>
      <c r="N301" s="377"/>
      <c r="O301" s="377"/>
      <c r="P301" s="377"/>
    </row>
    <row r="302" spans="7:16" hidden="1" x14ac:dyDescent="0.25">
      <c r="G302" s="42"/>
      <c r="H302" s="42"/>
      <c r="I302" s="42"/>
      <c r="J302" s="377"/>
      <c r="K302" s="377"/>
      <c r="L302" s="377"/>
      <c r="M302" s="377"/>
      <c r="N302" s="377"/>
      <c r="O302" s="377"/>
      <c r="P302" s="377"/>
    </row>
    <row r="303" spans="7:16" hidden="1" x14ac:dyDescent="0.25">
      <c r="G303" s="42"/>
      <c r="H303" s="42"/>
      <c r="I303" s="42"/>
      <c r="J303" s="377"/>
      <c r="K303" s="377"/>
      <c r="L303" s="377"/>
      <c r="M303" s="377"/>
      <c r="N303" s="377"/>
      <c r="O303" s="377"/>
      <c r="P303" s="377"/>
    </row>
    <row r="304" spans="7:16" hidden="1" x14ac:dyDescent="0.25">
      <c r="G304" s="42"/>
      <c r="H304" s="42"/>
      <c r="I304" s="42"/>
      <c r="J304" s="377"/>
      <c r="K304" s="377"/>
      <c r="L304" s="377"/>
      <c r="M304" s="377"/>
      <c r="N304" s="377"/>
      <c r="O304" s="377"/>
      <c r="P304" s="377"/>
    </row>
    <row r="305" spans="7:16" hidden="1" x14ac:dyDescent="0.25">
      <c r="G305" s="42"/>
      <c r="H305" s="42"/>
      <c r="I305" s="42"/>
      <c r="J305" s="377"/>
      <c r="K305" s="377"/>
      <c r="L305" s="377"/>
      <c r="M305" s="377"/>
      <c r="N305" s="377"/>
      <c r="O305" s="377"/>
      <c r="P305" s="377"/>
    </row>
    <row r="306" spans="7:16" hidden="1" x14ac:dyDescent="0.25">
      <c r="G306" s="42"/>
      <c r="H306" s="42"/>
      <c r="I306" s="42"/>
      <c r="J306" s="377"/>
      <c r="K306" s="377"/>
      <c r="L306" s="377"/>
      <c r="M306" s="377"/>
      <c r="N306" s="377"/>
      <c r="O306" s="377"/>
      <c r="P306" s="377"/>
    </row>
    <row r="307" spans="7:16" hidden="1" x14ac:dyDescent="0.25">
      <c r="G307" s="42"/>
      <c r="H307" s="42"/>
      <c r="I307" s="42"/>
      <c r="J307" s="377"/>
      <c r="K307" s="377"/>
      <c r="L307" s="377"/>
      <c r="M307" s="377"/>
      <c r="N307" s="377"/>
      <c r="O307" s="377"/>
      <c r="P307" s="377"/>
    </row>
    <row r="308" spans="7:16" hidden="1" x14ac:dyDescent="0.25">
      <c r="G308" s="42"/>
      <c r="H308" s="42"/>
      <c r="I308" s="42"/>
      <c r="J308" s="377"/>
      <c r="K308" s="377"/>
      <c r="L308" s="377"/>
      <c r="M308" s="377"/>
      <c r="N308" s="377"/>
      <c r="O308" s="377"/>
      <c r="P308" s="377"/>
    </row>
    <row r="309" spans="7:16" hidden="1" x14ac:dyDescent="0.25">
      <c r="G309" s="42"/>
      <c r="H309" s="42"/>
      <c r="I309" s="42"/>
      <c r="J309" s="377"/>
      <c r="K309" s="377"/>
      <c r="L309" s="377"/>
      <c r="M309" s="377"/>
      <c r="N309" s="377"/>
      <c r="O309" s="377"/>
      <c r="P309" s="377"/>
    </row>
    <row r="310" spans="7:16" hidden="1" x14ac:dyDescent="0.25">
      <c r="G310" s="42"/>
      <c r="H310" s="42"/>
      <c r="I310" s="42"/>
      <c r="J310" s="377"/>
      <c r="K310" s="377"/>
      <c r="L310" s="377"/>
      <c r="M310" s="377"/>
      <c r="N310" s="377"/>
      <c r="O310" s="377"/>
      <c r="P310" s="377"/>
    </row>
    <row r="311" spans="7:16" hidden="1" x14ac:dyDescent="0.25">
      <c r="G311" s="42"/>
      <c r="H311" s="42"/>
      <c r="I311" s="42"/>
      <c r="J311" s="377"/>
      <c r="K311" s="377"/>
      <c r="L311" s="377"/>
      <c r="M311" s="377"/>
      <c r="N311" s="377"/>
      <c r="O311" s="377"/>
      <c r="P311" s="377"/>
    </row>
    <row r="312" spans="7:16" hidden="1" x14ac:dyDescent="0.25">
      <c r="G312" s="42"/>
      <c r="H312" s="42"/>
      <c r="I312" s="42"/>
      <c r="J312" s="377"/>
      <c r="K312" s="377"/>
      <c r="L312" s="377"/>
      <c r="M312" s="377"/>
      <c r="N312" s="377"/>
      <c r="O312" s="377"/>
      <c r="P312" s="377"/>
    </row>
    <row r="313" spans="7:16" hidden="1" x14ac:dyDescent="0.25">
      <c r="G313" s="42"/>
      <c r="H313" s="42"/>
      <c r="I313" s="42"/>
      <c r="J313" s="377"/>
      <c r="K313" s="377"/>
      <c r="L313" s="377"/>
      <c r="M313" s="377"/>
      <c r="N313" s="377"/>
      <c r="O313" s="377"/>
      <c r="P313" s="377"/>
    </row>
    <row r="314" spans="7:16" hidden="1" x14ac:dyDescent="0.25">
      <c r="G314" s="42"/>
      <c r="H314" s="42"/>
      <c r="I314" s="42"/>
      <c r="J314" s="377"/>
      <c r="K314" s="377"/>
      <c r="L314" s="377"/>
      <c r="M314" s="377"/>
      <c r="N314" s="377"/>
      <c r="O314" s="377"/>
      <c r="P314" s="377"/>
    </row>
    <row r="315" spans="7:16" hidden="1" x14ac:dyDescent="0.25">
      <c r="G315" s="42"/>
      <c r="H315" s="42"/>
      <c r="I315" s="42"/>
      <c r="J315" s="377"/>
      <c r="K315" s="377"/>
      <c r="L315" s="377"/>
      <c r="M315" s="377"/>
      <c r="N315" s="377"/>
      <c r="O315" s="377"/>
      <c r="P315" s="377"/>
    </row>
    <row r="316" spans="7:16" hidden="1" x14ac:dyDescent="0.25">
      <c r="G316" s="42"/>
      <c r="H316" s="42"/>
      <c r="I316" s="42"/>
      <c r="J316" s="377"/>
      <c r="K316" s="377"/>
      <c r="L316" s="377"/>
      <c r="M316" s="377"/>
      <c r="N316" s="377"/>
      <c r="O316" s="377"/>
      <c r="P316" s="377"/>
    </row>
    <row r="317" spans="7:16" hidden="1" x14ac:dyDescent="0.25">
      <c r="G317" s="42"/>
      <c r="H317" s="42"/>
      <c r="I317" s="42"/>
      <c r="J317" s="377"/>
      <c r="K317" s="377"/>
      <c r="L317" s="377"/>
      <c r="M317" s="377"/>
      <c r="N317" s="377"/>
      <c r="O317" s="377"/>
      <c r="P317" s="377"/>
    </row>
    <row r="318" spans="7:16" hidden="1" x14ac:dyDescent="0.25">
      <c r="G318" s="42"/>
      <c r="H318" s="42"/>
      <c r="I318" s="42"/>
      <c r="J318" s="377"/>
      <c r="K318" s="377"/>
      <c r="L318" s="377"/>
      <c r="M318" s="377"/>
      <c r="N318" s="377"/>
      <c r="O318" s="377"/>
      <c r="P318" s="377"/>
    </row>
    <row r="319" spans="7:16" hidden="1" x14ac:dyDescent="0.25">
      <c r="G319" s="42"/>
      <c r="H319" s="42"/>
      <c r="I319" s="42"/>
      <c r="J319" s="377"/>
      <c r="K319" s="377"/>
      <c r="L319" s="377"/>
      <c r="M319" s="377"/>
      <c r="N319" s="377"/>
      <c r="O319" s="377"/>
      <c r="P319" s="377"/>
    </row>
    <row r="320" spans="7:16" hidden="1" x14ac:dyDescent="0.25">
      <c r="G320" s="42"/>
      <c r="H320" s="42"/>
      <c r="I320" s="42"/>
      <c r="J320" s="377"/>
      <c r="K320" s="377"/>
      <c r="L320" s="377"/>
      <c r="M320" s="377"/>
      <c r="N320" s="377"/>
      <c r="O320" s="377"/>
      <c r="P320" s="377"/>
    </row>
    <row r="321" spans="7:16" hidden="1" x14ac:dyDescent="0.25">
      <c r="G321" s="42"/>
      <c r="H321" s="42"/>
      <c r="I321" s="42"/>
      <c r="J321" s="377"/>
      <c r="K321" s="377"/>
      <c r="L321" s="377"/>
      <c r="M321" s="377"/>
      <c r="N321" s="377"/>
      <c r="O321" s="377"/>
      <c r="P321" s="377"/>
    </row>
    <row r="322" spans="7:16" hidden="1" x14ac:dyDescent="0.25">
      <c r="G322" s="42"/>
      <c r="H322" s="42"/>
      <c r="I322" s="42"/>
      <c r="J322" s="377"/>
      <c r="K322" s="377"/>
      <c r="L322" s="377"/>
      <c r="M322" s="377"/>
      <c r="N322" s="377"/>
      <c r="O322" s="377"/>
      <c r="P322" s="377"/>
    </row>
    <row r="323" spans="7:16" hidden="1" x14ac:dyDescent="0.25">
      <c r="G323" s="42"/>
      <c r="H323" s="42"/>
      <c r="I323" s="42"/>
      <c r="J323" s="377"/>
      <c r="K323" s="377"/>
      <c r="L323" s="377"/>
      <c r="M323" s="377"/>
      <c r="N323" s="377"/>
      <c r="O323" s="377"/>
      <c r="P323" s="377"/>
    </row>
    <row r="324" spans="7:16" hidden="1" x14ac:dyDescent="0.25">
      <c r="G324" s="42"/>
      <c r="H324" s="42"/>
      <c r="I324" s="42"/>
      <c r="J324" s="377"/>
      <c r="K324" s="377"/>
      <c r="L324" s="377"/>
      <c r="M324" s="377"/>
      <c r="N324" s="377"/>
      <c r="O324" s="377"/>
      <c r="P324" s="377"/>
    </row>
    <row r="325" spans="7:16" hidden="1" x14ac:dyDescent="0.25">
      <c r="G325" s="42"/>
      <c r="H325" s="42"/>
      <c r="I325" s="42"/>
      <c r="J325" s="377"/>
      <c r="K325" s="377"/>
      <c r="L325" s="377"/>
      <c r="M325" s="377"/>
      <c r="N325" s="377"/>
      <c r="O325" s="377"/>
      <c r="P325" s="377"/>
    </row>
    <row r="326" spans="7:16" hidden="1" x14ac:dyDescent="0.25">
      <c r="G326" s="42"/>
      <c r="H326" s="42"/>
      <c r="I326" s="42"/>
      <c r="J326" s="377"/>
      <c r="K326" s="377"/>
      <c r="L326" s="377"/>
      <c r="M326" s="377"/>
      <c r="N326" s="377"/>
      <c r="O326" s="377"/>
      <c r="P326" s="377"/>
    </row>
    <row r="327" spans="7:16" hidden="1" x14ac:dyDescent="0.25">
      <c r="G327" s="42"/>
      <c r="H327" s="42"/>
      <c r="I327" s="42"/>
      <c r="J327" s="377"/>
      <c r="K327" s="377"/>
      <c r="L327" s="377"/>
      <c r="M327" s="377"/>
      <c r="N327" s="377"/>
      <c r="O327" s="377"/>
      <c r="P327" s="377"/>
    </row>
    <row r="328" spans="7:16" hidden="1" x14ac:dyDescent="0.25">
      <c r="G328" s="42"/>
      <c r="H328" s="42"/>
      <c r="I328" s="42"/>
      <c r="J328" s="377"/>
      <c r="K328" s="377"/>
      <c r="L328" s="377"/>
      <c r="M328" s="377"/>
      <c r="N328" s="377"/>
      <c r="O328" s="377"/>
      <c r="P328" s="377"/>
    </row>
    <row r="329" spans="7:16" hidden="1" x14ac:dyDescent="0.25">
      <c r="G329" s="42"/>
      <c r="H329" s="42"/>
      <c r="I329" s="42"/>
      <c r="J329" s="377"/>
      <c r="K329" s="377"/>
      <c r="L329" s="377"/>
      <c r="M329" s="377"/>
      <c r="N329" s="377"/>
      <c r="O329" s="377"/>
      <c r="P329" s="377"/>
    </row>
    <row r="330" spans="7:16" hidden="1" x14ac:dyDescent="0.25">
      <c r="G330" s="42"/>
      <c r="H330" s="42"/>
      <c r="I330" s="42"/>
      <c r="J330" s="377"/>
      <c r="K330" s="377"/>
      <c r="L330" s="377"/>
      <c r="M330" s="377"/>
      <c r="N330" s="377"/>
      <c r="O330" s="377"/>
      <c r="P330" s="377"/>
    </row>
    <row r="331" spans="7:16" hidden="1" x14ac:dyDescent="0.25">
      <c r="G331" s="42"/>
      <c r="H331" s="42"/>
      <c r="I331" s="42"/>
      <c r="J331" s="377"/>
      <c r="K331" s="377"/>
      <c r="L331" s="377"/>
      <c r="M331" s="377"/>
      <c r="N331" s="377"/>
      <c r="O331" s="377"/>
      <c r="P331" s="377"/>
    </row>
    <row r="332" spans="7:16" hidden="1" x14ac:dyDescent="0.25">
      <c r="G332" s="42"/>
      <c r="H332" s="42"/>
      <c r="I332" s="42"/>
      <c r="J332" s="377"/>
      <c r="K332" s="377"/>
      <c r="L332" s="377"/>
      <c r="M332" s="377"/>
      <c r="N332" s="377"/>
      <c r="O332" s="377"/>
      <c r="P332" s="377"/>
    </row>
    <row r="333" spans="7:16" hidden="1" x14ac:dyDescent="0.25">
      <c r="G333" s="42"/>
      <c r="H333" s="42"/>
      <c r="I333" s="42"/>
      <c r="J333" s="377"/>
      <c r="K333" s="377"/>
      <c r="L333" s="377"/>
      <c r="M333" s="377"/>
      <c r="N333" s="377"/>
      <c r="O333" s="377"/>
      <c r="P333" s="377"/>
    </row>
    <row r="334" spans="7:16" hidden="1" x14ac:dyDescent="0.25">
      <c r="G334" s="42"/>
      <c r="H334" s="42"/>
      <c r="I334" s="42"/>
      <c r="J334" s="377"/>
      <c r="K334" s="377"/>
      <c r="L334" s="377"/>
      <c r="M334" s="377"/>
      <c r="N334" s="377"/>
      <c r="O334" s="377"/>
      <c r="P334" s="377"/>
    </row>
    <row r="335" spans="7:16" hidden="1" x14ac:dyDescent="0.25">
      <c r="G335" s="42"/>
      <c r="H335" s="42"/>
      <c r="I335" s="42"/>
      <c r="J335" s="377"/>
      <c r="K335" s="377"/>
      <c r="L335" s="377"/>
      <c r="M335" s="377"/>
      <c r="N335" s="377"/>
      <c r="O335" s="377"/>
      <c r="P335" s="377"/>
    </row>
    <row r="336" spans="7:16" hidden="1" x14ac:dyDescent="0.25">
      <c r="G336" s="42"/>
      <c r="H336" s="42"/>
      <c r="I336" s="42"/>
      <c r="J336" s="377"/>
      <c r="K336" s="377"/>
      <c r="L336" s="377"/>
      <c r="M336" s="377"/>
      <c r="N336" s="377"/>
      <c r="O336" s="377"/>
      <c r="P336" s="377"/>
    </row>
    <row r="337" spans="7:16" hidden="1" x14ac:dyDescent="0.25">
      <c r="G337" s="42"/>
      <c r="H337" s="42"/>
      <c r="I337" s="42"/>
      <c r="J337" s="377"/>
      <c r="K337" s="377"/>
      <c r="L337" s="377"/>
      <c r="M337" s="377"/>
      <c r="N337" s="377"/>
      <c r="O337" s="377"/>
      <c r="P337" s="377"/>
    </row>
    <row r="338" spans="7:16" hidden="1" x14ac:dyDescent="0.25">
      <c r="G338" s="42"/>
      <c r="H338" s="42"/>
      <c r="I338" s="42"/>
      <c r="J338" s="377"/>
      <c r="K338" s="377"/>
      <c r="L338" s="377"/>
      <c r="M338" s="377"/>
      <c r="N338" s="377"/>
      <c r="O338" s="377"/>
      <c r="P338" s="377"/>
    </row>
    <row r="339" spans="7:16" hidden="1" x14ac:dyDescent="0.25">
      <c r="G339" s="42"/>
      <c r="H339" s="42"/>
      <c r="I339" s="42"/>
      <c r="J339" s="377"/>
      <c r="K339" s="377"/>
      <c r="L339" s="377"/>
      <c r="M339" s="377"/>
      <c r="N339" s="377"/>
      <c r="O339" s="377"/>
      <c r="P339" s="377"/>
    </row>
    <row r="340" spans="7:16" hidden="1" x14ac:dyDescent="0.25">
      <c r="G340" s="42"/>
      <c r="H340" s="42"/>
      <c r="I340" s="42"/>
      <c r="J340" s="377"/>
      <c r="K340" s="377"/>
      <c r="L340" s="377"/>
      <c r="M340" s="377"/>
      <c r="N340" s="377"/>
      <c r="O340" s="377"/>
      <c r="P340" s="377"/>
    </row>
    <row r="341" spans="7:16" hidden="1" x14ac:dyDescent="0.25">
      <c r="G341" s="42"/>
      <c r="H341" s="42"/>
      <c r="I341" s="42"/>
      <c r="J341" s="377"/>
      <c r="K341" s="377"/>
      <c r="L341" s="377"/>
      <c r="M341" s="377"/>
      <c r="N341" s="377"/>
      <c r="O341" s="377"/>
      <c r="P341" s="377"/>
    </row>
    <row r="342" spans="7:16" hidden="1" x14ac:dyDescent="0.25">
      <c r="G342" s="42"/>
      <c r="H342" s="42"/>
      <c r="I342" s="42"/>
      <c r="J342" s="377"/>
      <c r="K342" s="377"/>
      <c r="L342" s="377"/>
      <c r="M342" s="377"/>
      <c r="N342" s="377"/>
      <c r="O342" s="377"/>
      <c r="P342" s="377"/>
    </row>
    <row r="343" spans="7:16" hidden="1" x14ac:dyDescent="0.25">
      <c r="G343" s="42"/>
      <c r="H343" s="42"/>
      <c r="I343" s="42"/>
      <c r="J343" s="377"/>
      <c r="K343" s="377"/>
      <c r="L343" s="377"/>
      <c r="M343" s="377"/>
      <c r="N343" s="377"/>
      <c r="O343" s="377"/>
      <c r="P343" s="377"/>
    </row>
    <row r="344" spans="7:16" hidden="1" x14ac:dyDescent="0.25">
      <c r="G344" s="42"/>
      <c r="H344" s="42"/>
      <c r="I344" s="42"/>
      <c r="J344" s="377"/>
      <c r="K344" s="377"/>
      <c r="L344" s="377"/>
      <c r="M344" s="377"/>
      <c r="N344" s="377"/>
      <c r="O344" s="377"/>
      <c r="P344" s="377"/>
    </row>
    <row r="345" spans="7:16" hidden="1" x14ac:dyDescent="0.25">
      <c r="G345" s="42"/>
      <c r="H345" s="42"/>
      <c r="I345" s="42"/>
      <c r="J345" s="377"/>
      <c r="K345" s="377"/>
      <c r="L345" s="377"/>
      <c r="M345" s="377"/>
      <c r="N345" s="377"/>
      <c r="O345" s="377"/>
      <c r="P345" s="377"/>
    </row>
    <row r="346" spans="7:16" hidden="1" x14ac:dyDescent="0.25">
      <c r="G346" s="42"/>
      <c r="H346" s="42"/>
      <c r="I346" s="42"/>
      <c r="J346" s="377"/>
      <c r="K346" s="377"/>
      <c r="L346" s="377"/>
      <c r="M346" s="377"/>
      <c r="N346" s="377"/>
      <c r="O346" s="377"/>
      <c r="P346" s="377"/>
    </row>
    <row r="347" spans="7:16" hidden="1" x14ac:dyDescent="0.25">
      <c r="G347" s="42"/>
      <c r="H347" s="42"/>
      <c r="I347" s="42"/>
      <c r="J347" s="377"/>
      <c r="K347" s="377"/>
      <c r="L347" s="377"/>
      <c r="M347" s="377"/>
      <c r="N347" s="377"/>
      <c r="O347" s="377"/>
      <c r="P347" s="377"/>
    </row>
    <row r="348" spans="7:16" hidden="1" x14ac:dyDescent="0.25">
      <c r="G348" s="42"/>
      <c r="H348" s="42"/>
      <c r="I348" s="42"/>
      <c r="J348" s="377"/>
      <c r="K348" s="377"/>
      <c r="L348" s="377"/>
      <c r="M348" s="377"/>
      <c r="N348" s="377"/>
      <c r="O348" s="377"/>
      <c r="P348" s="377"/>
    </row>
    <row r="349" spans="7:16" hidden="1" x14ac:dyDescent="0.25">
      <c r="G349" s="42"/>
      <c r="H349" s="42"/>
      <c r="I349" s="42"/>
      <c r="J349" s="377"/>
      <c r="K349" s="377"/>
      <c r="L349" s="377"/>
      <c r="M349" s="377"/>
      <c r="N349" s="377"/>
      <c r="O349" s="377"/>
      <c r="P349" s="377"/>
    </row>
    <row r="350" spans="7:16" hidden="1" x14ac:dyDescent="0.25">
      <c r="G350" s="42"/>
      <c r="H350" s="42"/>
      <c r="I350" s="42"/>
      <c r="J350" s="377"/>
      <c r="K350" s="377"/>
      <c r="L350" s="377"/>
      <c r="M350" s="377"/>
      <c r="N350" s="377"/>
      <c r="O350" s="377"/>
      <c r="P350" s="377"/>
    </row>
    <row r="351" spans="7:16" hidden="1" x14ac:dyDescent="0.25">
      <c r="G351" s="42"/>
      <c r="H351" s="42"/>
      <c r="I351" s="42"/>
      <c r="J351" s="377"/>
      <c r="K351" s="377"/>
      <c r="L351" s="377"/>
      <c r="M351" s="377"/>
      <c r="N351" s="377"/>
      <c r="O351" s="377"/>
      <c r="P351" s="377"/>
    </row>
    <row r="352" spans="7:16" hidden="1" x14ac:dyDescent="0.25">
      <c r="G352" s="42"/>
      <c r="H352" s="42"/>
      <c r="I352" s="42"/>
      <c r="J352" s="377"/>
      <c r="K352" s="377"/>
      <c r="L352" s="377"/>
      <c r="M352" s="377"/>
      <c r="N352" s="377"/>
      <c r="O352" s="377"/>
      <c r="P352" s="377"/>
    </row>
    <row r="353" spans="7:16" hidden="1" x14ac:dyDescent="0.25">
      <c r="G353" s="42"/>
      <c r="H353" s="42"/>
      <c r="I353" s="42"/>
      <c r="J353" s="377"/>
      <c r="K353" s="377"/>
      <c r="L353" s="377"/>
      <c r="M353" s="377"/>
      <c r="N353" s="377"/>
      <c r="O353" s="377"/>
      <c r="P353" s="377"/>
    </row>
    <row r="354" spans="7:16" hidden="1" x14ac:dyDescent="0.25">
      <c r="G354" s="42"/>
      <c r="H354" s="42"/>
      <c r="I354" s="42"/>
      <c r="J354" s="377"/>
      <c r="K354" s="377"/>
      <c r="L354" s="377"/>
      <c r="M354" s="377"/>
      <c r="N354" s="377"/>
      <c r="O354" s="377"/>
      <c r="P354" s="377"/>
    </row>
    <row r="355" spans="7:16" hidden="1" x14ac:dyDescent="0.25">
      <c r="G355" s="42"/>
      <c r="H355" s="42"/>
      <c r="I355" s="42"/>
      <c r="J355" s="377"/>
      <c r="K355" s="377"/>
      <c r="L355" s="377"/>
      <c r="M355" s="377"/>
      <c r="N355" s="377"/>
      <c r="O355" s="377"/>
      <c r="P355" s="377"/>
    </row>
    <row r="356" spans="7:16" hidden="1" x14ac:dyDescent="0.25">
      <c r="G356" s="42"/>
      <c r="H356" s="42"/>
      <c r="I356" s="42"/>
      <c r="J356" s="377"/>
      <c r="K356" s="377"/>
      <c r="L356" s="377"/>
      <c r="M356" s="377"/>
      <c r="N356" s="377"/>
      <c r="O356" s="377"/>
      <c r="P356" s="377"/>
    </row>
    <row r="357" spans="7:16" hidden="1" x14ac:dyDescent="0.25">
      <c r="G357" s="42"/>
      <c r="H357" s="42"/>
      <c r="I357" s="42"/>
      <c r="J357" s="377"/>
      <c r="K357" s="377"/>
      <c r="L357" s="377"/>
      <c r="M357" s="377"/>
      <c r="N357" s="377"/>
      <c r="O357" s="377"/>
      <c r="P357" s="377"/>
    </row>
    <row r="358" spans="7:16" hidden="1" x14ac:dyDescent="0.25">
      <c r="G358" s="42"/>
      <c r="H358" s="42"/>
      <c r="I358" s="42"/>
      <c r="J358" s="377"/>
      <c r="K358" s="377"/>
      <c r="L358" s="377"/>
      <c r="M358" s="377"/>
      <c r="N358" s="377"/>
      <c r="O358" s="377"/>
      <c r="P358" s="377"/>
    </row>
    <row r="359" spans="7:16" hidden="1" x14ac:dyDescent="0.25">
      <c r="G359" s="42"/>
      <c r="H359" s="42"/>
      <c r="I359" s="42"/>
      <c r="J359" s="377"/>
      <c r="K359" s="377"/>
      <c r="L359" s="377"/>
      <c r="M359" s="377"/>
      <c r="N359" s="377"/>
      <c r="O359" s="377"/>
      <c r="P359" s="377"/>
    </row>
    <row r="360" spans="7:16" hidden="1" x14ac:dyDescent="0.25">
      <c r="G360" s="42"/>
      <c r="H360" s="42"/>
      <c r="I360" s="42"/>
      <c r="J360" s="377"/>
      <c r="K360" s="377"/>
      <c r="L360" s="377"/>
      <c r="M360" s="377"/>
      <c r="N360" s="377"/>
      <c r="O360" s="377"/>
      <c r="P360" s="377"/>
    </row>
    <row r="361" spans="7:16" hidden="1" x14ac:dyDescent="0.25">
      <c r="G361" s="42"/>
      <c r="H361" s="42"/>
      <c r="I361" s="42"/>
      <c r="J361" s="377"/>
      <c r="K361" s="377"/>
      <c r="L361" s="377"/>
      <c r="M361" s="377"/>
      <c r="N361" s="377"/>
      <c r="O361" s="377"/>
      <c r="P361" s="377"/>
    </row>
    <row r="362" spans="7:16" hidden="1" x14ac:dyDescent="0.25">
      <c r="G362" s="42"/>
      <c r="H362" s="42"/>
      <c r="I362" s="42"/>
      <c r="J362" s="377"/>
      <c r="K362" s="377"/>
      <c r="L362" s="377"/>
      <c r="M362" s="377"/>
      <c r="N362" s="377"/>
      <c r="O362" s="377"/>
      <c r="P362" s="377"/>
    </row>
    <row r="363" spans="7:16" hidden="1" x14ac:dyDescent="0.25">
      <c r="G363" s="42"/>
      <c r="H363" s="42"/>
      <c r="I363" s="42"/>
      <c r="J363" s="377"/>
      <c r="K363" s="377"/>
      <c r="L363" s="377"/>
      <c r="M363" s="377"/>
      <c r="N363" s="377"/>
      <c r="O363" s="377"/>
      <c r="P363" s="377"/>
    </row>
    <row r="364" spans="7:16" hidden="1" x14ac:dyDescent="0.25">
      <c r="G364" s="42"/>
      <c r="I364" s="42"/>
      <c r="J364" s="377"/>
      <c r="K364" s="377"/>
      <c r="L364" s="377"/>
      <c r="M364" s="377"/>
      <c r="N364" s="377"/>
      <c r="O364" s="377"/>
      <c r="P364" s="377"/>
    </row>
    <row r="365" spans="7:16" hidden="1" x14ac:dyDescent="0.25">
      <c r="G365" s="42"/>
      <c r="I365" s="42"/>
      <c r="J365" s="377"/>
      <c r="K365" s="377"/>
      <c r="L365" s="377"/>
      <c r="M365" s="377"/>
      <c r="N365" s="377"/>
      <c r="O365" s="377"/>
      <c r="P365" s="377"/>
    </row>
    <row r="366" spans="7:16" hidden="1" x14ac:dyDescent="0.25">
      <c r="G366" s="42"/>
      <c r="I366" s="42"/>
      <c r="J366" s="377"/>
      <c r="K366" s="377"/>
      <c r="L366" s="377"/>
      <c r="M366" s="377"/>
      <c r="N366" s="377"/>
      <c r="O366" s="377"/>
      <c r="P366" s="377"/>
    </row>
    <row r="367" spans="7:16" hidden="1" x14ac:dyDescent="0.25">
      <c r="G367" s="42"/>
      <c r="I367" s="42"/>
      <c r="J367" s="377"/>
      <c r="K367" s="377"/>
      <c r="L367" s="377"/>
      <c r="M367" s="377"/>
      <c r="N367" s="377"/>
      <c r="O367" s="377"/>
      <c r="P367" s="377"/>
    </row>
    <row r="368" spans="7:16" hidden="1" x14ac:dyDescent="0.25">
      <c r="G368" s="42"/>
      <c r="I368" s="42"/>
      <c r="J368" s="377"/>
      <c r="K368" s="377"/>
      <c r="L368" s="377"/>
      <c r="M368" s="377"/>
      <c r="N368" s="377"/>
      <c r="O368" s="377"/>
      <c r="P368" s="377"/>
    </row>
    <row r="369" spans="7:16" hidden="1" x14ac:dyDescent="0.25">
      <c r="G369" s="42"/>
      <c r="I369" s="42"/>
      <c r="J369" s="377"/>
      <c r="K369" s="377"/>
      <c r="L369" s="377"/>
      <c r="M369" s="377"/>
      <c r="N369" s="377"/>
      <c r="O369" s="377"/>
      <c r="P369" s="377"/>
    </row>
    <row r="370" spans="7:16" hidden="1" x14ac:dyDescent="0.25">
      <c r="G370" s="42"/>
      <c r="I370" s="42"/>
      <c r="J370" s="377"/>
      <c r="K370" s="377"/>
      <c r="L370" s="377"/>
      <c r="M370" s="377"/>
      <c r="N370" s="377"/>
      <c r="O370" s="377"/>
      <c r="P370" s="377"/>
    </row>
    <row r="371" spans="7:16" hidden="1" x14ac:dyDescent="0.25">
      <c r="G371" s="42"/>
      <c r="I371" s="42"/>
      <c r="J371" s="377"/>
      <c r="K371" s="377"/>
      <c r="L371" s="377"/>
      <c r="M371" s="377"/>
      <c r="N371" s="377"/>
      <c r="O371" s="377"/>
      <c r="P371" s="377"/>
    </row>
    <row r="372" spans="7:16" hidden="1" x14ac:dyDescent="0.25">
      <c r="G372" s="42"/>
      <c r="I372" s="42"/>
      <c r="J372" s="377"/>
      <c r="K372" s="377"/>
      <c r="L372" s="377"/>
      <c r="M372" s="377"/>
      <c r="N372" s="377"/>
      <c r="O372" s="377"/>
      <c r="P372" s="377"/>
    </row>
    <row r="373" spans="7:16" hidden="1" x14ac:dyDescent="0.25">
      <c r="G373" s="42"/>
      <c r="I373" s="42"/>
      <c r="J373" s="377"/>
      <c r="K373" s="377"/>
      <c r="L373" s="377"/>
      <c r="M373" s="377"/>
      <c r="N373" s="377"/>
      <c r="O373" s="377"/>
      <c r="P373" s="377"/>
    </row>
    <row r="374" spans="7:16" hidden="1" x14ac:dyDescent="0.25">
      <c r="G374" s="42"/>
      <c r="I374" s="42"/>
      <c r="J374" s="377"/>
      <c r="K374" s="377"/>
      <c r="L374" s="377"/>
      <c r="M374" s="377"/>
      <c r="N374" s="377"/>
      <c r="O374" s="377"/>
      <c r="P374" s="377"/>
    </row>
    <row r="375" spans="7:16" hidden="1" x14ac:dyDescent="0.25">
      <c r="G375" s="42"/>
      <c r="I375" s="42"/>
      <c r="J375" s="377"/>
      <c r="K375" s="377"/>
      <c r="L375" s="377"/>
      <c r="M375" s="377"/>
      <c r="N375" s="377"/>
      <c r="O375" s="377"/>
      <c r="P375" s="377"/>
    </row>
    <row r="376" spans="7:16" hidden="1" x14ac:dyDescent="0.25">
      <c r="G376" s="42"/>
      <c r="I376" s="42"/>
      <c r="J376" s="377"/>
      <c r="K376" s="377"/>
      <c r="L376" s="377"/>
      <c r="M376" s="377"/>
      <c r="N376" s="377"/>
      <c r="O376" s="377"/>
      <c r="P376" s="377"/>
    </row>
    <row r="377" spans="7:16" hidden="1" x14ac:dyDescent="0.25">
      <c r="G377" s="42"/>
      <c r="I377" s="42"/>
      <c r="J377" s="377"/>
      <c r="K377" s="377"/>
      <c r="L377" s="377"/>
      <c r="M377" s="377"/>
      <c r="N377" s="377"/>
      <c r="O377" s="377"/>
      <c r="P377" s="377"/>
    </row>
    <row r="378" spans="7:16" hidden="1" x14ac:dyDescent="0.25">
      <c r="G378" s="42"/>
      <c r="I378" s="42"/>
      <c r="J378" s="377"/>
      <c r="K378" s="377"/>
      <c r="L378" s="377"/>
      <c r="M378" s="377"/>
      <c r="N378" s="377"/>
      <c r="O378" s="377"/>
      <c r="P378" s="377"/>
    </row>
    <row r="379" spans="7:16" hidden="1" x14ac:dyDescent="0.25">
      <c r="G379" s="42"/>
      <c r="I379" s="42"/>
      <c r="J379" s="377"/>
      <c r="K379" s="377"/>
      <c r="L379" s="377"/>
      <c r="M379" s="377"/>
      <c r="N379" s="377"/>
      <c r="O379" s="377"/>
      <c r="P379" s="377"/>
    </row>
    <row r="380" spans="7:16" hidden="1" x14ac:dyDescent="0.25">
      <c r="G380" s="42"/>
      <c r="I380" s="42"/>
      <c r="J380" s="377"/>
      <c r="K380" s="377"/>
      <c r="L380" s="377"/>
      <c r="M380" s="377"/>
      <c r="N380" s="377"/>
      <c r="O380" s="377"/>
      <c r="P380" s="377"/>
    </row>
    <row r="381" spans="7:16" hidden="1" x14ac:dyDescent="0.25">
      <c r="G381" s="42"/>
      <c r="I381" s="42"/>
      <c r="J381" s="377"/>
      <c r="K381" s="377"/>
      <c r="L381" s="377"/>
      <c r="M381" s="377"/>
      <c r="N381" s="377"/>
      <c r="O381" s="377"/>
      <c r="P381" s="377"/>
    </row>
    <row r="382" spans="7:16" hidden="1" x14ac:dyDescent="0.25">
      <c r="G382" s="42"/>
      <c r="I382" s="42"/>
      <c r="J382" s="377"/>
      <c r="K382" s="377"/>
      <c r="L382" s="377"/>
      <c r="M382" s="377"/>
      <c r="N382" s="377"/>
      <c r="O382" s="377"/>
      <c r="P382" s="377"/>
    </row>
    <row r="383" spans="7:16" hidden="1" x14ac:dyDescent="0.25">
      <c r="G383" s="42"/>
      <c r="I383" s="42"/>
      <c r="J383" s="377"/>
      <c r="K383" s="377"/>
      <c r="L383" s="377"/>
      <c r="M383" s="377"/>
      <c r="N383" s="377"/>
      <c r="O383" s="377"/>
      <c r="P383" s="377"/>
    </row>
    <row r="384" spans="7:16" hidden="1" x14ac:dyDescent="0.25">
      <c r="G384" s="42"/>
      <c r="I384" s="42"/>
      <c r="J384" s="377"/>
      <c r="K384" s="377"/>
      <c r="L384" s="377"/>
      <c r="M384" s="377"/>
      <c r="N384" s="377"/>
      <c r="O384" s="377"/>
      <c r="P384" s="377"/>
    </row>
    <row r="385" spans="7:16" hidden="1" x14ac:dyDescent="0.25">
      <c r="G385" s="42"/>
      <c r="I385" s="42"/>
      <c r="J385" s="377"/>
      <c r="K385" s="377"/>
      <c r="L385" s="377"/>
      <c r="M385" s="377"/>
      <c r="N385" s="377"/>
      <c r="O385" s="377"/>
      <c r="P385" s="377"/>
    </row>
    <row r="386" spans="7:16" hidden="1" x14ac:dyDescent="0.25">
      <c r="G386" s="42"/>
      <c r="I386" s="42"/>
      <c r="J386" s="377"/>
      <c r="K386" s="377"/>
      <c r="L386" s="377"/>
      <c r="M386" s="377"/>
      <c r="N386" s="377"/>
      <c r="O386" s="377"/>
      <c r="P386" s="377"/>
    </row>
    <row r="387" spans="7:16" hidden="1" x14ac:dyDescent="0.25">
      <c r="G387" s="42"/>
      <c r="I387" s="42"/>
      <c r="J387" s="377"/>
      <c r="K387" s="377"/>
      <c r="L387" s="377"/>
      <c r="M387" s="377"/>
      <c r="N387" s="377"/>
      <c r="O387" s="377"/>
      <c r="P387" s="377"/>
    </row>
    <row r="388" spans="7:16" hidden="1" x14ac:dyDescent="0.25">
      <c r="G388" s="42"/>
      <c r="I388" s="42"/>
      <c r="J388" s="377"/>
      <c r="K388" s="377"/>
      <c r="L388" s="377"/>
      <c r="M388" s="377"/>
      <c r="N388" s="377"/>
      <c r="O388" s="377"/>
      <c r="P388" s="377"/>
    </row>
    <row r="389" spans="7:16" hidden="1" x14ac:dyDescent="0.25">
      <c r="G389" s="42"/>
      <c r="I389" s="42"/>
      <c r="J389" s="377"/>
      <c r="K389" s="377"/>
      <c r="L389" s="377"/>
      <c r="M389" s="377"/>
      <c r="N389" s="377"/>
      <c r="O389" s="377"/>
      <c r="P389" s="377"/>
    </row>
    <row r="390" spans="7:16" hidden="1" x14ac:dyDescent="0.25">
      <c r="G390" s="42"/>
      <c r="I390" s="42"/>
      <c r="J390" s="377"/>
      <c r="K390" s="377"/>
      <c r="L390" s="377"/>
      <c r="M390" s="377"/>
      <c r="N390" s="377"/>
      <c r="O390" s="377"/>
      <c r="P390" s="377"/>
    </row>
    <row r="391" spans="7:16" hidden="1" x14ac:dyDescent="0.25">
      <c r="G391" s="42"/>
      <c r="I391" s="42"/>
      <c r="J391" s="377"/>
      <c r="K391" s="377"/>
      <c r="L391" s="377"/>
      <c r="M391" s="377"/>
      <c r="N391" s="377"/>
      <c r="O391" s="377"/>
      <c r="P391" s="377"/>
    </row>
    <row r="392" spans="7:16" hidden="1" x14ac:dyDescent="0.25">
      <c r="G392" s="42"/>
      <c r="I392" s="42"/>
      <c r="J392" s="377"/>
      <c r="K392" s="377"/>
      <c r="L392" s="377"/>
      <c r="M392" s="377"/>
      <c r="N392" s="377"/>
      <c r="O392" s="377"/>
      <c r="P392" s="377"/>
    </row>
    <row r="393" spans="7:16" hidden="1" x14ac:dyDescent="0.25">
      <c r="G393" s="42"/>
      <c r="I393" s="42"/>
      <c r="J393" s="377"/>
      <c r="K393" s="377"/>
      <c r="L393" s="377"/>
      <c r="M393" s="377"/>
      <c r="N393" s="377"/>
      <c r="O393" s="377"/>
      <c r="P393" s="377"/>
    </row>
    <row r="394" spans="7:16" hidden="1" x14ac:dyDescent="0.25">
      <c r="G394" s="42"/>
      <c r="I394" s="42"/>
      <c r="J394" s="377"/>
      <c r="K394" s="377"/>
      <c r="L394" s="377"/>
      <c r="M394" s="377"/>
      <c r="N394" s="377"/>
      <c r="O394" s="377"/>
      <c r="P394" s="377"/>
    </row>
    <row r="395" spans="7:16" hidden="1" x14ac:dyDescent="0.25">
      <c r="G395" s="42"/>
      <c r="I395" s="42"/>
      <c r="J395" s="377"/>
      <c r="K395" s="377"/>
      <c r="L395" s="377"/>
      <c r="M395" s="377"/>
      <c r="N395" s="377"/>
      <c r="O395" s="377"/>
      <c r="P395" s="377"/>
    </row>
    <row r="396" spans="7:16" hidden="1" x14ac:dyDescent="0.25">
      <c r="G396" s="42"/>
      <c r="I396" s="42"/>
      <c r="J396" s="377"/>
      <c r="K396" s="377"/>
      <c r="L396" s="377"/>
      <c r="M396" s="377"/>
      <c r="N396" s="377"/>
      <c r="O396" s="377"/>
      <c r="P396" s="377"/>
    </row>
    <row r="397" spans="7:16" hidden="1" x14ac:dyDescent="0.25">
      <c r="G397" s="42"/>
      <c r="I397" s="42"/>
      <c r="J397" s="377"/>
      <c r="K397" s="377"/>
      <c r="L397" s="377"/>
      <c r="M397" s="377"/>
      <c r="N397" s="377"/>
      <c r="O397" s="377"/>
      <c r="P397" s="377"/>
    </row>
    <row r="398" spans="7:16" hidden="1" x14ac:dyDescent="0.25">
      <c r="G398" s="42"/>
      <c r="I398" s="42"/>
      <c r="J398" s="377"/>
      <c r="K398" s="377"/>
      <c r="L398" s="377"/>
      <c r="M398" s="377"/>
      <c r="N398" s="377"/>
      <c r="O398" s="377"/>
      <c r="P398" s="377"/>
    </row>
    <row r="399" spans="7:16" hidden="1" x14ac:dyDescent="0.25">
      <c r="G399" s="42"/>
      <c r="I399" s="42"/>
      <c r="J399" s="377"/>
      <c r="K399" s="377"/>
      <c r="L399" s="377"/>
      <c r="M399" s="377"/>
      <c r="N399" s="377"/>
      <c r="O399" s="377"/>
      <c r="P399" s="377"/>
    </row>
    <row r="400" spans="7:16" hidden="1" x14ac:dyDescent="0.25">
      <c r="G400" s="42"/>
      <c r="I400" s="42"/>
      <c r="J400" s="377"/>
      <c r="K400" s="377"/>
      <c r="L400" s="377"/>
      <c r="M400" s="377"/>
      <c r="N400" s="377"/>
      <c r="O400" s="377"/>
      <c r="P400" s="377"/>
    </row>
    <row r="401" spans="7:16" hidden="1" x14ac:dyDescent="0.25">
      <c r="G401" s="42"/>
      <c r="I401" s="42"/>
      <c r="J401" s="377"/>
      <c r="K401" s="377"/>
      <c r="L401" s="377"/>
      <c r="M401" s="377"/>
      <c r="N401" s="377"/>
      <c r="O401" s="377"/>
      <c r="P401" s="377"/>
    </row>
    <row r="402" spans="7:16" hidden="1" x14ac:dyDescent="0.25">
      <c r="G402" s="42"/>
      <c r="I402" s="42"/>
      <c r="J402" s="377"/>
      <c r="K402" s="377"/>
      <c r="L402" s="377"/>
      <c r="M402" s="377"/>
      <c r="N402" s="377"/>
      <c r="O402" s="377"/>
      <c r="P402" s="377"/>
    </row>
    <row r="403" spans="7:16" hidden="1" x14ac:dyDescent="0.25">
      <c r="G403" s="42"/>
      <c r="I403" s="42"/>
      <c r="J403" s="377"/>
      <c r="K403" s="377"/>
      <c r="L403" s="377"/>
      <c r="M403" s="377"/>
      <c r="N403" s="377"/>
      <c r="O403" s="377"/>
      <c r="P403" s="377"/>
    </row>
    <row r="404" spans="7:16" hidden="1" x14ac:dyDescent="0.25">
      <c r="G404" s="42"/>
      <c r="I404" s="42"/>
      <c r="J404" s="377"/>
      <c r="K404" s="377"/>
      <c r="L404" s="377"/>
      <c r="M404" s="377"/>
      <c r="N404" s="377"/>
      <c r="O404" s="377"/>
      <c r="P404" s="377"/>
    </row>
    <row r="405" spans="7:16" hidden="1" x14ac:dyDescent="0.25">
      <c r="G405" s="42"/>
      <c r="I405" s="42"/>
      <c r="J405" s="377"/>
      <c r="K405" s="377"/>
      <c r="L405" s="377"/>
      <c r="M405" s="377"/>
      <c r="N405" s="377"/>
      <c r="O405" s="377"/>
      <c r="P405" s="377"/>
    </row>
    <row r="406" spans="7:16" hidden="1" x14ac:dyDescent="0.25">
      <c r="G406" s="42"/>
      <c r="I406" s="42"/>
      <c r="J406" s="377"/>
      <c r="K406" s="377"/>
      <c r="L406" s="377"/>
      <c r="M406" s="377"/>
      <c r="N406" s="377"/>
      <c r="O406" s="377"/>
      <c r="P406" s="377"/>
    </row>
    <row r="407" spans="7:16" hidden="1" x14ac:dyDescent="0.25">
      <c r="G407" s="42"/>
      <c r="I407" s="42"/>
      <c r="J407" s="377"/>
      <c r="K407" s="377"/>
      <c r="L407" s="377"/>
      <c r="M407" s="377"/>
      <c r="N407" s="377"/>
      <c r="O407" s="377"/>
      <c r="P407" s="377"/>
    </row>
    <row r="408" spans="7:16" hidden="1" x14ac:dyDescent="0.25">
      <c r="G408" s="42"/>
      <c r="I408" s="42"/>
      <c r="J408" s="377"/>
      <c r="K408" s="377"/>
      <c r="L408" s="377"/>
      <c r="M408" s="377"/>
      <c r="N408" s="377"/>
      <c r="O408" s="377"/>
      <c r="P408" s="377"/>
    </row>
    <row r="409" spans="7:16" hidden="1" x14ac:dyDescent="0.25">
      <c r="G409" s="42"/>
      <c r="I409" s="42"/>
      <c r="J409" s="377"/>
      <c r="K409" s="377"/>
      <c r="L409" s="377"/>
      <c r="M409" s="377"/>
      <c r="N409" s="377"/>
      <c r="O409" s="377"/>
      <c r="P409" s="377"/>
    </row>
    <row r="410" spans="7:16" hidden="1" x14ac:dyDescent="0.25">
      <c r="G410" s="42"/>
      <c r="I410" s="42"/>
      <c r="J410" s="377"/>
      <c r="K410" s="377"/>
      <c r="L410" s="377"/>
      <c r="M410" s="377"/>
      <c r="N410" s="377"/>
      <c r="O410" s="377"/>
      <c r="P410" s="377"/>
    </row>
    <row r="411" spans="7:16" hidden="1" x14ac:dyDescent="0.25">
      <c r="G411" s="42"/>
      <c r="I411" s="42"/>
      <c r="J411" s="377"/>
      <c r="K411" s="377"/>
      <c r="L411" s="377"/>
      <c r="M411" s="377"/>
      <c r="N411" s="377"/>
      <c r="O411" s="377"/>
      <c r="P411" s="377"/>
    </row>
    <row r="412" spans="7:16" hidden="1" x14ac:dyDescent="0.25">
      <c r="G412" s="42"/>
      <c r="I412" s="42"/>
      <c r="J412" s="377"/>
      <c r="K412" s="377"/>
      <c r="L412" s="377"/>
      <c r="M412" s="377"/>
      <c r="N412" s="377"/>
      <c r="O412" s="377"/>
      <c r="P412" s="377"/>
    </row>
    <row r="413" spans="7:16" hidden="1" x14ac:dyDescent="0.25">
      <c r="G413" s="42"/>
      <c r="I413" s="42"/>
      <c r="J413" s="377"/>
      <c r="K413" s="377"/>
      <c r="L413" s="377"/>
      <c r="M413" s="377"/>
      <c r="N413" s="377"/>
      <c r="O413" s="377"/>
      <c r="P413" s="377"/>
    </row>
    <row r="414" spans="7:16" hidden="1" x14ac:dyDescent="0.25">
      <c r="G414" s="42"/>
      <c r="I414" s="42"/>
      <c r="J414" s="377"/>
      <c r="K414" s="377"/>
      <c r="L414" s="377"/>
      <c r="M414" s="377"/>
      <c r="N414" s="377"/>
      <c r="O414" s="377"/>
      <c r="P414" s="377"/>
    </row>
    <row r="415" spans="7:16" hidden="1" x14ac:dyDescent="0.25">
      <c r="G415" s="42"/>
      <c r="I415" s="42"/>
      <c r="J415" s="377"/>
      <c r="K415" s="377"/>
      <c r="L415" s="377"/>
      <c r="M415" s="377"/>
      <c r="N415" s="377"/>
      <c r="O415" s="377"/>
      <c r="P415" s="377"/>
    </row>
    <row r="416" spans="7:16" hidden="1" x14ac:dyDescent="0.25">
      <c r="G416" s="42"/>
      <c r="I416" s="42"/>
      <c r="J416" s="377"/>
      <c r="K416" s="377"/>
      <c r="L416" s="377"/>
      <c r="M416" s="377"/>
      <c r="N416" s="377"/>
      <c r="O416" s="377"/>
      <c r="P416" s="377"/>
    </row>
    <row r="417" spans="7:16" hidden="1" x14ac:dyDescent="0.25">
      <c r="G417" s="42"/>
      <c r="I417" s="42"/>
      <c r="J417" s="377"/>
      <c r="K417" s="377"/>
      <c r="L417" s="377"/>
      <c r="M417" s="377"/>
      <c r="N417" s="377"/>
      <c r="O417" s="377"/>
      <c r="P417" s="377"/>
    </row>
    <row r="418" spans="7:16" hidden="1" x14ac:dyDescent="0.25">
      <c r="G418" s="42"/>
      <c r="I418" s="42"/>
      <c r="J418" s="377"/>
      <c r="K418" s="377"/>
      <c r="L418" s="377"/>
      <c r="M418" s="377"/>
      <c r="N418" s="377"/>
      <c r="O418" s="377"/>
      <c r="P418" s="377"/>
    </row>
    <row r="419" spans="7:16" hidden="1" x14ac:dyDescent="0.25">
      <c r="G419" s="42"/>
      <c r="I419" s="42"/>
      <c r="J419" s="377"/>
      <c r="K419" s="377"/>
      <c r="L419" s="377"/>
      <c r="M419" s="377"/>
      <c r="N419" s="377"/>
      <c r="O419" s="377"/>
      <c r="P419" s="377"/>
    </row>
    <row r="420" spans="7:16" hidden="1" x14ac:dyDescent="0.25">
      <c r="G420" s="42"/>
      <c r="I420" s="42"/>
      <c r="J420" s="377"/>
      <c r="K420" s="377"/>
      <c r="L420" s="377"/>
      <c r="M420" s="377"/>
      <c r="N420" s="377"/>
      <c r="O420" s="377"/>
      <c r="P420" s="377"/>
    </row>
    <row r="421" spans="7:16" hidden="1" x14ac:dyDescent="0.25">
      <c r="G421" s="42"/>
      <c r="I421" s="42"/>
      <c r="J421" s="377"/>
      <c r="K421" s="377"/>
      <c r="L421" s="377"/>
      <c r="M421" s="377"/>
      <c r="N421" s="377"/>
      <c r="O421" s="377"/>
      <c r="P421" s="377"/>
    </row>
    <row r="422" spans="7:16" hidden="1" x14ac:dyDescent="0.25">
      <c r="G422" s="42"/>
      <c r="I422" s="42"/>
      <c r="J422" s="377"/>
      <c r="K422" s="377"/>
      <c r="L422" s="377"/>
      <c r="M422" s="377"/>
      <c r="N422" s="377"/>
      <c r="O422" s="377"/>
      <c r="P422" s="377"/>
    </row>
    <row r="423" spans="7:16" hidden="1" x14ac:dyDescent="0.25">
      <c r="G423" s="42"/>
      <c r="I423" s="42"/>
      <c r="J423" s="377"/>
      <c r="K423" s="377"/>
      <c r="L423" s="377"/>
      <c r="M423" s="377"/>
      <c r="N423" s="377"/>
      <c r="O423" s="377"/>
      <c r="P423" s="377"/>
    </row>
    <row r="424" spans="7:16" hidden="1" x14ac:dyDescent="0.25">
      <c r="G424" s="42"/>
      <c r="I424" s="42"/>
      <c r="J424" s="377"/>
      <c r="K424" s="377"/>
      <c r="L424" s="377"/>
      <c r="M424" s="377"/>
      <c r="N424" s="377"/>
      <c r="O424" s="377"/>
      <c r="P424" s="377"/>
    </row>
    <row r="425" spans="7:16" hidden="1" x14ac:dyDescent="0.25">
      <c r="G425" s="42"/>
      <c r="I425" s="42"/>
      <c r="J425" s="377"/>
      <c r="K425" s="377"/>
      <c r="L425" s="377"/>
      <c r="M425" s="377"/>
      <c r="N425" s="377"/>
      <c r="O425" s="377"/>
      <c r="P425" s="377"/>
    </row>
    <row r="426" spans="7:16" hidden="1" x14ac:dyDescent="0.25">
      <c r="G426" s="42"/>
      <c r="I426" s="42"/>
      <c r="J426" s="377"/>
      <c r="K426" s="377"/>
      <c r="L426" s="377"/>
      <c r="M426" s="377"/>
      <c r="N426" s="377"/>
      <c r="O426" s="377"/>
      <c r="P426" s="377"/>
    </row>
    <row r="427" spans="7:16" hidden="1" x14ac:dyDescent="0.25">
      <c r="G427" s="42"/>
      <c r="I427" s="42"/>
      <c r="J427" s="377"/>
      <c r="K427" s="377"/>
      <c r="L427" s="377"/>
      <c r="M427" s="377"/>
      <c r="N427" s="377"/>
      <c r="O427" s="377"/>
      <c r="P427" s="377"/>
    </row>
    <row r="428" spans="7:16" hidden="1" x14ac:dyDescent="0.25">
      <c r="G428" s="42"/>
      <c r="I428" s="42"/>
      <c r="J428" s="377"/>
      <c r="K428" s="377"/>
      <c r="L428" s="377"/>
      <c r="M428" s="377"/>
      <c r="N428" s="377"/>
      <c r="O428" s="377"/>
      <c r="P428" s="377"/>
    </row>
    <row r="429" spans="7:16" hidden="1" x14ac:dyDescent="0.25">
      <c r="G429" s="42"/>
      <c r="I429" s="42"/>
      <c r="J429" s="377"/>
      <c r="K429" s="377"/>
      <c r="L429" s="377"/>
      <c r="M429" s="377"/>
      <c r="N429" s="377"/>
      <c r="O429" s="377"/>
      <c r="P429" s="377"/>
    </row>
    <row r="430" spans="7:16" hidden="1" x14ac:dyDescent="0.25">
      <c r="G430" s="42"/>
      <c r="I430" s="42"/>
      <c r="J430" s="377"/>
      <c r="K430" s="377"/>
      <c r="L430" s="377"/>
      <c r="M430" s="377"/>
      <c r="N430" s="377"/>
      <c r="O430" s="377"/>
      <c r="P430" s="377"/>
    </row>
    <row r="431" spans="7:16" hidden="1" x14ac:dyDescent="0.25">
      <c r="G431" s="42"/>
      <c r="J431" s="377"/>
      <c r="K431" s="377"/>
      <c r="L431" s="377"/>
      <c r="M431" s="377"/>
      <c r="N431" s="377"/>
      <c r="O431" s="377"/>
      <c r="P431" s="377"/>
    </row>
    <row r="432" spans="7:16" hidden="1" x14ac:dyDescent="0.25">
      <c r="G432" s="42"/>
      <c r="J432" s="377"/>
      <c r="K432" s="377"/>
      <c r="L432" s="377"/>
      <c r="M432" s="377"/>
      <c r="N432" s="377"/>
      <c r="O432" s="377"/>
      <c r="P432" s="377"/>
    </row>
    <row r="433" spans="7:16" hidden="1" x14ac:dyDescent="0.25">
      <c r="G433" s="42"/>
      <c r="J433" s="377"/>
      <c r="K433" s="377"/>
      <c r="L433" s="377"/>
      <c r="M433" s="377"/>
      <c r="N433" s="377"/>
      <c r="O433" s="377"/>
      <c r="P433" s="377"/>
    </row>
    <row r="434" spans="7:16" hidden="1" x14ac:dyDescent="0.25">
      <c r="G434" s="42"/>
      <c r="J434" s="377"/>
      <c r="K434" s="377"/>
      <c r="L434" s="377"/>
      <c r="M434" s="377"/>
      <c r="N434" s="377"/>
      <c r="O434" s="377"/>
      <c r="P434" s="377"/>
    </row>
    <row r="435" spans="7:16" hidden="1" x14ac:dyDescent="0.25">
      <c r="G435" s="42"/>
      <c r="J435" s="377"/>
      <c r="K435" s="377"/>
      <c r="L435" s="377"/>
      <c r="M435" s="377"/>
      <c r="N435" s="377"/>
      <c r="O435" s="377"/>
      <c r="P435" s="377"/>
    </row>
    <row r="436" spans="7:16" hidden="1" x14ac:dyDescent="0.25">
      <c r="G436" s="42"/>
      <c r="J436" s="377"/>
      <c r="K436" s="377"/>
      <c r="L436" s="377"/>
      <c r="M436" s="377"/>
      <c r="N436" s="377"/>
      <c r="O436" s="377"/>
      <c r="P436" s="377"/>
    </row>
    <row r="437" spans="7:16" hidden="1" x14ac:dyDescent="0.25">
      <c r="G437" s="42"/>
      <c r="J437" s="377"/>
      <c r="K437" s="377"/>
      <c r="L437" s="377"/>
      <c r="M437" s="377"/>
      <c r="N437" s="377"/>
      <c r="O437" s="377"/>
      <c r="P437" s="377"/>
    </row>
    <row r="438" spans="7:16" hidden="1" x14ac:dyDescent="0.25">
      <c r="G438" s="42"/>
      <c r="J438" s="377"/>
      <c r="K438" s="377"/>
      <c r="L438" s="377"/>
      <c r="M438" s="377"/>
      <c r="N438" s="377"/>
      <c r="O438" s="377"/>
      <c r="P438" s="377"/>
    </row>
    <row r="439" spans="7:16" hidden="1" x14ac:dyDescent="0.25">
      <c r="G439" s="42"/>
      <c r="J439" s="377"/>
      <c r="K439" s="377"/>
      <c r="L439" s="377"/>
      <c r="M439" s="377"/>
      <c r="N439" s="377"/>
      <c r="O439" s="377"/>
      <c r="P439" s="377"/>
    </row>
    <row r="440" spans="7:16" hidden="1" x14ac:dyDescent="0.25">
      <c r="G440" s="42"/>
      <c r="J440" s="377"/>
      <c r="K440" s="377"/>
      <c r="L440" s="377"/>
      <c r="M440" s="377"/>
      <c r="N440" s="377"/>
      <c r="O440" s="377"/>
      <c r="P440" s="377"/>
    </row>
    <row r="441" spans="7:16" hidden="1" x14ac:dyDescent="0.25">
      <c r="G441" s="42"/>
      <c r="J441" s="377"/>
      <c r="K441" s="377"/>
      <c r="L441" s="377"/>
      <c r="M441" s="377"/>
      <c r="N441" s="377"/>
      <c r="O441" s="377"/>
      <c r="P441" s="377"/>
    </row>
    <row r="442" spans="7:16" hidden="1" x14ac:dyDescent="0.25">
      <c r="G442" s="42"/>
      <c r="J442" s="377"/>
      <c r="K442" s="377"/>
      <c r="L442" s="377"/>
      <c r="M442" s="377"/>
      <c r="N442" s="377"/>
      <c r="O442" s="377"/>
      <c r="P442" s="377"/>
    </row>
    <row r="443" spans="7:16" hidden="1" x14ac:dyDescent="0.25">
      <c r="G443" s="42"/>
      <c r="J443" s="377"/>
      <c r="K443" s="377"/>
      <c r="L443" s="377"/>
      <c r="M443" s="377"/>
      <c r="N443" s="377"/>
      <c r="O443" s="377"/>
      <c r="P443" s="377"/>
    </row>
    <row r="444" spans="7:16" hidden="1" x14ac:dyDescent="0.25">
      <c r="G444" s="42"/>
      <c r="J444" s="377"/>
      <c r="K444" s="377"/>
      <c r="L444" s="377"/>
      <c r="M444" s="377"/>
      <c r="N444" s="377"/>
      <c r="O444" s="377"/>
      <c r="P444" s="377"/>
    </row>
    <row r="445" spans="7:16" hidden="1" x14ac:dyDescent="0.25">
      <c r="G445" s="42"/>
      <c r="J445" s="377"/>
      <c r="K445" s="377"/>
      <c r="L445" s="377"/>
      <c r="M445" s="377"/>
      <c r="N445" s="377"/>
      <c r="O445" s="377"/>
      <c r="P445" s="377"/>
    </row>
    <row r="446" spans="7:16" hidden="1" x14ac:dyDescent="0.25">
      <c r="G446" s="42"/>
      <c r="J446" s="377"/>
      <c r="K446" s="377"/>
      <c r="L446" s="377"/>
      <c r="M446" s="377"/>
      <c r="N446" s="377"/>
      <c r="O446" s="377"/>
      <c r="P446" s="377"/>
    </row>
    <row r="447" spans="7:16" hidden="1" x14ac:dyDescent="0.25">
      <c r="G447" s="42"/>
      <c r="J447" s="377"/>
      <c r="K447" s="377"/>
      <c r="L447" s="377"/>
      <c r="M447" s="377"/>
      <c r="N447" s="377"/>
      <c r="O447" s="377"/>
      <c r="P447" s="377"/>
    </row>
    <row r="448" spans="7:16" hidden="1" x14ac:dyDescent="0.25">
      <c r="G448" s="42"/>
      <c r="J448" s="377"/>
      <c r="K448" s="377"/>
      <c r="L448" s="377"/>
      <c r="M448" s="377"/>
      <c r="N448" s="377"/>
      <c r="O448" s="377"/>
      <c r="P448" s="377"/>
    </row>
    <row r="449" spans="7:16" hidden="1" x14ac:dyDescent="0.25">
      <c r="G449" s="42"/>
      <c r="J449" s="377"/>
      <c r="K449" s="377"/>
      <c r="L449" s="377"/>
      <c r="M449" s="377"/>
      <c r="N449" s="377"/>
      <c r="O449" s="377"/>
      <c r="P449" s="377"/>
    </row>
    <row r="450" spans="7:16" hidden="1" x14ac:dyDescent="0.25">
      <c r="G450" s="42"/>
      <c r="J450" s="377"/>
      <c r="K450" s="377"/>
      <c r="L450" s="377"/>
      <c r="M450" s="377"/>
      <c r="N450" s="377"/>
      <c r="O450" s="377"/>
      <c r="P450" s="377"/>
    </row>
    <row r="451" spans="7:16" hidden="1" x14ac:dyDescent="0.25">
      <c r="G451" s="42"/>
      <c r="J451" s="377"/>
      <c r="K451" s="377"/>
      <c r="L451" s="377"/>
      <c r="M451" s="377"/>
      <c r="N451" s="377"/>
      <c r="O451" s="377"/>
      <c r="P451" s="377"/>
    </row>
    <row r="452" spans="7:16" hidden="1" x14ac:dyDescent="0.25">
      <c r="G452" s="42"/>
      <c r="J452" s="377"/>
      <c r="K452" s="377"/>
      <c r="L452" s="377"/>
      <c r="M452" s="377"/>
      <c r="N452" s="377"/>
      <c r="O452" s="377"/>
      <c r="P452" s="377"/>
    </row>
    <row r="453" spans="7:16" hidden="1" x14ac:dyDescent="0.25">
      <c r="G453" s="42"/>
      <c r="J453" s="377"/>
      <c r="K453" s="377"/>
      <c r="L453" s="377"/>
      <c r="M453" s="377"/>
      <c r="N453" s="377"/>
      <c r="O453" s="377"/>
      <c r="P453" s="377"/>
    </row>
    <row r="454" spans="7:16" hidden="1" x14ac:dyDescent="0.25">
      <c r="G454" s="42"/>
      <c r="J454" s="377"/>
      <c r="K454" s="377"/>
      <c r="L454" s="377"/>
      <c r="M454" s="377"/>
      <c r="N454" s="377"/>
      <c r="O454" s="377"/>
      <c r="P454" s="377"/>
    </row>
    <row r="455" spans="7:16" hidden="1" x14ac:dyDescent="0.25">
      <c r="G455" s="42"/>
      <c r="J455" s="377"/>
      <c r="K455" s="377"/>
      <c r="L455" s="377"/>
      <c r="M455" s="377"/>
      <c r="N455" s="377"/>
      <c r="O455" s="377"/>
      <c r="P455" s="377"/>
    </row>
    <row r="456" spans="7:16" hidden="1" x14ac:dyDescent="0.25">
      <c r="G456" s="42"/>
      <c r="J456" s="377"/>
      <c r="K456" s="377"/>
      <c r="L456" s="377"/>
      <c r="M456" s="377"/>
      <c r="N456" s="377"/>
      <c r="O456" s="377"/>
      <c r="P456" s="377"/>
    </row>
    <row r="457" spans="7:16" hidden="1" x14ac:dyDescent="0.25">
      <c r="G457" s="42"/>
      <c r="J457" s="377"/>
      <c r="K457" s="377"/>
      <c r="L457" s="377"/>
      <c r="M457" s="377"/>
      <c r="N457" s="377"/>
      <c r="O457" s="377"/>
      <c r="P457" s="377"/>
    </row>
    <row r="458" spans="7:16" hidden="1" x14ac:dyDescent="0.25">
      <c r="G458" s="42"/>
      <c r="J458" s="377"/>
      <c r="K458" s="377"/>
      <c r="L458" s="377"/>
      <c r="M458" s="377"/>
      <c r="N458" s="377"/>
      <c r="O458" s="377"/>
      <c r="P458" s="377"/>
    </row>
    <row r="459" spans="7:16" hidden="1" x14ac:dyDescent="0.25">
      <c r="G459" s="42"/>
      <c r="J459" s="377"/>
      <c r="K459" s="377"/>
      <c r="L459" s="377"/>
      <c r="M459" s="377"/>
      <c r="N459" s="377"/>
      <c r="O459" s="377"/>
      <c r="P459" s="377"/>
    </row>
    <row r="460" spans="7:16" hidden="1" x14ac:dyDescent="0.25">
      <c r="G460" s="42"/>
      <c r="J460" s="377"/>
      <c r="K460" s="377"/>
      <c r="L460" s="377"/>
      <c r="M460" s="377"/>
      <c r="N460" s="377"/>
      <c r="O460" s="377"/>
      <c r="P460" s="377"/>
    </row>
    <row r="461" spans="7:16" hidden="1" x14ac:dyDescent="0.25">
      <c r="G461" s="42"/>
      <c r="J461" s="377"/>
      <c r="K461" s="377"/>
      <c r="L461" s="377"/>
      <c r="M461" s="377"/>
      <c r="N461" s="377"/>
      <c r="O461" s="377"/>
      <c r="P461" s="377"/>
    </row>
    <row r="462" spans="7:16" hidden="1" x14ac:dyDescent="0.25">
      <c r="G462" s="42"/>
      <c r="J462" s="377"/>
      <c r="K462" s="377"/>
      <c r="L462" s="377"/>
      <c r="M462" s="377"/>
      <c r="N462" s="377"/>
      <c r="O462" s="377"/>
      <c r="P462" s="377"/>
    </row>
    <row r="463" spans="7:16" hidden="1" x14ac:dyDescent="0.25">
      <c r="G463" s="42"/>
      <c r="J463" s="377"/>
      <c r="K463" s="377"/>
      <c r="L463" s="377"/>
      <c r="M463" s="377"/>
      <c r="N463" s="377"/>
      <c r="O463" s="377"/>
      <c r="P463" s="377"/>
    </row>
    <row r="464" spans="7:16" hidden="1" x14ac:dyDescent="0.25">
      <c r="G464" s="42"/>
      <c r="J464" s="377"/>
      <c r="K464" s="377"/>
      <c r="L464" s="377"/>
      <c r="M464" s="377"/>
      <c r="N464" s="377"/>
      <c r="O464" s="377"/>
      <c r="P464" s="377"/>
    </row>
    <row r="465" spans="7:16" hidden="1" x14ac:dyDescent="0.25">
      <c r="G465" s="42"/>
      <c r="J465" s="377"/>
      <c r="K465" s="377"/>
      <c r="L465" s="377"/>
      <c r="M465" s="377"/>
      <c r="N465" s="377"/>
      <c r="O465" s="377"/>
      <c r="P465" s="377"/>
    </row>
    <row r="466" spans="7:16" hidden="1" x14ac:dyDescent="0.25">
      <c r="G466" s="42"/>
      <c r="J466" s="377"/>
      <c r="K466" s="377"/>
      <c r="L466" s="377"/>
      <c r="M466" s="377"/>
      <c r="N466" s="377"/>
      <c r="O466" s="377"/>
      <c r="P466" s="377"/>
    </row>
    <row r="467" spans="7:16" hidden="1" x14ac:dyDescent="0.25">
      <c r="G467" s="42"/>
      <c r="J467" s="377"/>
      <c r="K467" s="377"/>
      <c r="L467" s="377"/>
      <c r="M467" s="377"/>
      <c r="N467" s="377"/>
      <c r="O467" s="377"/>
      <c r="P467" s="377"/>
    </row>
    <row r="468" spans="7:16" hidden="1" x14ac:dyDescent="0.25">
      <c r="G468" s="42"/>
      <c r="J468" s="377"/>
      <c r="K468" s="377"/>
      <c r="L468" s="377"/>
      <c r="M468" s="377"/>
      <c r="N468" s="377"/>
      <c r="O468" s="377"/>
      <c r="P468" s="377"/>
    </row>
    <row r="469" spans="7:16" hidden="1" x14ac:dyDescent="0.25">
      <c r="G469" s="42"/>
      <c r="J469" s="377"/>
      <c r="K469" s="377"/>
      <c r="L469" s="377"/>
      <c r="M469" s="377"/>
      <c r="N469" s="377"/>
      <c r="O469" s="377"/>
      <c r="P469" s="377"/>
    </row>
    <row r="470" spans="7:16" hidden="1" x14ac:dyDescent="0.25">
      <c r="G470" s="42"/>
      <c r="J470" s="377"/>
      <c r="K470" s="377"/>
      <c r="L470" s="377"/>
      <c r="M470" s="377"/>
      <c r="N470" s="377"/>
      <c r="O470" s="377"/>
      <c r="P470" s="377"/>
    </row>
    <row r="471" spans="7:16" hidden="1" x14ac:dyDescent="0.25">
      <c r="G471" s="42"/>
      <c r="J471" s="377"/>
      <c r="K471" s="377"/>
      <c r="L471" s="377"/>
      <c r="M471" s="377"/>
      <c r="N471" s="377"/>
      <c r="O471" s="377"/>
      <c r="P471" s="377"/>
    </row>
    <row r="472" spans="7:16" hidden="1" x14ac:dyDescent="0.25">
      <c r="G472" s="42"/>
      <c r="J472" s="377"/>
      <c r="K472" s="377"/>
      <c r="L472" s="377"/>
      <c r="M472" s="377"/>
      <c r="N472" s="377"/>
      <c r="O472" s="377"/>
      <c r="P472" s="377"/>
    </row>
    <row r="473" spans="7:16" hidden="1" x14ac:dyDescent="0.25">
      <c r="G473" s="42"/>
      <c r="J473" s="377"/>
      <c r="K473" s="377"/>
      <c r="L473" s="377"/>
      <c r="M473" s="377"/>
      <c r="N473" s="377"/>
      <c r="O473" s="377"/>
      <c r="P473" s="377"/>
    </row>
    <row r="474" spans="7:16" hidden="1" x14ac:dyDescent="0.25">
      <c r="G474" s="42"/>
      <c r="J474" s="377"/>
      <c r="K474" s="377"/>
      <c r="L474" s="377"/>
      <c r="M474" s="377"/>
      <c r="N474" s="377"/>
      <c r="O474" s="377"/>
      <c r="P474" s="377"/>
    </row>
    <row r="475" spans="7:16" hidden="1" x14ac:dyDescent="0.25">
      <c r="G475" s="42"/>
      <c r="J475" s="377"/>
      <c r="K475" s="377"/>
      <c r="L475" s="377"/>
      <c r="M475" s="377"/>
      <c r="N475" s="377"/>
      <c r="O475" s="377"/>
      <c r="P475" s="377"/>
    </row>
    <row r="476" spans="7:16" hidden="1" x14ac:dyDescent="0.25">
      <c r="G476" s="42"/>
      <c r="J476" s="377"/>
      <c r="K476" s="377"/>
      <c r="L476" s="377"/>
      <c r="M476" s="377"/>
      <c r="N476" s="377"/>
      <c r="O476" s="377"/>
      <c r="P476" s="377"/>
    </row>
    <row r="477" spans="7:16" hidden="1" x14ac:dyDescent="0.25">
      <c r="G477" s="42"/>
      <c r="J477" s="377"/>
      <c r="K477" s="377"/>
      <c r="L477" s="377"/>
      <c r="M477" s="377"/>
      <c r="N477" s="377"/>
      <c r="O477" s="377"/>
      <c r="P477" s="377"/>
    </row>
    <row r="478" spans="7:16" hidden="1" x14ac:dyDescent="0.25">
      <c r="G478" s="42"/>
      <c r="J478" s="377"/>
      <c r="K478" s="377"/>
      <c r="L478" s="377"/>
      <c r="M478" s="377"/>
      <c r="N478" s="377"/>
      <c r="O478" s="377"/>
      <c r="P478" s="377"/>
    </row>
    <row r="479" spans="7:16" hidden="1" x14ac:dyDescent="0.25">
      <c r="G479" s="42"/>
      <c r="J479" s="377"/>
      <c r="K479" s="377"/>
      <c r="L479" s="377"/>
      <c r="M479" s="377"/>
      <c r="N479" s="377"/>
      <c r="O479" s="377"/>
      <c r="P479" s="377"/>
    </row>
    <row r="480" spans="7:16" hidden="1" x14ac:dyDescent="0.25">
      <c r="G480" s="42"/>
      <c r="J480" s="377"/>
      <c r="K480" s="377"/>
      <c r="L480" s="377"/>
      <c r="M480" s="377"/>
      <c r="N480" s="377"/>
      <c r="O480" s="377"/>
      <c r="P480" s="377"/>
    </row>
    <row r="481" spans="7:16" hidden="1" x14ac:dyDescent="0.25">
      <c r="G481" s="42"/>
      <c r="J481" s="377"/>
      <c r="K481" s="377"/>
      <c r="M481" s="377"/>
      <c r="N481" s="377"/>
      <c r="O481" s="377"/>
      <c r="P481" s="377"/>
    </row>
    <row r="482" spans="7:16" hidden="1" x14ac:dyDescent="0.25">
      <c r="G482" s="42"/>
      <c r="J482" s="377"/>
      <c r="K482" s="377"/>
      <c r="M482" s="377"/>
      <c r="N482" s="377"/>
      <c r="O482" s="377"/>
      <c r="P482" s="377"/>
    </row>
    <row r="483" spans="7:16" hidden="1" x14ac:dyDescent="0.25">
      <c r="G483" s="42"/>
      <c r="J483" s="377"/>
      <c r="K483" s="377"/>
      <c r="N483" s="377"/>
      <c r="P483" s="377"/>
    </row>
    <row r="484" spans="7:16" hidden="1" x14ac:dyDescent="0.25">
      <c r="G484" s="42"/>
      <c r="J484" s="377"/>
    </row>
    <row r="485" spans="7:16" hidden="1" x14ac:dyDescent="0.25">
      <c r="G485" s="42"/>
      <c r="J485" s="377"/>
    </row>
    <row r="486" spans="7:16" hidden="1" x14ac:dyDescent="0.25">
      <c r="G486" s="42"/>
      <c r="J486" s="377"/>
    </row>
    <row r="487" spans="7:16" hidden="1" x14ac:dyDescent="0.25">
      <c r="G487" s="42"/>
      <c r="J487" s="377"/>
    </row>
    <row r="488" spans="7:16" hidden="1" x14ac:dyDescent="0.25">
      <c r="G488" s="42"/>
      <c r="J488" s="377"/>
    </row>
    <row r="489" spans="7:16" hidden="1" x14ac:dyDescent="0.25">
      <c r="G489" s="42"/>
      <c r="J489" s="377"/>
    </row>
    <row r="490" spans="7:16" hidden="1" x14ac:dyDescent="0.25">
      <c r="G490" s="42"/>
      <c r="J490" s="377"/>
    </row>
    <row r="491" spans="7:16" hidden="1" x14ac:dyDescent="0.25">
      <c r="G491" s="42"/>
      <c r="J491" s="377"/>
    </row>
    <row r="492" spans="7:16" hidden="1" x14ac:dyDescent="0.25">
      <c r="G492" s="42"/>
      <c r="J492" s="377"/>
    </row>
    <row r="493" spans="7:16" hidden="1" x14ac:dyDescent="0.25">
      <c r="G493" s="42"/>
      <c r="J493" s="377"/>
    </row>
    <row r="494" spans="7:16" hidden="1" x14ac:dyDescent="0.25">
      <c r="G494" s="42"/>
      <c r="J494" s="377"/>
    </row>
    <row r="495" spans="7:16" hidden="1" x14ac:dyDescent="0.25">
      <c r="G495" s="42"/>
      <c r="J495" s="377"/>
    </row>
    <row r="496" spans="7:16" hidden="1" x14ac:dyDescent="0.25">
      <c r="G496" s="42"/>
      <c r="J496" s="377"/>
    </row>
    <row r="497" spans="7:10" hidden="1" x14ac:dyDescent="0.25">
      <c r="G497" s="42"/>
      <c r="J497" s="377"/>
    </row>
    <row r="498" spans="7:10" hidden="1" x14ac:dyDescent="0.25">
      <c r="G498" s="42"/>
      <c r="J498" s="377"/>
    </row>
    <row r="499" spans="7:10" hidden="1" x14ac:dyDescent="0.25">
      <c r="G499" s="42"/>
      <c r="J499" s="377"/>
    </row>
    <row r="500" spans="7:10" hidden="1" x14ac:dyDescent="0.25">
      <c r="G500" s="42"/>
      <c r="J500" s="377"/>
    </row>
    <row r="501" spans="7:10" hidden="1" x14ac:dyDescent="0.25">
      <c r="G501" s="42"/>
      <c r="J501" s="377"/>
    </row>
    <row r="502" spans="7:10" hidden="1" x14ac:dyDescent="0.25">
      <c r="G502" s="42"/>
      <c r="J502" s="377"/>
    </row>
    <row r="503" spans="7:10" hidden="1" x14ac:dyDescent="0.25">
      <c r="G503" s="42"/>
      <c r="J503" s="377"/>
    </row>
    <row r="504" spans="7:10" hidden="1" x14ac:dyDescent="0.25">
      <c r="G504" s="42"/>
      <c r="J504" s="377"/>
    </row>
    <row r="505" spans="7:10" hidden="1" x14ac:dyDescent="0.25">
      <c r="G505" s="42"/>
      <c r="J505" s="377"/>
    </row>
    <row r="506" spans="7:10" hidden="1" x14ac:dyDescent="0.25">
      <c r="G506" s="42"/>
      <c r="J506" s="377"/>
    </row>
    <row r="507" spans="7:10" hidden="1" x14ac:dyDescent="0.25">
      <c r="G507" s="42"/>
      <c r="J507" s="377"/>
    </row>
    <row r="508" spans="7:10" hidden="1" x14ac:dyDescent="0.25">
      <c r="G508" s="42"/>
      <c r="J508" s="377"/>
    </row>
    <row r="509" spans="7:10" hidden="1" x14ac:dyDescent="0.25">
      <c r="G509" s="42"/>
      <c r="J509" s="377"/>
    </row>
    <row r="510" spans="7:10" hidden="1" x14ac:dyDescent="0.25">
      <c r="G510" s="42"/>
      <c r="J510" s="377"/>
    </row>
    <row r="511" spans="7:10" hidden="1" x14ac:dyDescent="0.25">
      <c r="G511" s="42"/>
      <c r="J511" s="377"/>
    </row>
    <row r="512" spans="7:10" hidden="1" x14ac:dyDescent="0.25">
      <c r="G512" s="42"/>
      <c r="J512" s="377"/>
    </row>
    <row r="513" spans="7:10" hidden="1" x14ac:dyDescent="0.25">
      <c r="G513" s="42"/>
      <c r="J513" s="377"/>
    </row>
    <row r="514" spans="7:10" hidden="1" x14ac:dyDescent="0.25">
      <c r="G514" s="42"/>
      <c r="J514" s="377"/>
    </row>
    <row r="515" spans="7:10" hidden="1" x14ac:dyDescent="0.25">
      <c r="G515" s="42"/>
      <c r="J515" s="377"/>
    </row>
    <row r="516" spans="7:10" hidden="1" x14ac:dyDescent="0.25">
      <c r="G516" s="42"/>
      <c r="J516" s="377"/>
    </row>
    <row r="517" spans="7:10" hidden="1" x14ac:dyDescent="0.25">
      <c r="G517" s="42"/>
      <c r="J517" s="377"/>
    </row>
    <row r="518" spans="7:10" hidden="1" x14ac:dyDescent="0.25">
      <c r="G518" s="42"/>
      <c r="J518" s="377"/>
    </row>
    <row r="519" spans="7:10" hidden="1" x14ac:dyDescent="0.25">
      <c r="G519" s="42"/>
      <c r="J519" s="377"/>
    </row>
    <row r="520" spans="7:10" hidden="1" x14ac:dyDescent="0.25">
      <c r="G520" s="42"/>
      <c r="J520" s="377"/>
    </row>
    <row r="521" spans="7:10" hidden="1" x14ac:dyDescent="0.25">
      <c r="G521" s="42"/>
      <c r="J521" s="377"/>
    </row>
    <row r="522" spans="7:10" hidden="1" x14ac:dyDescent="0.25">
      <c r="G522" s="42"/>
      <c r="J522" s="377"/>
    </row>
    <row r="523" spans="7:10" hidden="1" x14ac:dyDescent="0.25">
      <c r="G523" s="42"/>
      <c r="J523" s="377"/>
    </row>
    <row r="524" spans="7:10" hidden="1" x14ac:dyDescent="0.25">
      <c r="G524" s="42"/>
      <c r="J524" s="377"/>
    </row>
    <row r="525" spans="7:10" hidden="1" x14ac:dyDescent="0.25">
      <c r="G525" s="42"/>
      <c r="J525" s="377"/>
    </row>
    <row r="526" spans="7:10" hidden="1" x14ac:dyDescent="0.25">
      <c r="G526" s="42"/>
      <c r="J526" s="377"/>
    </row>
    <row r="527" spans="7:10" hidden="1" x14ac:dyDescent="0.25">
      <c r="G527" s="42"/>
      <c r="J527" s="377"/>
    </row>
    <row r="528" spans="7:10" hidden="1" x14ac:dyDescent="0.25">
      <c r="G528" s="42"/>
      <c r="J528" s="377"/>
    </row>
    <row r="529" spans="7:10" hidden="1" x14ac:dyDescent="0.25">
      <c r="G529" s="42"/>
      <c r="J529" s="377"/>
    </row>
    <row r="530" spans="7:10" hidden="1" x14ac:dyDescent="0.25">
      <c r="G530" s="42"/>
      <c r="J530" s="377"/>
    </row>
    <row r="531" spans="7:10" hidden="1" x14ac:dyDescent="0.25">
      <c r="G531" s="42"/>
      <c r="J531" s="377"/>
    </row>
    <row r="532" spans="7:10" hidden="1" x14ac:dyDescent="0.25">
      <c r="G532" s="42"/>
      <c r="J532" s="377"/>
    </row>
    <row r="533" spans="7:10" hidden="1" x14ac:dyDescent="0.25">
      <c r="G533" s="42"/>
      <c r="J533" s="377"/>
    </row>
    <row r="534" spans="7:10" hidden="1" x14ac:dyDescent="0.25">
      <c r="G534" s="42"/>
      <c r="J534" s="377"/>
    </row>
    <row r="535" spans="7:10" hidden="1" x14ac:dyDescent="0.25">
      <c r="G535" s="42"/>
      <c r="J535" s="377"/>
    </row>
    <row r="536" spans="7:10" hidden="1" x14ac:dyDescent="0.25">
      <c r="G536" s="42"/>
      <c r="J536" s="377"/>
    </row>
    <row r="537" spans="7:10" hidden="1" x14ac:dyDescent="0.25">
      <c r="G537" s="42"/>
      <c r="J537" s="377"/>
    </row>
    <row r="538" spans="7:10" hidden="1" x14ac:dyDescent="0.25">
      <c r="G538" s="42"/>
      <c r="J538" s="377"/>
    </row>
    <row r="539" spans="7:10" hidden="1" x14ac:dyDescent="0.25">
      <c r="G539" s="42"/>
      <c r="J539" s="377"/>
    </row>
    <row r="540" spans="7:10" hidden="1" x14ac:dyDescent="0.25">
      <c r="G540" s="42"/>
      <c r="J540" s="377"/>
    </row>
    <row r="541" spans="7:10" hidden="1" x14ac:dyDescent="0.25">
      <c r="G541" s="42"/>
      <c r="J541" s="377"/>
    </row>
    <row r="542" spans="7:10" hidden="1" x14ac:dyDescent="0.25">
      <c r="G542" s="42"/>
      <c r="J542" s="377"/>
    </row>
    <row r="543" spans="7:10" hidden="1" x14ac:dyDescent="0.25">
      <c r="G543" s="42"/>
      <c r="J543" s="377"/>
    </row>
    <row r="544" spans="7:10" hidden="1" x14ac:dyDescent="0.25">
      <c r="G544" s="42"/>
      <c r="J544" s="377"/>
    </row>
    <row r="545" spans="7:10" hidden="1" x14ac:dyDescent="0.25">
      <c r="G545" s="42"/>
      <c r="J545" s="377"/>
    </row>
    <row r="546" spans="7:10" hidden="1" x14ac:dyDescent="0.25">
      <c r="G546" s="42"/>
      <c r="J546" s="377"/>
    </row>
    <row r="547" spans="7:10" hidden="1" x14ac:dyDescent="0.25">
      <c r="G547" s="42"/>
      <c r="J547" s="377"/>
    </row>
    <row r="548" spans="7:10" hidden="1" x14ac:dyDescent="0.25">
      <c r="G548" s="42"/>
      <c r="J548" s="377"/>
    </row>
    <row r="549" spans="7:10" hidden="1" x14ac:dyDescent="0.25">
      <c r="G549" s="42"/>
      <c r="J549" s="377"/>
    </row>
    <row r="550" spans="7:10" hidden="1" x14ac:dyDescent="0.25">
      <c r="G550" s="42"/>
      <c r="J550" s="377"/>
    </row>
    <row r="551" spans="7:10" hidden="1" x14ac:dyDescent="0.25">
      <c r="G551" s="42"/>
      <c r="J551" s="377"/>
    </row>
    <row r="552" spans="7:10" hidden="1" x14ac:dyDescent="0.25">
      <c r="G552" s="42"/>
      <c r="J552" s="377"/>
    </row>
    <row r="553" spans="7:10" hidden="1" x14ac:dyDescent="0.25">
      <c r="G553" s="42"/>
      <c r="J553" s="377"/>
    </row>
    <row r="554" spans="7:10" hidden="1" x14ac:dyDescent="0.25">
      <c r="G554" s="42"/>
      <c r="J554" s="377"/>
    </row>
    <row r="555" spans="7:10" hidden="1" x14ac:dyDescent="0.25">
      <c r="G555" s="42"/>
      <c r="J555" s="377"/>
    </row>
    <row r="556" spans="7:10" hidden="1" x14ac:dyDescent="0.25">
      <c r="G556" s="42"/>
      <c r="J556" s="377"/>
    </row>
    <row r="557" spans="7:10" hidden="1" x14ac:dyDescent="0.25">
      <c r="G557" s="42"/>
      <c r="J557" s="377"/>
    </row>
    <row r="558" spans="7:10" hidden="1" x14ac:dyDescent="0.25">
      <c r="G558" s="42"/>
      <c r="J558" s="377"/>
    </row>
    <row r="559" spans="7:10" hidden="1" x14ac:dyDescent="0.25">
      <c r="G559" s="42"/>
      <c r="J559" s="377"/>
    </row>
    <row r="560" spans="7:10" hidden="1" x14ac:dyDescent="0.25">
      <c r="G560" s="42"/>
      <c r="J560" s="377"/>
    </row>
    <row r="561" spans="7:10" hidden="1" x14ac:dyDescent="0.25">
      <c r="G561" s="42"/>
      <c r="J561" s="377"/>
    </row>
    <row r="562" spans="7:10" hidden="1" x14ac:dyDescent="0.25">
      <c r="G562" s="42"/>
      <c r="J562" s="377"/>
    </row>
    <row r="563" spans="7:10" hidden="1" x14ac:dyDescent="0.25">
      <c r="G563" s="42"/>
      <c r="J563" s="377"/>
    </row>
    <row r="564" spans="7:10" hidden="1" x14ac:dyDescent="0.25">
      <c r="G564" s="42"/>
      <c r="J564" s="377"/>
    </row>
    <row r="565" spans="7:10" hidden="1" x14ac:dyDescent="0.25">
      <c r="G565" s="42"/>
      <c r="J565" s="377"/>
    </row>
    <row r="566" spans="7:10" hidden="1" x14ac:dyDescent="0.25">
      <c r="G566" s="42"/>
      <c r="J566" s="377"/>
    </row>
    <row r="567" spans="7:10" hidden="1" x14ac:dyDescent="0.25">
      <c r="G567" s="42"/>
      <c r="J567" s="377"/>
    </row>
    <row r="568" spans="7:10" hidden="1" x14ac:dyDescent="0.25">
      <c r="G568" s="42"/>
      <c r="J568" s="377"/>
    </row>
    <row r="569" spans="7:10" hidden="1" x14ac:dyDescent="0.25">
      <c r="G569" s="42"/>
      <c r="J569" s="377"/>
    </row>
    <row r="570" spans="7:10" hidden="1" x14ac:dyDescent="0.25">
      <c r="G570" s="42"/>
      <c r="J570" s="377"/>
    </row>
    <row r="571" spans="7:10" hidden="1" x14ac:dyDescent="0.25">
      <c r="G571" s="42"/>
      <c r="J571" s="377"/>
    </row>
    <row r="572" spans="7:10" hidden="1" x14ac:dyDescent="0.25">
      <c r="G572" s="42"/>
      <c r="J572" s="377"/>
    </row>
    <row r="573" spans="7:10" hidden="1" x14ac:dyDescent="0.25">
      <c r="G573" s="42"/>
      <c r="J573" s="377"/>
    </row>
    <row r="574" spans="7:10" hidden="1" x14ac:dyDescent="0.25">
      <c r="G574" s="42"/>
      <c r="J574" s="377"/>
    </row>
    <row r="575" spans="7:10" hidden="1" x14ac:dyDescent="0.25">
      <c r="G575" s="42"/>
      <c r="J575" s="377"/>
    </row>
    <row r="576" spans="7:10" hidden="1" x14ac:dyDescent="0.25">
      <c r="G576" s="42"/>
      <c r="J576" s="377"/>
    </row>
    <row r="577" spans="7:10" hidden="1" x14ac:dyDescent="0.25">
      <c r="G577" s="42"/>
      <c r="J577" s="377"/>
    </row>
    <row r="578" spans="7:10" hidden="1" x14ac:dyDescent="0.25">
      <c r="G578" s="42"/>
      <c r="J578" s="377"/>
    </row>
    <row r="579" spans="7:10" hidden="1" x14ac:dyDescent="0.25">
      <c r="G579" s="42"/>
      <c r="J579" s="377"/>
    </row>
    <row r="580" spans="7:10" hidden="1" x14ac:dyDescent="0.25">
      <c r="G580" s="42"/>
      <c r="J580" s="377"/>
    </row>
    <row r="581" spans="7:10" hidden="1" x14ac:dyDescent="0.25">
      <c r="G581" s="42"/>
      <c r="J581" s="377"/>
    </row>
    <row r="582" spans="7:10" hidden="1" x14ac:dyDescent="0.25">
      <c r="G582" s="42"/>
      <c r="J582" s="377"/>
    </row>
    <row r="583" spans="7:10" hidden="1" x14ac:dyDescent="0.25">
      <c r="G583" s="42"/>
      <c r="J583" s="377"/>
    </row>
    <row r="584" spans="7:10" hidden="1" x14ac:dyDescent="0.25">
      <c r="G584" s="42"/>
      <c r="J584" s="377"/>
    </row>
    <row r="585" spans="7:10" hidden="1" x14ac:dyDescent="0.25">
      <c r="G585" s="42"/>
      <c r="J585" s="377"/>
    </row>
    <row r="586" spans="7:10" hidden="1" x14ac:dyDescent="0.25">
      <c r="G586" s="42"/>
      <c r="J586" s="377"/>
    </row>
    <row r="587" spans="7:10" hidden="1" x14ac:dyDescent="0.25">
      <c r="G587" s="42"/>
      <c r="J587" s="377"/>
    </row>
    <row r="588" spans="7:10" hidden="1" x14ac:dyDescent="0.25">
      <c r="G588" s="42"/>
      <c r="J588" s="377"/>
    </row>
    <row r="589" spans="7:10" hidden="1" x14ac:dyDescent="0.25">
      <c r="G589" s="42"/>
      <c r="J589" s="377"/>
    </row>
    <row r="590" spans="7:10" hidden="1" x14ac:dyDescent="0.25">
      <c r="G590" s="42"/>
      <c r="J590" s="377"/>
    </row>
    <row r="591" spans="7:10" hidden="1" x14ac:dyDescent="0.25">
      <c r="G591" s="42"/>
      <c r="J591" s="377"/>
    </row>
    <row r="592" spans="7:10" hidden="1" x14ac:dyDescent="0.25">
      <c r="G592" s="42"/>
      <c r="J592" s="377"/>
    </row>
    <row r="593" spans="7:10" hidden="1" x14ac:dyDescent="0.25">
      <c r="G593" s="42"/>
      <c r="J593" s="377"/>
    </row>
    <row r="594" spans="7:10" hidden="1" x14ac:dyDescent="0.25">
      <c r="G594" s="42"/>
      <c r="J594" s="377"/>
    </row>
    <row r="595" spans="7:10" hidden="1" x14ac:dyDescent="0.25">
      <c r="G595" s="42"/>
      <c r="J595" s="377"/>
    </row>
    <row r="596" spans="7:10" hidden="1" x14ac:dyDescent="0.25">
      <c r="G596" s="42"/>
      <c r="J596" s="377"/>
    </row>
    <row r="597" spans="7:10" hidden="1" x14ac:dyDescent="0.25">
      <c r="G597" s="42"/>
      <c r="J597" s="377"/>
    </row>
    <row r="598" spans="7:10" hidden="1" x14ac:dyDescent="0.25">
      <c r="G598" s="42"/>
      <c r="J598" s="377"/>
    </row>
    <row r="599" spans="7:10" hidden="1" x14ac:dyDescent="0.25">
      <c r="G599" s="42"/>
      <c r="J599" s="377"/>
    </row>
    <row r="600" spans="7:10" hidden="1" x14ac:dyDescent="0.25">
      <c r="G600" s="42"/>
      <c r="J600" s="377"/>
    </row>
    <row r="601" spans="7:10" hidden="1" x14ac:dyDescent="0.25">
      <c r="G601" s="42"/>
      <c r="J601" s="377"/>
    </row>
    <row r="602" spans="7:10" hidden="1" x14ac:dyDescent="0.25">
      <c r="G602" s="42"/>
      <c r="J602" s="377"/>
    </row>
    <row r="603" spans="7:10" hidden="1" x14ac:dyDescent="0.25">
      <c r="G603" s="42"/>
      <c r="J603" s="377"/>
    </row>
    <row r="604" spans="7:10" hidden="1" x14ac:dyDescent="0.25">
      <c r="G604" s="42"/>
      <c r="J604" s="377"/>
    </row>
    <row r="605" spans="7:10" hidden="1" x14ac:dyDescent="0.25">
      <c r="G605" s="42"/>
      <c r="J605" s="377"/>
    </row>
    <row r="606" spans="7:10" hidden="1" x14ac:dyDescent="0.25">
      <c r="G606" s="42"/>
      <c r="J606" s="377"/>
    </row>
    <row r="607" spans="7:10" hidden="1" x14ac:dyDescent="0.25">
      <c r="G607" s="42"/>
      <c r="J607" s="377"/>
    </row>
    <row r="608" spans="7:10" hidden="1" x14ac:dyDescent="0.25">
      <c r="G608" s="42"/>
      <c r="J608" s="377"/>
    </row>
    <row r="609" spans="7:10" hidden="1" x14ac:dyDescent="0.25">
      <c r="G609" s="42"/>
      <c r="J609" s="377"/>
    </row>
    <row r="610" spans="7:10" hidden="1" x14ac:dyDescent="0.25">
      <c r="G610" s="42"/>
      <c r="J610" s="377"/>
    </row>
    <row r="611" spans="7:10" hidden="1" x14ac:dyDescent="0.25">
      <c r="G611" s="42"/>
      <c r="J611" s="377"/>
    </row>
    <row r="612" spans="7:10" hidden="1" x14ac:dyDescent="0.25">
      <c r="G612" s="42"/>
      <c r="J612" s="377"/>
    </row>
    <row r="613" spans="7:10" hidden="1" x14ac:dyDescent="0.25">
      <c r="G613" s="42"/>
      <c r="J613" s="377"/>
    </row>
    <row r="614" spans="7:10" hidden="1" x14ac:dyDescent="0.25">
      <c r="G614" s="42"/>
      <c r="J614" s="377"/>
    </row>
    <row r="615" spans="7:10" hidden="1" x14ac:dyDescent="0.25">
      <c r="G615" s="42"/>
      <c r="J615" s="377"/>
    </row>
    <row r="616" spans="7:10" hidden="1" x14ac:dyDescent="0.25">
      <c r="G616" s="42"/>
      <c r="J616" s="377"/>
    </row>
    <row r="617" spans="7:10" hidden="1" x14ac:dyDescent="0.25">
      <c r="G617" s="42"/>
      <c r="J617" s="377"/>
    </row>
    <row r="618" spans="7:10" hidden="1" x14ac:dyDescent="0.25">
      <c r="G618" s="42"/>
      <c r="J618" s="377"/>
    </row>
    <row r="619" spans="7:10" hidden="1" x14ac:dyDescent="0.25">
      <c r="G619" s="42"/>
      <c r="J619" s="377"/>
    </row>
    <row r="620" spans="7:10" hidden="1" x14ac:dyDescent="0.25">
      <c r="G620" s="42"/>
      <c r="J620" s="377"/>
    </row>
    <row r="621" spans="7:10" hidden="1" x14ac:dyDescent="0.25">
      <c r="G621" s="42"/>
      <c r="J621" s="377"/>
    </row>
    <row r="622" spans="7:10" hidden="1" x14ac:dyDescent="0.25">
      <c r="G622" s="42"/>
      <c r="J622" s="377"/>
    </row>
    <row r="623" spans="7:10" hidden="1" x14ac:dyDescent="0.25">
      <c r="G623" s="42"/>
      <c r="J623" s="377"/>
    </row>
    <row r="624" spans="7:10" hidden="1" x14ac:dyDescent="0.25">
      <c r="G624" s="42"/>
      <c r="J624" s="377"/>
    </row>
    <row r="625" spans="7:10" hidden="1" x14ac:dyDescent="0.25">
      <c r="G625" s="42"/>
      <c r="J625" s="377"/>
    </row>
    <row r="626" spans="7:10" hidden="1" x14ac:dyDescent="0.25">
      <c r="G626" s="42"/>
      <c r="J626" s="377"/>
    </row>
    <row r="627" spans="7:10" hidden="1" x14ac:dyDescent="0.25">
      <c r="G627" s="42"/>
      <c r="J627" s="377"/>
    </row>
    <row r="628" spans="7:10" hidden="1" x14ac:dyDescent="0.25">
      <c r="G628" s="42"/>
      <c r="J628" s="377"/>
    </row>
    <row r="629" spans="7:10" hidden="1" x14ac:dyDescent="0.25">
      <c r="G629" s="42"/>
      <c r="J629" s="377"/>
    </row>
    <row r="630" spans="7:10" hidden="1" x14ac:dyDescent="0.25">
      <c r="G630" s="42"/>
      <c r="J630" s="377"/>
    </row>
    <row r="631" spans="7:10" hidden="1" x14ac:dyDescent="0.25">
      <c r="G631" s="42"/>
      <c r="J631" s="377"/>
    </row>
    <row r="632" spans="7:10" hidden="1" x14ac:dyDescent="0.25">
      <c r="G632" s="42"/>
      <c r="J632" s="377"/>
    </row>
    <row r="633" spans="7:10" hidden="1" x14ac:dyDescent="0.25">
      <c r="G633" s="42"/>
      <c r="J633" s="377"/>
    </row>
    <row r="634" spans="7:10" hidden="1" x14ac:dyDescent="0.25">
      <c r="G634" s="42"/>
      <c r="J634" s="377"/>
    </row>
    <row r="635" spans="7:10" hidden="1" x14ac:dyDescent="0.25">
      <c r="G635" s="42"/>
      <c r="J635" s="377"/>
    </row>
    <row r="636" spans="7:10" hidden="1" x14ac:dyDescent="0.25">
      <c r="G636" s="42"/>
      <c r="J636" s="377"/>
    </row>
    <row r="637" spans="7:10" hidden="1" x14ac:dyDescent="0.25">
      <c r="G637" s="42"/>
      <c r="J637" s="377"/>
    </row>
    <row r="638" spans="7:10" hidden="1" x14ac:dyDescent="0.25">
      <c r="G638" s="42"/>
      <c r="J638" s="377"/>
    </row>
    <row r="639" spans="7:10" hidden="1" x14ac:dyDescent="0.25">
      <c r="G639" s="42"/>
      <c r="J639" s="377"/>
    </row>
    <row r="640" spans="7:10" hidden="1" x14ac:dyDescent="0.25">
      <c r="G640" s="42"/>
      <c r="J640" s="377"/>
    </row>
    <row r="641" spans="7:10" hidden="1" x14ac:dyDescent="0.25">
      <c r="G641" s="42"/>
      <c r="J641" s="377"/>
    </row>
    <row r="642" spans="7:10" hidden="1" x14ac:dyDescent="0.25">
      <c r="G642" s="42"/>
      <c r="J642" s="377"/>
    </row>
    <row r="643" spans="7:10" hidden="1" x14ac:dyDescent="0.25">
      <c r="G643" s="42"/>
      <c r="J643" s="377"/>
    </row>
    <row r="644" spans="7:10" hidden="1" x14ac:dyDescent="0.25">
      <c r="G644" s="42"/>
      <c r="J644" s="377"/>
    </row>
    <row r="645" spans="7:10" hidden="1" x14ac:dyDescent="0.25">
      <c r="G645" s="42"/>
      <c r="J645" s="377"/>
    </row>
    <row r="646" spans="7:10" hidden="1" x14ac:dyDescent="0.25">
      <c r="G646" s="42"/>
      <c r="J646" s="377"/>
    </row>
    <row r="647" spans="7:10" hidden="1" x14ac:dyDescent="0.25">
      <c r="G647" s="42"/>
      <c r="J647" s="377"/>
    </row>
    <row r="648" spans="7:10" hidden="1" x14ac:dyDescent="0.25">
      <c r="G648" s="42"/>
      <c r="J648" s="377"/>
    </row>
    <row r="649" spans="7:10" hidden="1" x14ac:dyDescent="0.25">
      <c r="G649" s="42"/>
      <c r="J649" s="377"/>
    </row>
    <row r="650" spans="7:10" hidden="1" x14ac:dyDescent="0.25">
      <c r="G650" s="42"/>
      <c r="J650" s="377"/>
    </row>
    <row r="651" spans="7:10" hidden="1" x14ac:dyDescent="0.25">
      <c r="G651" s="42"/>
      <c r="J651" s="377"/>
    </row>
    <row r="652" spans="7:10" hidden="1" x14ac:dyDescent="0.25">
      <c r="G652" s="42"/>
      <c r="J652" s="377"/>
    </row>
    <row r="653" spans="7:10" hidden="1" x14ac:dyDescent="0.25">
      <c r="G653" s="42"/>
      <c r="J653" s="377"/>
    </row>
    <row r="654" spans="7:10" hidden="1" x14ac:dyDescent="0.25">
      <c r="G654" s="42"/>
      <c r="J654" s="377"/>
    </row>
    <row r="655" spans="7:10" hidden="1" x14ac:dyDescent="0.25">
      <c r="G655" s="42"/>
      <c r="J655" s="377"/>
    </row>
    <row r="656" spans="7:10" hidden="1" x14ac:dyDescent="0.25">
      <c r="G656" s="42"/>
      <c r="J656" s="377"/>
    </row>
    <row r="657" spans="7:10" hidden="1" x14ac:dyDescent="0.25">
      <c r="G657" s="42"/>
      <c r="J657" s="377"/>
    </row>
    <row r="658" spans="7:10" hidden="1" x14ac:dyDescent="0.25">
      <c r="G658" s="42"/>
      <c r="J658" s="377"/>
    </row>
    <row r="659" spans="7:10" hidden="1" x14ac:dyDescent="0.25">
      <c r="G659" s="42"/>
      <c r="J659" s="377"/>
    </row>
    <row r="660" spans="7:10" hidden="1" x14ac:dyDescent="0.25">
      <c r="G660" s="42"/>
      <c r="J660" s="377"/>
    </row>
    <row r="661" spans="7:10" hidden="1" x14ac:dyDescent="0.25">
      <c r="G661" s="42"/>
      <c r="J661" s="377"/>
    </row>
    <row r="662" spans="7:10" hidden="1" x14ac:dyDescent="0.25">
      <c r="G662" s="42"/>
      <c r="J662" s="377"/>
    </row>
    <row r="663" spans="7:10" hidden="1" x14ac:dyDescent="0.25">
      <c r="G663" s="42"/>
      <c r="J663" s="377"/>
    </row>
    <row r="664" spans="7:10" hidden="1" x14ac:dyDescent="0.25">
      <c r="G664" s="42"/>
      <c r="J664" s="377"/>
    </row>
    <row r="665" spans="7:10" hidden="1" x14ac:dyDescent="0.25">
      <c r="G665" s="42"/>
      <c r="J665" s="377"/>
    </row>
    <row r="666" spans="7:10" hidden="1" x14ac:dyDescent="0.25">
      <c r="G666" s="42"/>
      <c r="J666" s="377"/>
    </row>
    <row r="667" spans="7:10" hidden="1" x14ac:dyDescent="0.25">
      <c r="G667" s="42"/>
      <c r="J667" s="377"/>
    </row>
    <row r="668" spans="7:10" hidden="1" x14ac:dyDescent="0.25">
      <c r="G668" s="42"/>
      <c r="J668" s="377"/>
    </row>
    <row r="669" spans="7:10" hidden="1" x14ac:dyDescent="0.25">
      <c r="G669" s="42"/>
      <c r="J669" s="377"/>
    </row>
    <row r="670" spans="7:10" hidden="1" x14ac:dyDescent="0.25">
      <c r="G670" s="42"/>
      <c r="J670" s="377"/>
    </row>
    <row r="671" spans="7:10" hidden="1" x14ac:dyDescent="0.25">
      <c r="G671" s="42"/>
      <c r="J671" s="377"/>
    </row>
    <row r="672" spans="7:10" hidden="1" x14ac:dyDescent="0.25">
      <c r="G672" s="42"/>
      <c r="J672" s="377"/>
    </row>
    <row r="673" spans="7:10" hidden="1" x14ac:dyDescent="0.25">
      <c r="G673" s="42"/>
      <c r="J673" s="377"/>
    </row>
    <row r="674" spans="7:10" hidden="1" x14ac:dyDescent="0.25">
      <c r="G674" s="42"/>
      <c r="J674" s="377"/>
    </row>
    <row r="675" spans="7:10" hidden="1" x14ac:dyDescent="0.25">
      <c r="G675" s="42"/>
      <c r="J675" s="377"/>
    </row>
    <row r="676" spans="7:10" hidden="1" x14ac:dyDescent="0.25">
      <c r="G676" s="42"/>
      <c r="J676" s="377"/>
    </row>
    <row r="677" spans="7:10" hidden="1" x14ac:dyDescent="0.25">
      <c r="G677" s="42"/>
      <c r="J677" s="377"/>
    </row>
    <row r="678" spans="7:10" hidden="1" x14ac:dyDescent="0.25">
      <c r="G678" s="42"/>
      <c r="J678" s="377"/>
    </row>
    <row r="679" spans="7:10" hidden="1" x14ac:dyDescent="0.25">
      <c r="G679" s="42"/>
      <c r="J679" s="377"/>
    </row>
    <row r="680" spans="7:10" hidden="1" x14ac:dyDescent="0.25">
      <c r="G680" s="42"/>
      <c r="J680" s="377"/>
    </row>
    <row r="681" spans="7:10" hidden="1" x14ac:dyDescent="0.25">
      <c r="G681" s="42"/>
      <c r="J681" s="377"/>
    </row>
    <row r="682" spans="7:10" hidden="1" x14ac:dyDescent="0.25">
      <c r="G682" s="42"/>
      <c r="J682" s="377"/>
    </row>
    <row r="683" spans="7:10" hidden="1" x14ac:dyDescent="0.25">
      <c r="G683" s="42"/>
      <c r="J683" s="377"/>
    </row>
    <row r="684" spans="7:10" hidden="1" x14ac:dyDescent="0.25">
      <c r="G684" s="42"/>
      <c r="J684" s="377"/>
    </row>
    <row r="685" spans="7:10" hidden="1" x14ac:dyDescent="0.25">
      <c r="G685" s="42"/>
      <c r="J685" s="377"/>
    </row>
    <row r="686" spans="7:10" hidden="1" x14ac:dyDescent="0.25">
      <c r="G686" s="42"/>
      <c r="J686" s="377"/>
    </row>
    <row r="687" spans="7:10" hidden="1" x14ac:dyDescent="0.25">
      <c r="G687" s="42"/>
      <c r="J687" s="377"/>
    </row>
    <row r="688" spans="7:10" hidden="1" x14ac:dyDescent="0.25">
      <c r="G688" s="42"/>
      <c r="J688" s="377"/>
    </row>
    <row r="689" spans="7:10" hidden="1" x14ac:dyDescent="0.25">
      <c r="G689" s="42"/>
      <c r="J689" s="377"/>
    </row>
    <row r="690" spans="7:10" hidden="1" x14ac:dyDescent="0.25">
      <c r="G690" s="42"/>
      <c r="J690" s="377"/>
    </row>
    <row r="691" spans="7:10" hidden="1" x14ac:dyDescent="0.25">
      <c r="G691" s="42"/>
      <c r="J691" s="377"/>
    </row>
    <row r="692" spans="7:10" hidden="1" x14ac:dyDescent="0.25">
      <c r="G692" s="42"/>
      <c r="J692" s="377"/>
    </row>
    <row r="693" spans="7:10" hidden="1" x14ac:dyDescent="0.25">
      <c r="G693" s="42"/>
      <c r="J693" s="377"/>
    </row>
    <row r="694" spans="7:10" hidden="1" x14ac:dyDescent="0.25">
      <c r="G694" s="42"/>
      <c r="J694" s="377"/>
    </row>
    <row r="695" spans="7:10" hidden="1" x14ac:dyDescent="0.25">
      <c r="G695" s="42"/>
      <c r="J695" s="377"/>
    </row>
    <row r="696" spans="7:10" hidden="1" x14ac:dyDescent="0.25">
      <c r="G696" s="42"/>
      <c r="J696" s="377"/>
    </row>
    <row r="697" spans="7:10" hidden="1" x14ac:dyDescent="0.25">
      <c r="G697" s="42"/>
      <c r="J697" s="377"/>
    </row>
    <row r="698" spans="7:10" hidden="1" x14ac:dyDescent="0.25">
      <c r="G698" s="42"/>
      <c r="J698" s="377"/>
    </row>
    <row r="699" spans="7:10" hidden="1" x14ac:dyDescent="0.25">
      <c r="G699" s="42"/>
      <c r="J699" s="377"/>
    </row>
    <row r="700" spans="7:10" hidden="1" x14ac:dyDescent="0.25">
      <c r="G700" s="42"/>
      <c r="J700" s="377"/>
    </row>
    <row r="701" spans="7:10" hidden="1" x14ac:dyDescent="0.25">
      <c r="G701" s="42"/>
      <c r="J701" s="377"/>
    </row>
    <row r="702" spans="7:10" hidden="1" x14ac:dyDescent="0.25">
      <c r="G702" s="42"/>
      <c r="J702" s="377"/>
    </row>
    <row r="703" spans="7:10" hidden="1" x14ac:dyDescent="0.25">
      <c r="G703" s="42"/>
      <c r="J703" s="377"/>
    </row>
    <row r="704" spans="7:10" hidden="1" x14ac:dyDescent="0.25">
      <c r="G704" s="42"/>
      <c r="J704" s="377"/>
    </row>
    <row r="705" spans="7:10" hidden="1" x14ac:dyDescent="0.25">
      <c r="G705" s="42"/>
      <c r="J705" s="377"/>
    </row>
    <row r="706" spans="7:10" hidden="1" x14ac:dyDescent="0.25">
      <c r="G706" s="42"/>
      <c r="J706" s="377"/>
    </row>
    <row r="707" spans="7:10" hidden="1" x14ac:dyDescent="0.25">
      <c r="G707" s="42"/>
      <c r="J707" s="377"/>
    </row>
    <row r="708" spans="7:10" hidden="1" x14ac:dyDescent="0.25">
      <c r="G708" s="42"/>
      <c r="J708" s="377"/>
    </row>
    <row r="709" spans="7:10" hidden="1" x14ac:dyDescent="0.25">
      <c r="G709" s="42"/>
      <c r="J709" s="377"/>
    </row>
    <row r="710" spans="7:10" hidden="1" x14ac:dyDescent="0.25">
      <c r="G710" s="42"/>
      <c r="J710" s="377"/>
    </row>
    <row r="711" spans="7:10" hidden="1" x14ac:dyDescent="0.25">
      <c r="G711" s="42"/>
      <c r="J711" s="377"/>
    </row>
    <row r="712" spans="7:10" hidden="1" x14ac:dyDescent="0.25">
      <c r="G712" s="42"/>
      <c r="J712" s="377"/>
    </row>
    <row r="713" spans="7:10" hidden="1" x14ac:dyDescent="0.25">
      <c r="G713" s="42"/>
      <c r="J713" s="377"/>
    </row>
    <row r="714" spans="7:10" hidden="1" x14ac:dyDescent="0.25">
      <c r="G714" s="42"/>
      <c r="J714" s="377"/>
    </row>
    <row r="715" spans="7:10" hidden="1" x14ac:dyDescent="0.25">
      <c r="G715" s="42"/>
      <c r="J715" s="377"/>
    </row>
    <row r="716" spans="7:10" hidden="1" x14ac:dyDescent="0.25">
      <c r="G716" s="42"/>
      <c r="J716" s="377"/>
    </row>
    <row r="717" spans="7:10" hidden="1" x14ac:dyDescent="0.25">
      <c r="G717" s="42"/>
      <c r="J717" s="377"/>
    </row>
    <row r="718" spans="7:10" hidden="1" x14ac:dyDescent="0.25">
      <c r="G718" s="42"/>
      <c r="J718" s="377"/>
    </row>
    <row r="719" spans="7:10" hidden="1" x14ac:dyDescent="0.25">
      <c r="G719" s="42"/>
      <c r="J719" s="377"/>
    </row>
    <row r="720" spans="7:10" hidden="1" x14ac:dyDescent="0.25">
      <c r="G720" s="42"/>
      <c r="J720" s="377"/>
    </row>
    <row r="721" spans="7:10" hidden="1" x14ac:dyDescent="0.25">
      <c r="G721" s="42"/>
      <c r="J721" s="377"/>
    </row>
    <row r="722" spans="7:10" hidden="1" x14ac:dyDescent="0.25">
      <c r="G722" s="42"/>
      <c r="J722" s="377"/>
    </row>
    <row r="723" spans="7:10" hidden="1" x14ac:dyDescent="0.25">
      <c r="G723" s="42"/>
      <c r="J723" s="377"/>
    </row>
    <row r="724" spans="7:10" hidden="1" x14ac:dyDescent="0.25">
      <c r="G724" s="42"/>
      <c r="J724" s="377"/>
    </row>
    <row r="725" spans="7:10" hidden="1" x14ac:dyDescent="0.25">
      <c r="G725" s="42"/>
      <c r="J725" s="377"/>
    </row>
    <row r="726" spans="7:10" hidden="1" x14ac:dyDescent="0.25">
      <c r="G726" s="42"/>
      <c r="J726" s="377"/>
    </row>
    <row r="727" spans="7:10" hidden="1" x14ac:dyDescent="0.25">
      <c r="G727" s="42"/>
      <c r="J727" s="377"/>
    </row>
    <row r="728" spans="7:10" hidden="1" x14ac:dyDescent="0.25">
      <c r="G728" s="42"/>
      <c r="J728" s="377"/>
    </row>
    <row r="729" spans="7:10" hidden="1" x14ac:dyDescent="0.25">
      <c r="G729" s="42"/>
      <c r="J729" s="377"/>
    </row>
    <row r="730" spans="7:10" hidden="1" x14ac:dyDescent="0.25">
      <c r="G730" s="42"/>
      <c r="J730" s="377"/>
    </row>
    <row r="731" spans="7:10" hidden="1" x14ac:dyDescent="0.25">
      <c r="G731" s="42"/>
      <c r="J731" s="377"/>
    </row>
    <row r="732" spans="7:10" hidden="1" x14ac:dyDescent="0.25">
      <c r="G732" s="42"/>
      <c r="J732" s="377"/>
    </row>
    <row r="733" spans="7:10" hidden="1" x14ac:dyDescent="0.25">
      <c r="G733" s="42"/>
      <c r="J733" s="377"/>
    </row>
    <row r="734" spans="7:10" hidden="1" x14ac:dyDescent="0.25">
      <c r="G734" s="42"/>
      <c r="J734" s="377"/>
    </row>
    <row r="735" spans="7:10" hidden="1" x14ac:dyDescent="0.25">
      <c r="G735" s="42"/>
      <c r="J735" s="377"/>
    </row>
    <row r="736" spans="7:10" hidden="1" x14ac:dyDescent="0.25">
      <c r="G736" s="42"/>
      <c r="J736" s="377"/>
    </row>
    <row r="737" spans="7:10" hidden="1" x14ac:dyDescent="0.25">
      <c r="G737" s="42"/>
      <c r="J737" s="377"/>
    </row>
    <row r="738" spans="7:10" hidden="1" x14ac:dyDescent="0.25">
      <c r="G738" s="42"/>
      <c r="J738" s="377"/>
    </row>
    <row r="739" spans="7:10" hidden="1" x14ac:dyDescent="0.25">
      <c r="G739" s="42"/>
      <c r="J739" s="377"/>
    </row>
    <row r="740" spans="7:10" hidden="1" x14ac:dyDescent="0.25">
      <c r="G740" s="42"/>
      <c r="J740" s="377"/>
    </row>
    <row r="741" spans="7:10" hidden="1" x14ac:dyDescent="0.25">
      <c r="G741" s="42"/>
      <c r="J741" s="377"/>
    </row>
    <row r="742" spans="7:10" hidden="1" x14ac:dyDescent="0.25">
      <c r="G742" s="42"/>
      <c r="J742" s="377"/>
    </row>
    <row r="743" spans="7:10" hidden="1" x14ac:dyDescent="0.25">
      <c r="G743" s="42"/>
      <c r="J743" s="377"/>
    </row>
    <row r="744" spans="7:10" hidden="1" x14ac:dyDescent="0.25">
      <c r="G744" s="42"/>
      <c r="J744" s="377"/>
    </row>
    <row r="745" spans="7:10" hidden="1" x14ac:dyDescent="0.25">
      <c r="G745" s="42"/>
      <c r="J745" s="377"/>
    </row>
    <row r="746" spans="7:10" hidden="1" x14ac:dyDescent="0.25">
      <c r="G746" s="42"/>
      <c r="J746" s="377"/>
    </row>
    <row r="747" spans="7:10" hidden="1" x14ac:dyDescent="0.25">
      <c r="G747" s="42"/>
      <c r="J747" s="377"/>
    </row>
    <row r="748" spans="7:10" hidden="1" x14ac:dyDescent="0.25">
      <c r="G748" s="42"/>
      <c r="J748" s="377"/>
    </row>
    <row r="749" spans="7:10" hidden="1" x14ac:dyDescent="0.25">
      <c r="G749" s="42"/>
      <c r="J749" s="377"/>
    </row>
    <row r="750" spans="7:10" hidden="1" x14ac:dyDescent="0.25">
      <c r="G750" s="42"/>
      <c r="J750" s="377"/>
    </row>
    <row r="751" spans="7:10" hidden="1" x14ac:dyDescent="0.25">
      <c r="G751" s="42"/>
      <c r="J751" s="377"/>
    </row>
    <row r="752" spans="7:10" hidden="1" x14ac:dyDescent="0.25">
      <c r="G752" s="42"/>
      <c r="J752" s="377"/>
    </row>
    <row r="753" spans="7:10" hidden="1" x14ac:dyDescent="0.25">
      <c r="G753" s="42"/>
      <c r="J753" s="377"/>
    </row>
    <row r="754" spans="7:10" hidden="1" x14ac:dyDescent="0.25">
      <c r="G754" s="42"/>
      <c r="J754" s="377"/>
    </row>
    <row r="755" spans="7:10" hidden="1" x14ac:dyDescent="0.25">
      <c r="G755" s="42"/>
      <c r="J755" s="377"/>
    </row>
    <row r="756" spans="7:10" hidden="1" x14ac:dyDescent="0.25">
      <c r="G756" s="42"/>
      <c r="J756" s="377"/>
    </row>
    <row r="757" spans="7:10" hidden="1" x14ac:dyDescent="0.25">
      <c r="G757" s="42"/>
      <c r="J757" s="377"/>
    </row>
    <row r="758" spans="7:10" hidden="1" x14ac:dyDescent="0.25">
      <c r="G758" s="42"/>
      <c r="J758" s="377"/>
    </row>
    <row r="759" spans="7:10" hidden="1" x14ac:dyDescent="0.25">
      <c r="G759" s="42"/>
      <c r="J759" s="377"/>
    </row>
    <row r="760" spans="7:10" hidden="1" x14ac:dyDescent="0.25">
      <c r="G760" s="42"/>
      <c r="J760" s="377"/>
    </row>
    <row r="761" spans="7:10" hidden="1" x14ac:dyDescent="0.25">
      <c r="G761" s="42"/>
      <c r="J761" s="377"/>
    </row>
    <row r="762" spans="7:10" hidden="1" x14ac:dyDescent="0.25">
      <c r="G762" s="42"/>
      <c r="J762" s="377"/>
    </row>
    <row r="763" spans="7:10" hidden="1" x14ac:dyDescent="0.25">
      <c r="G763" s="42"/>
      <c r="J763" s="377"/>
    </row>
    <row r="764" spans="7:10" hidden="1" x14ac:dyDescent="0.25">
      <c r="G764" s="42"/>
      <c r="J764" s="377"/>
    </row>
    <row r="765" spans="7:10" hidden="1" x14ac:dyDescent="0.25">
      <c r="G765" s="42"/>
      <c r="J765" s="377"/>
    </row>
    <row r="766" spans="7:10" hidden="1" x14ac:dyDescent="0.25">
      <c r="G766" s="42"/>
      <c r="J766" s="377"/>
    </row>
    <row r="767" spans="7:10" hidden="1" x14ac:dyDescent="0.25">
      <c r="G767" s="42"/>
      <c r="J767" s="377"/>
    </row>
    <row r="768" spans="7:10" hidden="1" x14ac:dyDescent="0.25">
      <c r="G768" s="42"/>
      <c r="J768" s="377"/>
    </row>
    <row r="769" spans="7:10" hidden="1" x14ac:dyDescent="0.25">
      <c r="G769" s="42"/>
      <c r="J769" s="377"/>
    </row>
    <row r="770" spans="7:10" hidden="1" x14ac:dyDescent="0.25">
      <c r="G770" s="42"/>
      <c r="J770" s="377"/>
    </row>
    <row r="771" spans="7:10" hidden="1" x14ac:dyDescent="0.25">
      <c r="G771" s="42"/>
      <c r="J771" s="377"/>
    </row>
    <row r="772" spans="7:10" hidden="1" x14ac:dyDescent="0.25">
      <c r="G772" s="42"/>
      <c r="J772" s="377"/>
    </row>
    <row r="773" spans="7:10" hidden="1" x14ac:dyDescent="0.25">
      <c r="G773" s="42"/>
      <c r="J773" s="377"/>
    </row>
    <row r="774" spans="7:10" hidden="1" x14ac:dyDescent="0.25">
      <c r="G774" s="42"/>
      <c r="J774" s="377"/>
    </row>
    <row r="775" spans="7:10" hidden="1" x14ac:dyDescent="0.25">
      <c r="G775" s="42"/>
      <c r="J775" s="377"/>
    </row>
    <row r="776" spans="7:10" hidden="1" x14ac:dyDescent="0.25">
      <c r="G776" s="42"/>
      <c r="J776" s="377"/>
    </row>
    <row r="777" spans="7:10" hidden="1" x14ac:dyDescent="0.25">
      <c r="G777" s="42"/>
      <c r="J777" s="377"/>
    </row>
    <row r="778" spans="7:10" hidden="1" x14ac:dyDescent="0.25">
      <c r="G778" s="42"/>
      <c r="J778" s="377"/>
    </row>
    <row r="779" spans="7:10" hidden="1" x14ac:dyDescent="0.25">
      <c r="G779" s="42"/>
      <c r="J779" s="377"/>
    </row>
    <row r="780" spans="7:10" hidden="1" x14ac:dyDescent="0.25">
      <c r="G780" s="42"/>
      <c r="J780" s="377"/>
    </row>
    <row r="781" spans="7:10" hidden="1" x14ac:dyDescent="0.25">
      <c r="G781" s="42"/>
      <c r="J781" s="377"/>
    </row>
    <row r="782" spans="7:10" hidden="1" x14ac:dyDescent="0.25">
      <c r="G782" s="42"/>
      <c r="J782" s="377"/>
    </row>
    <row r="783" spans="7:10" hidden="1" x14ac:dyDescent="0.25">
      <c r="G783" s="42"/>
      <c r="J783" s="377"/>
    </row>
    <row r="784" spans="7:10" hidden="1" x14ac:dyDescent="0.25">
      <c r="G784" s="42"/>
      <c r="J784" s="377"/>
    </row>
    <row r="785" spans="7:10" hidden="1" x14ac:dyDescent="0.25">
      <c r="G785" s="42"/>
      <c r="J785" s="377"/>
    </row>
    <row r="786" spans="7:10" hidden="1" x14ac:dyDescent="0.25">
      <c r="G786" s="42"/>
      <c r="J786" s="377"/>
    </row>
    <row r="787" spans="7:10" hidden="1" x14ac:dyDescent="0.25">
      <c r="G787" s="42"/>
      <c r="J787" s="377"/>
    </row>
    <row r="788" spans="7:10" hidden="1" x14ac:dyDescent="0.25">
      <c r="G788" s="42"/>
      <c r="J788" s="377"/>
    </row>
    <row r="789" spans="7:10" hidden="1" x14ac:dyDescent="0.25">
      <c r="G789" s="42"/>
      <c r="J789" s="377"/>
    </row>
    <row r="790" spans="7:10" hidden="1" x14ac:dyDescent="0.25">
      <c r="G790" s="42"/>
      <c r="J790" s="377"/>
    </row>
    <row r="791" spans="7:10" hidden="1" x14ac:dyDescent="0.25">
      <c r="G791" s="42"/>
      <c r="J791" s="377"/>
    </row>
    <row r="792" spans="7:10" hidden="1" x14ac:dyDescent="0.25">
      <c r="G792" s="42"/>
      <c r="J792" s="377"/>
    </row>
    <row r="793" spans="7:10" hidden="1" x14ac:dyDescent="0.25">
      <c r="G793" s="42"/>
      <c r="J793" s="377"/>
    </row>
    <row r="794" spans="7:10" hidden="1" x14ac:dyDescent="0.25">
      <c r="G794" s="42"/>
      <c r="J794" s="377"/>
    </row>
    <row r="795" spans="7:10" hidden="1" x14ac:dyDescent="0.25">
      <c r="G795" s="42"/>
      <c r="J795" s="377"/>
    </row>
    <row r="796" spans="7:10" hidden="1" x14ac:dyDescent="0.25">
      <c r="G796" s="42"/>
      <c r="J796" s="377"/>
    </row>
    <row r="797" spans="7:10" hidden="1" x14ac:dyDescent="0.25">
      <c r="G797" s="42"/>
      <c r="J797" s="377"/>
    </row>
    <row r="798" spans="7:10" hidden="1" x14ac:dyDescent="0.25">
      <c r="G798" s="42"/>
      <c r="J798" s="377"/>
    </row>
    <row r="799" spans="7:10" hidden="1" x14ac:dyDescent="0.25">
      <c r="G799" s="42"/>
      <c r="J799" s="377"/>
    </row>
    <row r="800" spans="7:10" hidden="1" x14ac:dyDescent="0.25">
      <c r="G800" s="42"/>
      <c r="J800" s="377"/>
    </row>
    <row r="801" spans="7:10" hidden="1" x14ac:dyDescent="0.25">
      <c r="G801" s="42"/>
      <c r="J801" s="377"/>
    </row>
    <row r="802" spans="7:10" hidden="1" x14ac:dyDescent="0.25">
      <c r="G802" s="42"/>
      <c r="J802" s="377"/>
    </row>
    <row r="803" spans="7:10" hidden="1" x14ac:dyDescent="0.25">
      <c r="G803" s="42"/>
      <c r="J803" s="377"/>
    </row>
    <row r="804" spans="7:10" hidden="1" x14ac:dyDescent="0.25">
      <c r="G804" s="42"/>
      <c r="J804" s="377"/>
    </row>
    <row r="805" spans="7:10" hidden="1" x14ac:dyDescent="0.25">
      <c r="G805" s="42"/>
      <c r="J805" s="377"/>
    </row>
    <row r="806" spans="7:10" hidden="1" x14ac:dyDescent="0.25">
      <c r="G806" s="42"/>
      <c r="J806" s="377"/>
    </row>
    <row r="807" spans="7:10" hidden="1" x14ac:dyDescent="0.25">
      <c r="G807" s="42"/>
      <c r="J807" s="377"/>
    </row>
    <row r="808" spans="7:10" hidden="1" x14ac:dyDescent="0.25">
      <c r="G808" s="42"/>
      <c r="J808" s="377"/>
    </row>
    <row r="809" spans="7:10" hidden="1" x14ac:dyDescent="0.25">
      <c r="G809" s="42"/>
      <c r="J809" s="377"/>
    </row>
    <row r="810" spans="7:10" hidden="1" x14ac:dyDescent="0.25">
      <c r="G810" s="42"/>
      <c r="J810" s="377"/>
    </row>
    <row r="811" spans="7:10" hidden="1" x14ac:dyDescent="0.25">
      <c r="G811" s="42"/>
      <c r="J811" s="377"/>
    </row>
    <row r="812" spans="7:10" hidden="1" x14ac:dyDescent="0.25">
      <c r="G812" s="42"/>
      <c r="J812" s="377"/>
    </row>
    <row r="813" spans="7:10" hidden="1" x14ac:dyDescent="0.25">
      <c r="G813" s="42"/>
      <c r="J813" s="377"/>
    </row>
    <row r="814" spans="7:10" hidden="1" x14ac:dyDescent="0.25">
      <c r="G814" s="42"/>
      <c r="J814" s="377"/>
    </row>
    <row r="815" spans="7:10" hidden="1" x14ac:dyDescent="0.25">
      <c r="G815" s="42"/>
      <c r="J815" s="377"/>
    </row>
    <row r="816" spans="7:10" hidden="1" x14ac:dyDescent="0.25">
      <c r="G816" s="42"/>
      <c r="J816" s="377"/>
    </row>
    <row r="817" spans="7:10" hidden="1" x14ac:dyDescent="0.25">
      <c r="G817" s="42"/>
      <c r="J817" s="377"/>
    </row>
    <row r="818" spans="7:10" hidden="1" x14ac:dyDescent="0.25">
      <c r="G818" s="42"/>
      <c r="J818" s="377"/>
    </row>
    <row r="819" spans="7:10" hidden="1" x14ac:dyDescent="0.25">
      <c r="G819" s="42"/>
      <c r="J819" s="377"/>
    </row>
    <row r="820" spans="7:10" hidden="1" x14ac:dyDescent="0.25">
      <c r="G820" s="42"/>
      <c r="J820" s="377"/>
    </row>
    <row r="821" spans="7:10" hidden="1" x14ac:dyDescent="0.25">
      <c r="G821" s="42"/>
      <c r="J821" s="377"/>
    </row>
    <row r="822" spans="7:10" hidden="1" x14ac:dyDescent="0.25">
      <c r="G822" s="42"/>
      <c r="J822" s="377"/>
    </row>
    <row r="823" spans="7:10" hidden="1" x14ac:dyDescent="0.25">
      <c r="G823" s="42"/>
      <c r="J823" s="377"/>
    </row>
    <row r="824" spans="7:10" hidden="1" x14ac:dyDescent="0.25">
      <c r="G824" s="42"/>
      <c r="J824" s="377"/>
    </row>
    <row r="825" spans="7:10" hidden="1" x14ac:dyDescent="0.25">
      <c r="G825" s="42"/>
      <c r="J825" s="377"/>
    </row>
    <row r="826" spans="7:10" hidden="1" x14ac:dyDescent="0.25">
      <c r="G826" s="42"/>
      <c r="J826" s="377"/>
    </row>
    <row r="827" spans="7:10" hidden="1" x14ac:dyDescent="0.25">
      <c r="G827" s="42"/>
      <c r="J827" s="377"/>
    </row>
    <row r="828" spans="7:10" hidden="1" x14ac:dyDescent="0.25">
      <c r="G828" s="42"/>
      <c r="J828" s="377"/>
    </row>
    <row r="829" spans="7:10" hidden="1" x14ac:dyDescent="0.25">
      <c r="G829" s="42"/>
      <c r="J829" s="377"/>
    </row>
    <row r="830" spans="7:10" hidden="1" x14ac:dyDescent="0.25">
      <c r="G830" s="42"/>
      <c r="J830" s="377"/>
    </row>
    <row r="831" spans="7:10" hidden="1" x14ac:dyDescent="0.25">
      <c r="G831" s="42"/>
      <c r="J831" s="377"/>
    </row>
    <row r="832" spans="7:10" hidden="1" x14ac:dyDescent="0.25">
      <c r="G832" s="42"/>
      <c r="J832" s="377"/>
    </row>
    <row r="833" spans="7:10" hidden="1" x14ac:dyDescent="0.25">
      <c r="G833" s="42"/>
      <c r="J833" s="377"/>
    </row>
    <row r="834" spans="7:10" hidden="1" x14ac:dyDescent="0.25">
      <c r="G834" s="42"/>
      <c r="J834" s="377"/>
    </row>
    <row r="835" spans="7:10" hidden="1" x14ac:dyDescent="0.25">
      <c r="G835" s="42"/>
      <c r="J835" s="377"/>
    </row>
    <row r="836" spans="7:10" hidden="1" x14ac:dyDescent="0.25">
      <c r="G836" s="42"/>
      <c r="J836" s="377"/>
    </row>
    <row r="837" spans="7:10" hidden="1" x14ac:dyDescent="0.25">
      <c r="G837" s="42"/>
      <c r="J837" s="377"/>
    </row>
    <row r="838" spans="7:10" hidden="1" x14ac:dyDescent="0.25">
      <c r="G838" s="42"/>
      <c r="J838" s="377"/>
    </row>
    <row r="839" spans="7:10" hidden="1" x14ac:dyDescent="0.25">
      <c r="G839" s="42"/>
      <c r="J839" s="377"/>
    </row>
    <row r="840" spans="7:10" hidden="1" x14ac:dyDescent="0.25">
      <c r="G840" s="42"/>
      <c r="J840" s="377"/>
    </row>
    <row r="841" spans="7:10" hidden="1" x14ac:dyDescent="0.25">
      <c r="G841" s="42"/>
      <c r="J841" s="377"/>
    </row>
    <row r="842" spans="7:10" hidden="1" x14ac:dyDescent="0.25">
      <c r="G842" s="42"/>
      <c r="J842" s="377"/>
    </row>
    <row r="843" spans="7:10" hidden="1" x14ac:dyDescent="0.25">
      <c r="G843" s="42"/>
      <c r="J843" s="377"/>
    </row>
    <row r="844" spans="7:10" hidden="1" x14ac:dyDescent="0.25">
      <c r="G844" s="42"/>
      <c r="J844" s="377"/>
    </row>
    <row r="845" spans="7:10" hidden="1" x14ac:dyDescent="0.25">
      <c r="G845" s="42"/>
      <c r="J845" s="377"/>
    </row>
    <row r="846" spans="7:10" hidden="1" x14ac:dyDescent="0.25">
      <c r="G846" s="42"/>
      <c r="J846" s="377"/>
    </row>
    <row r="847" spans="7:10" hidden="1" x14ac:dyDescent="0.25">
      <c r="G847" s="42"/>
      <c r="J847" s="377"/>
    </row>
    <row r="848" spans="7:10" hidden="1" x14ac:dyDescent="0.25">
      <c r="G848" s="42"/>
      <c r="J848" s="377"/>
    </row>
    <row r="849" spans="7:10" hidden="1" x14ac:dyDescent="0.25">
      <c r="G849" s="42"/>
      <c r="J849" s="377"/>
    </row>
    <row r="850" spans="7:10" hidden="1" x14ac:dyDescent="0.25">
      <c r="G850" s="42"/>
      <c r="J850" s="377"/>
    </row>
    <row r="851" spans="7:10" hidden="1" x14ac:dyDescent="0.25">
      <c r="G851" s="42"/>
      <c r="J851" s="377"/>
    </row>
    <row r="852" spans="7:10" hidden="1" x14ac:dyDescent="0.25">
      <c r="G852" s="42"/>
      <c r="J852" s="377"/>
    </row>
    <row r="853" spans="7:10" hidden="1" x14ac:dyDescent="0.25">
      <c r="G853" s="42"/>
      <c r="J853" s="377"/>
    </row>
    <row r="854" spans="7:10" hidden="1" x14ac:dyDescent="0.25">
      <c r="G854" s="42"/>
      <c r="J854" s="377"/>
    </row>
    <row r="855" spans="7:10" hidden="1" x14ac:dyDescent="0.25">
      <c r="G855" s="42"/>
      <c r="J855" s="377"/>
    </row>
    <row r="856" spans="7:10" hidden="1" x14ac:dyDescent="0.25">
      <c r="G856" s="42"/>
      <c r="J856" s="377"/>
    </row>
    <row r="857" spans="7:10" hidden="1" x14ac:dyDescent="0.25">
      <c r="G857" s="42"/>
      <c r="J857" s="377"/>
    </row>
    <row r="858" spans="7:10" hidden="1" x14ac:dyDescent="0.25">
      <c r="G858" s="42"/>
      <c r="J858" s="377"/>
    </row>
    <row r="859" spans="7:10" hidden="1" x14ac:dyDescent="0.25">
      <c r="G859" s="42"/>
      <c r="J859" s="377"/>
    </row>
    <row r="860" spans="7:10" hidden="1" x14ac:dyDescent="0.25">
      <c r="G860" s="42"/>
      <c r="J860" s="377"/>
    </row>
    <row r="861" spans="7:10" hidden="1" x14ac:dyDescent="0.25">
      <c r="G861" s="42"/>
      <c r="J861" s="377"/>
    </row>
    <row r="862" spans="7:10" hidden="1" x14ac:dyDescent="0.25">
      <c r="G862" s="42"/>
      <c r="J862" s="377"/>
    </row>
    <row r="863" spans="7:10" hidden="1" x14ac:dyDescent="0.25">
      <c r="G863" s="42"/>
      <c r="J863" s="377"/>
    </row>
    <row r="864" spans="7:10" hidden="1" x14ac:dyDescent="0.25">
      <c r="G864" s="42"/>
      <c r="J864" s="377"/>
    </row>
    <row r="865" spans="7:10" hidden="1" x14ac:dyDescent="0.25">
      <c r="G865" s="42"/>
      <c r="J865" s="377"/>
    </row>
    <row r="866" spans="7:10" hidden="1" x14ac:dyDescent="0.25">
      <c r="G866" s="42"/>
      <c r="J866" s="377"/>
    </row>
    <row r="867" spans="7:10" hidden="1" x14ac:dyDescent="0.25">
      <c r="G867" s="42"/>
      <c r="J867" s="377"/>
    </row>
    <row r="868" spans="7:10" hidden="1" x14ac:dyDescent="0.25">
      <c r="G868" s="42"/>
      <c r="J868" s="377"/>
    </row>
    <row r="869" spans="7:10" hidden="1" x14ac:dyDescent="0.25">
      <c r="G869" s="42"/>
      <c r="J869" s="377"/>
    </row>
    <row r="870" spans="7:10" hidden="1" x14ac:dyDescent="0.25">
      <c r="G870" s="42"/>
      <c r="J870" s="377"/>
    </row>
    <row r="871" spans="7:10" hidden="1" x14ac:dyDescent="0.25">
      <c r="G871" s="42"/>
      <c r="J871" s="377"/>
    </row>
    <row r="872" spans="7:10" hidden="1" x14ac:dyDescent="0.25">
      <c r="G872" s="42"/>
      <c r="J872" s="377"/>
    </row>
    <row r="873" spans="7:10" hidden="1" x14ac:dyDescent="0.25">
      <c r="G873" s="42"/>
      <c r="J873" s="377"/>
    </row>
    <row r="874" spans="7:10" hidden="1" x14ac:dyDescent="0.25">
      <c r="G874" s="42"/>
      <c r="J874" s="377"/>
    </row>
    <row r="875" spans="7:10" hidden="1" x14ac:dyDescent="0.25">
      <c r="G875" s="42"/>
      <c r="J875" s="377"/>
    </row>
    <row r="876" spans="7:10" hidden="1" x14ac:dyDescent="0.25">
      <c r="G876" s="42"/>
      <c r="J876" s="377"/>
    </row>
    <row r="877" spans="7:10" hidden="1" x14ac:dyDescent="0.25">
      <c r="G877" s="42"/>
      <c r="J877" s="377"/>
    </row>
    <row r="878" spans="7:10" hidden="1" x14ac:dyDescent="0.25">
      <c r="G878" s="42"/>
      <c r="J878" s="377"/>
    </row>
    <row r="879" spans="7:10" hidden="1" x14ac:dyDescent="0.25">
      <c r="G879" s="42"/>
      <c r="J879" s="377"/>
    </row>
    <row r="880" spans="7:10" hidden="1" x14ac:dyDescent="0.25">
      <c r="G880" s="42"/>
      <c r="J880" s="377"/>
    </row>
    <row r="881" spans="7:10" hidden="1" x14ac:dyDescent="0.25">
      <c r="G881" s="42"/>
      <c r="J881" s="377"/>
    </row>
    <row r="882" spans="7:10" hidden="1" x14ac:dyDescent="0.25">
      <c r="G882" s="42"/>
      <c r="J882" s="377"/>
    </row>
    <row r="883" spans="7:10" hidden="1" x14ac:dyDescent="0.25">
      <c r="G883" s="42"/>
      <c r="J883" s="377"/>
    </row>
    <row r="884" spans="7:10" hidden="1" x14ac:dyDescent="0.25">
      <c r="G884" s="42"/>
      <c r="J884" s="377"/>
    </row>
    <row r="885" spans="7:10" hidden="1" x14ac:dyDescent="0.25">
      <c r="G885" s="42"/>
      <c r="J885" s="377"/>
    </row>
    <row r="886" spans="7:10" hidden="1" x14ac:dyDescent="0.25">
      <c r="G886" s="42"/>
      <c r="J886" s="377"/>
    </row>
    <row r="887" spans="7:10" hidden="1" x14ac:dyDescent="0.25">
      <c r="G887" s="42"/>
      <c r="J887" s="377"/>
    </row>
    <row r="888" spans="7:10" hidden="1" x14ac:dyDescent="0.25">
      <c r="G888" s="42"/>
      <c r="J888" s="377"/>
    </row>
    <row r="889" spans="7:10" hidden="1" x14ac:dyDescent="0.25">
      <c r="G889" s="42"/>
      <c r="J889" s="377"/>
    </row>
    <row r="890" spans="7:10" hidden="1" x14ac:dyDescent="0.25">
      <c r="G890" s="42"/>
      <c r="J890" s="377"/>
    </row>
    <row r="891" spans="7:10" hidden="1" x14ac:dyDescent="0.25">
      <c r="G891" s="42"/>
      <c r="J891" s="377"/>
    </row>
    <row r="892" spans="7:10" hidden="1" x14ac:dyDescent="0.25">
      <c r="G892" s="42"/>
      <c r="J892" s="377"/>
    </row>
    <row r="893" spans="7:10" hidden="1" x14ac:dyDescent="0.25">
      <c r="G893" s="42"/>
      <c r="J893" s="377"/>
    </row>
    <row r="894" spans="7:10" hidden="1" x14ac:dyDescent="0.25">
      <c r="G894" s="42"/>
      <c r="J894" s="377"/>
    </row>
    <row r="895" spans="7:10" hidden="1" x14ac:dyDescent="0.25">
      <c r="G895" s="42"/>
      <c r="J895" s="377"/>
    </row>
    <row r="896" spans="7:10" hidden="1" x14ac:dyDescent="0.25">
      <c r="G896" s="42"/>
      <c r="J896" s="377"/>
    </row>
    <row r="897" spans="7:10" hidden="1" x14ac:dyDescent="0.25">
      <c r="G897" s="42"/>
      <c r="J897" s="377"/>
    </row>
    <row r="898" spans="7:10" hidden="1" x14ac:dyDescent="0.25">
      <c r="G898" s="42"/>
      <c r="J898" s="377"/>
    </row>
    <row r="899" spans="7:10" hidden="1" x14ac:dyDescent="0.25">
      <c r="G899" s="42"/>
      <c r="J899" s="377"/>
    </row>
    <row r="900" spans="7:10" hidden="1" x14ac:dyDescent="0.25">
      <c r="G900" s="42"/>
      <c r="J900" s="377"/>
    </row>
    <row r="901" spans="7:10" hidden="1" x14ac:dyDescent="0.25">
      <c r="G901" s="42"/>
      <c r="J901" s="377"/>
    </row>
    <row r="902" spans="7:10" hidden="1" x14ac:dyDescent="0.25">
      <c r="G902" s="42"/>
      <c r="J902" s="377"/>
    </row>
    <row r="903" spans="7:10" hidden="1" x14ac:dyDescent="0.25">
      <c r="G903" s="42"/>
      <c r="J903" s="377"/>
    </row>
    <row r="904" spans="7:10" hidden="1" x14ac:dyDescent="0.25">
      <c r="G904" s="42"/>
      <c r="J904" s="377"/>
    </row>
    <row r="905" spans="7:10" hidden="1" x14ac:dyDescent="0.25">
      <c r="G905" s="42"/>
      <c r="J905" s="377"/>
    </row>
    <row r="906" spans="7:10" hidden="1" x14ac:dyDescent="0.25">
      <c r="G906" s="42"/>
      <c r="J906" s="377"/>
    </row>
    <row r="907" spans="7:10" hidden="1" x14ac:dyDescent="0.25">
      <c r="G907" s="42"/>
      <c r="J907" s="377"/>
    </row>
    <row r="908" spans="7:10" hidden="1" x14ac:dyDescent="0.25">
      <c r="G908" s="42"/>
      <c r="J908" s="377"/>
    </row>
    <row r="909" spans="7:10" hidden="1" x14ac:dyDescent="0.25">
      <c r="G909" s="42"/>
      <c r="J909" s="377"/>
    </row>
    <row r="910" spans="7:10" hidden="1" x14ac:dyDescent="0.25">
      <c r="G910" s="42"/>
      <c r="J910" s="377"/>
    </row>
    <row r="911" spans="7:10" hidden="1" x14ac:dyDescent="0.25">
      <c r="G911" s="42"/>
      <c r="J911" s="377"/>
    </row>
    <row r="912" spans="7:10" hidden="1" x14ac:dyDescent="0.25">
      <c r="G912" s="42"/>
      <c r="J912" s="377"/>
    </row>
    <row r="913" spans="7:10" hidden="1" x14ac:dyDescent="0.25">
      <c r="G913" s="42"/>
      <c r="J913" s="377"/>
    </row>
    <row r="914" spans="7:10" hidden="1" x14ac:dyDescent="0.25">
      <c r="G914" s="42"/>
      <c r="J914" s="377"/>
    </row>
    <row r="915" spans="7:10" hidden="1" x14ac:dyDescent="0.25">
      <c r="G915" s="42"/>
      <c r="J915" s="377"/>
    </row>
    <row r="916" spans="7:10" hidden="1" x14ac:dyDescent="0.25">
      <c r="G916" s="42"/>
      <c r="J916" s="377"/>
    </row>
    <row r="917" spans="7:10" hidden="1" x14ac:dyDescent="0.25">
      <c r="G917" s="42"/>
      <c r="J917" s="377"/>
    </row>
    <row r="918" spans="7:10" hidden="1" x14ac:dyDescent="0.25">
      <c r="G918" s="42"/>
      <c r="J918" s="377"/>
    </row>
    <row r="919" spans="7:10" hidden="1" x14ac:dyDescent="0.25">
      <c r="G919" s="42"/>
      <c r="J919" s="377"/>
    </row>
    <row r="920" spans="7:10" hidden="1" x14ac:dyDescent="0.25">
      <c r="G920" s="42"/>
      <c r="J920" s="377"/>
    </row>
    <row r="921" spans="7:10" hidden="1" x14ac:dyDescent="0.25">
      <c r="G921" s="42"/>
      <c r="J921" s="377"/>
    </row>
    <row r="922" spans="7:10" hidden="1" x14ac:dyDescent="0.25">
      <c r="G922" s="42"/>
      <c r="J922" s="377"/>
    </row>
    <row r="923" spans="7:10" hidden="1" x14ac:dyDescent="0.25">
      <c r="G923" s="42"/>
      <c r="J923" s="377"/>
    </row>
    <row r="924" spans="7:10" hidden="1" x14ac:dyDescent="0.25">
      <c r="G924" s="42"/>
      <c r="J924" s="377"/>
    </row>
    <row r="925" spans="7:10" hidden="1" x14ac:dyDescent="0.25">
      <c r="G925" s="42"/>
      <c r="J925" s="377"/>
    </row>
    <row r="926" spans="7:10" hidden="1" x14ac:dyDescent="0.25">
      <c r="G926" s="42"/>
      <c r="J926" s="377"/>
    </row>
    <row r="927" spans="7:10" hidden="1" x14ac:dyDescent="0.25">
      <c r="G927" s="42"/>
      <c r="J927" s="377"/>
    </row>
    <row r="928" spans="7:10" hidden="1" x14ac:dyDescent="0.25">
      <c r="G928" s="42"/>
      <c r="J928" s="377"/>
    </row>
    <row r="929" spans="7:10" hidden="1" x14ac:dyDescent="0.25">
      <c r="G929" s="42"/>
      <c r="J929" s="377"/>
    </row>
    <row r="930" spans="7:10" hidden="1" x14ac:dyDescent="0.25">
      <c r="G930" s="42"/>
      <c r="J930" s="377"/>
    </row>
    <row r="931" spans="7:10" hidden="1" x14ac:dyDescent="0.25">
      <c r="G931" s="42"/>
      <c r="J931" s="377"/>
    </row>
    <row r="932" spans="7:10" hidden="1" x14ac:dyDescent="0.25">
      <c r="G932" s="42"/>
      <c r="J932" s="377"/>
    </row>
    <row r="933" spans="7:10" hidden="1" x14ac:dyDescent="0.25">
      <c r="G933" s="42"/>
      <c r="J933" s="377"/>
    </row>
    <row r="934" spans="7:10" hidden="1" x14ac:dyDescent="0.25">
      <c r="G934" s="42"/>
      <c r="J934" s="377"/>
    </row>
    <row r="935" spans="7:10" hidden="1" x14ac:dyDescent="0.25">
      <c r="G935" s="42"/>
      <c r="J935" s="377"/>
    </row>
    <row r="936" spans="7:10" hidden="1" x14ac:dyDescent="0.25">
      <c r="G936" s="42"/>
      <c r="J936" s="377"/>
    </row>
    <row r="937" spans="7:10" hidden="1" x14ac:dyDescent="0.25">
      <c r="G937" s="42"/>
      <c r="J937" s="377"/>
    </row>
    <row r="938" spans="7:10" hidden="1" x14ac:dyDescent="0.25">
      <c r="G938" s="42"/>
      <c r="J938" s="377"/>
    </row>
    <row r="939" spans="7:10" hidden="1" x14ac:dyDescent="0.25">
      <c r="G939" s="42"/>
      <c r="J939" s="377"/>
    </row>
    <row r="940" spans="7:10" hidden="1" x14ac:dyDescent="0.25">
      <c r="G940" s="42"/>
      <c r="J940" s="377"/>
    </row>
    <row r="941" spans="7:10" hidden="1" x14ac:dyDescent="0.25">
      <c r="G941" s="42"/>
      <c r="J941" s="377"/>
    </row>
    <row r="942" spans="7:10" hidden="1" x14ac:dyDescent="0.25">
      <c r="G942" s="42"/>
      <c r="J942" s="377"/>
    </row>
    <row r="943" spans="7:10" hidden="1" x14ac:dyDescent="0.25">
      <c r="G943" s="42"/>
      <c r="J943" s="377"/>
    </row>
    <row r="944" spans="7:10" hidden="1" x14ac:dyDescent="0.25">
      <c r="G944" s="42"/>
      <c r="J944" s="377"/>
    </row>
    <row r="945" spans="7:10" hidden="1" x14ac:dyDescent="0.25">
      <c r="G945" s="42"/>
      <c r="J945" s="377"/>
    </row>
    <row r="946" spans="7:10" hidden="1" x14ac:dyDescent="0.25">
      <c r="G946" s="42"/>
      <c r="J946" s="377"/>
    </row>
    <row r="947" spans="7:10" hidden="1" x14ac:dyDescent="0.25">
      <c r="G947" s="42"/>
      <c r="J947" s="377"/>
    </row>
    <row r="948" spans="7:10" hidden="1" x14ac:dyDescent="0.25">
      <c r="G948" s="42"/>
      <c r="J948" s="377"/>
    </row>
    <row r="949" spans="7:10" hidden="1" x14ac:dyDescent="0.25">
      <c r="G949" s="42"/>
      <c r="J949" s="377"/>
    </row>
    <row r="950" spans="7:10" hidden="1" x14ac:dyDescent="0.25">
      <c r="G950" s="42"/>
      <c r="J950" s="377"/>
    </row>
    <row r="951" spans="7:10" hidden="1" x14ac:dyDescent="0.25">
      <c r="G951" s="42"/>
      <c r="J951" s="377"/>
    </row>
    <row r="952" spans="7:10" hidden="1" x14ac:dyDescent="0.25">
      <c r="G952" s="42"/>
      <c r="J952" s="377"/>
    </row>
    <row r="953" spans="7:10" hidden="1" x14ac:dyDescent="0.25">
      <c r="G953" s="42"/>
      <c r="J953" s="377"/>
    </row>
    <row r="954" spans="7:10" hidden="1" x14ac:dyDescent="0.25">
      <c r="G954" s="42"/>
      <c r="J954" s="377"/>
    </row>
    <row r="955" spans="7:10" hidden="1" x14ac:dyDescent="0.25">
      <c r="G955" s="42"/>
      <c r="J955" s="377"/>
    </row>
    <row r="956" spans="7:10" hidden="1" x14ac:dyDescent="0.25">
      <c r="G956" s="42"/>
      <c r="J956" s="377"/>
    </row>
    <row r="957" spans="7:10" hidden="1" x14ac:dyDescent="0.25">
      <c r="G957" s="42"/>
      <c r="J957" s="377"/>
    </row>
    <row r="958" spans="7:10" hidden="1" x14ac:dyDescent="0.25">
      <c r="G958" s="42"/>
      <c r="J958" s="377"/>
    </row>
    <row r="959" spans="7:10" hidden="1" x14ac:dyDescent="0.25">
      <c r="G959" s="42"/>
      <c r="J959" s="377"/>
    </row>
    <row r="960" spans="7:10" hidden="1" x14ac:dyDescent="0.25">
      <c r="G960" s="42"/>
      <c r="J960" s="377"/>
    </row>
    <row r="961" spans="7:10" hidden="1" x14ac:dyDescent="0.25">
      <c r="G961" s="42"/>
      <c r="J961" s="377"/>
    </row>
    <row r="962" spans="7:10" hidden="1" x14ac:dyDescent="0.25">
      <c r="G962" s="42"/>
      <c r="J962" s="377"/>
    </row>
    <row r="963" spans="7:10" hidden="1" x14ac:dyDescent="0.25">
      <c r="G963" s="42"/>
      <c r="J963" s="377"/>
    </row>
    <row r="964" spans="7:10" hidden="1" x14ac:dyDescent="0.25">
      <c r="G964" s="42"/>
      <c r="J964" s="377"/>
    </row>
    <row r="965" spans="7:10" hidden="1" x14ac:dyDescent="0.25">
      <c r="G965" s="42"/>
      <c r="J965" s="377"/>
    </row>
    <row r="966" spans="7:10" hidden="1" x14ac:dyDescent="0.25">
      <c r="G966" s="42"/>
      <c r="J966" s="377"/>
    </row>
    <row r="967" spans="7:10" hidden="1" x14ac:dyDescent="0.25">
      <c r="G967" s="42"/>
      <c r="J967" s="377"/>
    </row>
    <row r="968" spans="7:10" hidden="1" x14ac:dyDescent="0.25">
      <c r="G968" s="42"/>
      <c r="J968" s="377"/>
    </row>
    <row r="969" spans="7:10" hidden="1" x14ac:dyDescent="0.25">
      <c r="G969" s="42"/>
      <c r="J969" s="377"/>
    </row>
    <row r="970" spans="7:10" hidden="1" x14ac:dyDescent="0.25">
      <c r="G970" s="42"/>
      <c r="J970" s="377"/>
    </row>
    <row r="971" spans="7:10" hidden="1" x14ac:dyDescent="0.25">
      <c r="G971" s="42"/>
      <c r="J971" s="377"/>
    </row>
    <row r="972" spans="7:10" hidden="1" x14ac:dyDescent="0.25">
      <c r="G972" s="42"/>
      <c r="J972" s="377"/>
    </row>
    <row r="973" spans="7:10" hidden="1" x14ac:dyDescent="0.25">
      <c r="G973" s="42"/>
      <c r="J973" s="377"/>
    </row>
    <row r="974" spans="7:10" hidden="1" x14ac:dyDescent="0.25">
      <c r="G974" s="42"/>
      <c r="J974" s="377"/>
    </row>
    <row r="975" spans="7:10" hidden="1" x14ac:dyDescent="0.25">
      <c r="G975" s="42"/>
      <c r="J975" s="377"/>
    </row>
    <row r="976" spans="7:10" hidden="1" x14ac:dyDescent="0.25">
      <c r="G976" s="42"/>
      <c r="J976" s="377"/>
    </row>
    <row r="977" spans="7:10" hidden="1" x14ac:dyDescent="0.25">
      <c r="G977" s="42"/>
      <c r="J977" s="377"/>
    </row>
    <row r="978" spans="7:10" hidden="1" x14ac:dyDescent="0.25">
      <c r="G978" s="42"/>
      <c r="J978" s="377"/>
    </row>
    <row r="979" spans="7:10" hidden="1" x14ac:dyDescent="0.25">
      <c r="G979" s="42"/>
      <c r="J979" s="377"/>
    </row>
    <row r="980" spans="7:10" hidden="1" x14ac:dyDescent="0.25">
      <c r="G980" s="42"/>
      <c r="J980" s="377"/>
    </row>
    <row r="981" spans="7:10" hidden="1" x14ac:dyDescent="0.25">
      <c r="G981" s="42"/>
      <c r="J981" s="377"/>
    </row>
    <row r="982" spans="7:10" hidden="1" x14ac:dyDescent="0.25">
      <c r="G982" s="42"/>
    </row>
    <row r="983" spans="7:10" hidden="1" x14ac:dyDescent="0.25">
      <c r="G983" s="42"/>
    </row>
    <row r="984" spans="7:10" hidden="1" x14ac:dyDescent="0.25">
      <c r="G984" s="42"/>
    </row>
    <row r="985" spans="7:10" hidden="1" x14ac:dyDescent="0.25">
      <c r="G985" s="42"/>
    </row>
    <row r="986" spans="7:10" hidden="1" x14ac:dyDescent="0.25">
      <c r="G986" s="42"/>
    </row>
    <row r="987" spans="7:10" hidden="1" x14ac:dyDescent="0.25">
      <c r="G987" s="42"/>
    </row>
    <row r="988" spans="7:10" hidden="1" x14ac:dyDescent="0.25">
      <c r="G988" s="42"/>
    </row>
    <row r="989" spans="7:10" hidden="1" x14ac:dyDescent="0.25">
      <c r="G989" s="42"/>
    </row>
    <row r="990" spans="7:10" hidden="1" x14ac:dyDescent="0.25">
      <c r="G990" s="42"/>
    </row>
    <row r="991" spans="7:10" hidden="1" x14ac:dyDescent="0.25">
      <c r="G991" s="42"/>
    </row>
    <row r="992" spans="7:10" hidden="1" x14ac:dyDescent="0.25">
      <c r="G992" s="42"/>
    </row>
    <row r="993" spans="7:7" hidden="1" x14ac:dyDescent="0.25">
      <c r="G993" s="42"/>
    </row>
    <row r="994" spans="7:7" hidden="1" x14ac:dyDescent="0.25">
      <c r="G994" s="42"/>
    </row>
    <row r="995" spans="7:7" hidden="1" x14ac:dyDescent="0.25">
      <c r="G995" s="42"/>
    </row>
    <row r="996" spans="7:7" hidden="1" x14ac:dyDescent="0.25">
      <c r="G996" s="42"/>
    </row>
    <row r="997" spans="7:7" hidden="1" x14ac:dyDescent="0.25">
      <c r="G997" s="42"/>
    </row>
    <row r="998" spans="7:7" hidden="1" x14ac:dyDescent="0.25">
      <c r="G998" s="42"/>
    </row>
    <row r="999" spans="7:7" hidden="1" x14ac:dyDescent="0.25">
      <c r="G999" s="42"/>
    </row>
    <row r="1000" spans="7:7" hidden="1" x14ac:dyDescent="0.25">
      <c r="G1000" s="42"/>
    </row>
    <row r="1001" spans="7:7" hidden="1" x14ac:dyDescent="0.25">
      <c r="G1001" s="42"/>
    </row>
    <row r="1002" spans="7:7" hidden="1" x14ac:dyDescent="0.25">
      <c r="G1002" s="42"/>
    </row>
    <row r="1003" spans="7:7" hidden="1" x14ac:dyDescent="0.25">
      <c r="G1003" s="42"/>
    </row>
    <row r="1004" spans="7:7" hidden="1" x14ac:dyDescent="0.25">
      <c r="G1004" s="42"/>
    </row>
    <row r="1005" spans="7:7" hidden="1" x14ac:dyDescent="0.25">
      <c r="G1005" s="42"/>
    </row>
    <row r="1006" spans="7:7" hidden="1" x14ac:dyDescent="0.25">
      <c r="G1006" s="42"/>
    </row>
    <row r="1007" spans="7:7" hidden="1" x14ac:dyDescent="0.25">
      <c r="G1007" s="42"/>
    </row>
    <row r="1008" spans="7:7" hidden="1" x14ac:dyDescent="0.25">
      <c r="G1008" s="42"/>
    </row>
    <row r="1009" spans="7:7" hidden="1" x14ac:dyDescent="0.25">
      <c r="G1009" s="42"/>
    </row>
    <row r="1010" spans="7:7" hidden="1" x14ac:dyDescent="0.25">
      <c r="G1010" s="42"/>
    </row>
    <row r="1011" spans="7:7" hidden="1" x14ac:dyDescent="0.25">
      <c r="G1011" s="42"/>
    </row>
    <row r="1012" spans="7:7" hidden="1" x14ac:dyDescent="0.25">
      <c r="G1012" s="42"/>
    </row>
    <row r="1013" spans="7:7" hidden="1" x14ac:dyDescent="0.25">
      <c r="G1013" s="42"/>
    </row>
    <row r="1014" spans="7:7" hidden="1" x14ac:dyDescent="0.25">
      <c r="G1014" s="42"/>
    </row>
    <row r="1015" spans="7:7" hidden="1" x14ac:dyDescent="0.25">
      <c r="G1015" s="42"/>
    </row>
    <row r="1016" spans="7:7" hidden="1" x14ac:dyDescent="0.25">
      <c r="G1016" s="42"/>
    </row>
    <row r="1017" spans="7:7" hidden="1" x14ac:dyDescent="0.25">
      <c r="G1017" s="42"/>
    </row>
    <row r="1018" spans="7:7" hidden="1" x14ac:dyDescent="0.25">
      <c r="G1018" s="42"/>
    </row>
    <row r="1019" spans="7:7" hidden="1" x14ac:dyDescent="0.25">
      <c r="G1019" s="42"/>
    </row>
    <row r="1020" spans="7:7" hidden="1" x14ac:dyDescent="0.25">
      <c r="G1020" s="42"/>
    </row>
    <row r="1021" spans="7:7" hidden="1" x14ac:dyDescent="0.25">
      <c r="G1021" s="42"/>
    </row>
    <row r="1022" spans="7:7" hidden="1" x14ac:dyDescent="0.25">
      <c r="G1022" s="42"/>
    </row>
    <row r="1023" spans="7:7" hidden="1" x14ac:dyDescent="0.25">
      <c r="G1023" s="42"/>
    </row>
    <row r="1024" spans="7:7" hidden="1" x14ac:dyDescent="0.25">
      <c r="G1024" s="42"/>
    </row>
    <row r="1025" spans="7:7" hidden="1" x14ac:dyDescent="0.25">
      <c r="G1025" s="42"/>
    </row>
    <row r="1026" spans="7:7" hidden="1" x14ac:dyDescent="0.25">
      <c r="G1026" s="42"/>
    </row>
    <row r="1027" spans="7:7" hidden="1" x14ac:dyDescent="0.25">
      <c r="G1027" s="42"/>
    </row>
    <row r="1028" spans="7:7" hidden="1" x14ac:dyDescent="0.25">
      <c r="G1028" s="42"/>
    </row>
    <row r="1029" spans="7:7" hidden="1" x14ac:dyDescent="0.25">
      <c r="G1029" s="42"/>
    </row>
    <row r="1030" spans="7:7" hidden="1" x14ac:dyDescent="0.25">
      <c r="G1030" s="42"/>
    </row>
    <row r="1031" spans="7:7" hidden="1" x14ac:dyDescent="0.25">
      <c r="G1031" s="42"/>
    </row>
    <row r="1032" spans="7:7" hidden="1" x14ac:dyDescent="0.25">
      <c r="G1032" s="42"/>
    </row>
    <row r="1033" spans="7:7" hidden="1" x14ac:dyDescent="0.25">
      <c r="G1033" s="42"/>
    </row>
    <row r="1034" spans="7:7" hidden="1" x14ac:dyDescent="0.25">
      <c r="G1034" s="42"/>
    </row>
    <row r="1035" spans="7:7" hidden="1" x14ac:dyDescent="0.25">
      <c r="G1035" s="42"/>
    </row>
    <row r="1036" spans="7:7" hidden="1" x14ac:dyDescent="0.25">
      <c r="G1036" s="42"/>
    </row>
    <row r="1037" spans="7:7" hidden="1" x14ac:dyDescent="0.25">
      <c r="G1037" s="42"/>
    </row>
    <row r="1038" spans="7:7" hidden="1" x14ac:dyDescent="0.25">
      <c r="G1038" s="42"/>
    </row>
    <row r="1039" spans="7:7" hidden="1" x14ac:dyDescent="0.25">
      <c r="G1039" s="42"/>
    </row>
    <row r="1040" spans="7:7" hidden="1" x14ac:dyDescent="0.25">
      <c r="G1040" s="42"/>
    </row>
    <row r="1041" spans="7:7" hidden="1" x14ac:dyDescent="0.25">
      <c r="G1041" s="42"/>
    </row>
    <row r="1042" spans="7:7" hidden="1" x14ac:dyDescent="0.25">
      <c r="G1042" s="42"/>
    </row>
    <row r="1043" spans="7:7" hidden="1" x14ac:dyDescent="0.25">
      <c r="G1043" s="42"/>
    </row>
    <row r="1044" spans="7:7" hidden="1" x14ac:dyDescent="0.25">
      <c r="G1044" s="42"/>
    </row>
    <row r="1045" spans="7:7" hidden="1" x14ac:dyDescent="0.25">
      <c r="G1045" s="42"/>
    </row>
    <row r="1046" spans="7:7" hidden="1" x14ac:dyDescent="0.25">
      <c r="G1046" s="42"/>
    </row>
    <row r="1047" spans="7:7" hidden="1" x14ac:dyDescent="0.25">
      <c r="G1047" s="42"/>
    </row>
    <row r="1048" spans="7:7" hidden="1" x14ac:dyDescent="0.25">
      <c r="G1048" s="42"/>
    </row>
    <row r="1049" spans="7:7" hidden="1" x14ac:dyDescent="0.25">
      <c r="G1049" s="42"/>
    </row>
    <row r="1050" spans="7:7" hidden="1" x14ac:dyDescent="0.25">
      <c r="G1050" s="42"/>
    </row>
    <row r="1051" spans="7:7" hidden="1" x14ac:dyDescent="0.25">
      <c r="G1051" s="42"/>
    </row>
    <row r="1052" spans="7:7" hidden="1" x14ac:dyDescent="0.25">
      <c r="G1052" s="42"/>
    </row>
    <row r="1053" spans="7:7" hidden="1" x14ac:dyDescent="0.25">
      <c r="G1053" s="42"/>
    </row>
    <row r="1054" spans="7:7" hidden="1" x14ac:dyDescent="0.25">
      <c r="G1054" s="42"/>
    </row>
    <row r="1055" spans="7:7" hidden="1" x14ac:dyDescent="0.25">
      <c r="G1055" s="42"/>
    </row>
    <row r="1056" spans="7:7" hidden="1" x14ac:dyDescent="0.25">
      <c r="G1056" s="42"/>
    </row>
    <row r="1057" spans="7:7" hidden="1" x14ac:dyDescent="0.25">
      <c r="G1057" s="42"/>
    </row>
    <row r="1058" spans="7:7" hidden="1" x14ac:dyDescent="0.25">
      <c r="G1058" s="42"/>
    </row>
    <row r="1059" spans="7:7" hidden="1" x14ac:dyDescent="0.25">
      <c r="G1059" s="42"/>
    </row>
    <row r="1060" spans="7:7" hidden="1" x14ac:dyDescent="0.25">
      <c r="G1060" s="42"/>
    </row>
    <row r="1061" spans="7:7" hidden="1" x14ac:dyDescent="0.25">
      <c r="G1061" s="42"/>
    </row>
    <row r="1062" spans="7:7" hidden="1" x14ac:dyDescent="0.25">
      <c r="G1062" s="42"/>
    </row>
    <row r="1063" spans="7:7" hidden="1" x14ac:dyDescent="0.25">
      <c r="G1063" s="42"/>
    </row>
    <row r="1064" spans="7:7" hidden="1" x14ac:dyDescent="0.25">
      <c r="G1064" s="42"/>
    </row>
    <row r="1065" spans="7:7" hidden="1" x14ac:dyDescent="0.25">
      <c r="G1065" s="42"/>
    </row>
    <row r="1066" spans="7:7" hidden="1" x14ac:dyDescent="0.25">
      <c r="G1066" s="42"/>
    </row>
    <row r="1067" spans="7:7" hidden="1" x14ac:dyDescent="0.25">
      <c r="G1067" s="42"/>
    </row>
    <row r="1068" spans="7:7" hidden="1" x14ac:dyDescent="0.25">
      <c r="G1068" s="42"/>
    </row>
    <row r="1069" spans="7:7" hidden="1" x14ac:dyDescent="0.25">
      <c r="G1069" s="42"/>
    </row>
    <row r="1070" spans="7:7" hidden="1" x14ac:dyDescent="0.25">
      <c r="G1070" s="42"/>
    </row>
    <row r="1071" spans="7:7" hidden="1" x14ac:dyDescent="0.25">
      <c r="G1071" s="42"/>
    </row>
    <row r="1072" spans="7:7" hidden="1" x14ac:dyDescent="0.25">
      <c r="G1072" s="42"/>
    </row>
    <row r="1073" spans="7:7" hidden="1" x14ac:dyDescent="0.25">
      <c r="G1073" s="42"/>
    </row>
    <row r="1074" spans="7:7" hidden="1" x14ac:dyDescent="0.25">
      <c r="G1074" s="42"/>
    </row>
    <row r="1075" spans="7:7" hidden="1" x14ac:dyDescent="0.25">
      <c r="G1075" s="42"/>
    </row>
    <row r="1076" spans="7:7" hidden="1" x14ac:dyDescent="0.25">
      <c r="G1076" s="42"/>
    </row>
    <row r="1077" spans="7:7" hidden="1" x14ac:dyDescent="0.25">
      <c r="G1077" s="42"/>
    </row>
    <row r="1078" spans="7:7" hidden="1" x14ac:dyDescent="0.25">
      <c r="G1078" s="42"/>
    </row>
    <row r="1079" spans="7:7" hidden="1" x14ac:dyDescent="0.25">
      <c r="G1079" s="42"/>
    </row>
    <row r="1080" spans="7:7" hidden="1" x14ac:dyDescent="0.25">
      <c r="G1080" s="42"/>
    </row>
    <row r="1081" spans="7:7" hidden="1" x14ac:dyDescent="0.25">
      <c r="G1081" s="42"/>
    </row>
    <row r="1082" spans="7:7" hidden="1" x14ac:dyDescent="0.25">
      <c r="G1082" s="42"/>
    </row>
    <row r="1083" spans="7:7" hidden="1" x14ac:dyDescent="0.25">
      <c r="G1083" s="42"/>
    </row>
    <row r="1084" spans="7:7" hidden="1" x14ac:dyDescent="0.25">
      <c r="G1084" s="42"/>
    </row>
    <row r="1085" spans="7:7" hidden="1" x14ac:dyDescent="0.25">
      <c r="G1085" s="42"/>
    </row>
    <row r="1086" spans="7:7" hidden="1" x14ac:dyDescent="0.25">
      <c r="G1086" s="42"/>
    </row>
    <row r="1087" spans="7:7" hidden="1" x14ac:dyDescent="0.25">
      <c r="G1087" s="42"/>
    </row>
    <row r="1088" spans="7:7" hidden="1" x14ac:dyDescent="0.25">
      <c r="G1088" s="42"/>
    </row>
    <row r="1089" spans="7:7" hidden="1" x14ac:dyDescent="0.25">
      <c r="G1089" s="42"/>
    </row>
    <row r="1090" spans="7:7" hidden="1" x14ac:dyDescent="0.25">
      <c r="G1090" s="42"/>
    </row>
    <row r="1091" spans="7:7" hidden="1" x14ac:dyDescent="0.25">
      <c r="G1091" s="42"/>
    </row>
    <row r="1092" spans="7:7" hidden="1" x14ac:dyDescent="0.25">
      <c r="G1092" s="42"/>
    </row>
    <row r="1093" spans="7:7" hidden="1" x14ac:dyDescent="0.25">
      <c r="G1093" s="42"/>
    </row>
    <row r="1094" spans="7:7" hidden="1" x14ac:dyDescent="0.25">
      <c r="G1094" s="42"/>
    </row>
    <row r="1095" spans="7:7" hidden="1" x14ac:dyDescent="0.25">
      <c r="G1095" s="42"/>
    </row>
    <row r="1096" spans="7:7" hidden="1" x14ac:dyDescent="0.25">
      <c r="G1096" s="42"/>
    </row>
    <row r="1097" spans="7:7" hidden="1" x14ac:dyDescent="0.25">
      <c r="G1097" s="42"/>
    </row>
    <row r="1098" spans="7:7" hidden="1" x14ac:dyDescent="0.25">
      <c r="G1098" s="42"/>
    </row>
    <row r="1099" spans="7:7" hidden="1" x14ac:dyDescent="0.25">
      <c r="G1099" s="42"/>
    </row>
    <row r="1100" spans="7:7" hidden="1" x14ac:dyDescent="0.25">
      <c r="G1100" s="42"/>
    </row>
    <row r="1101" spans="7:7" hidden="1" x14ac:dyDescent="0.25">
      <c r="G1101" s="42"/>
    </row>
    <row r="1102" spans="7:7" hidden="1" x14ac:dyDescent="0.25">
      <c r="G1102" s="42"/>
    </row>
    <row r="1103" spans="7:7" hidden="1" x14ac:dyDescent="0.25">
      <c r="G1103" s="42"/>
    </row>
    <row r="1104" spans="7:7" hidden="1" x14ac:dyDescent="0.25">
      <c r="G1104" s="42"/>
    </row>
    <row r="1105" spans="7:7" hidden="1" x14ac:dyDescent="0.25">
      <c r="G1105" s="42"/>
    </row>
    <row r="1106" spans="7:7" hidden="1" x14ac:dyDescent="0.25">
      <c r="G1106" s="42"/>
    </row>
    <row r="1107" spans="7:7" hidden="1" x14ac:dyDescent="0.25">
      <c r="G1107" s="42"/>
    </row>
    <row r="1108" spans="7:7" hidden="1" x14ac:dyDescent="0.25">
      <c r="G1108" s="42"/>
    </row>
    <row r="1109" spans="7:7" hidden="1" x14ac:dyDescent="0.25">
      <c r="G1109" s="42"/>
    </row>
    <row r="1110" spans="7:7" hidden="1" x14ac:dyDescent="0.25">
      <c r="G1110" s="42"/>
    </row>
    <row r="1111" spans="7:7" hidden="1" x14ac:dyDescent="0.25">
      <c r="G1111" s="42"/>
    </row>
    <row r="1112" spans="7:7" hidden="1" x14ac:dyDescent="0.25">
      <c r="G1112" s="42"/>
    </row>
    <row r="1113" spans="7:7" hidden="1" x14ac:dyDescent="0.25">
      <c r="G1113" s="42"/>
    </row>
    <row r="1114" spans="7:7" hidden="1" x14ac:dyDescent="0.25">
      <c r="G1114" s="42"/>
    </row>
    <row r="1115" spans="7:7" hidden="1" x14ac:dyDescent="0.25">
      <c r="G1115" s="42"/>
    </row>
    <row r="1116" spans="7:7" hidden="1" x14ac:dyDescent="0.25">
      <c r="G1116" s="42"/>
    </row>
    <row r="1117" spans="7:7" hidden="1" x14ac:dyDescent="0.25">
      <c r="G1117" s="42"/>
    </row>
    <row r="1118" spans="7:7" hidden="1" x14ac:dyDescent="0.25">
      <c r="G1118" s="42"/>
    </row>
    <row r="1119" spans="7:7" hidden="1" x14ac:dyDescent="0.25">
      <c r="G1119" s="42"/>
    </row>
    <row r="1120" spans="7:7" hidden="1" x14ac:dyDescent="0.25">
      <c r="G1120" s="42"/>
    </row>
    <row r="1121" spans="7:7" hidden="1" x14ac:dyDescent="0.25">
      <c r="G1121" s="42"/>
    </row>
    <row r="1122" spans="7:7" hidden="1" x14ac:dyDescent="0.25">
      <c r="G1122" s="42"/>
    </row>
    <row r="1123" spans="7:7" hidden="1" x14ac:dyDescent="0.25">
      <c r="G1123" s="42"/>
    </row>
    <row r="1124" spans="7:7" hidden="1" x14ac:dyDescent="0.25">
      <c r="G1124" s="42"/>
    </row>
    <row r="1125" spans="7:7" hidden="1" x14ac:dyDescent="0.25">
      <c r="G1125" s="42"/>
    </row>
    <row r="1126" spans="7:7" hidden="1" x14ac:dyDescent="0.25">
      <c r="G1126" s="42"/>
    </row>
    <row r="1127" spans="7:7" hidden="1" x14ac:dyDescent="0.25">
      <c r="G1127" s="42"/>
    </row>
    <row r="1128" spans="7:7" hidden="1" x14ac:dyDescent="0.25">
      <c r="G1128" s="42"/>
    </row>
    <row r="1129" spans="7:7" hidden="1" x14ac:dyDescent="0.25">
      <c r="G1129" s="42"/>
    </row>
    <row r="1130" spans="7:7" hidden="1" x14ac:dyDescent="0.25">
      <c r="G1130" s="42"/>
    </row>
    <row r="1131" spans="7:7" hidden="1" x14ac:dyDescent="0.25">
      <c r="G1131" s="42"/>
    </row>
    <row r="1132" spans="7:7" hidden="1" x14ac:dyDescent="0.25">
      <c r="G1132" s="42"/>
    </row>
    <row r="1133" spans="7:7" hidden="1" x14ac:dyDescent="0.25">
      <c r="G1133" s="42"/>
    </row>
    <row r="1134" spans="7:7" hidden="1" x14ac:dyDescent="0.25">
      <c r="G1134" s="42"/>
    </row>
    <row r="1135" spans="7:7" hidden="1" x14ac:dyDescent="0.25">
      <c r="G1135" s="42"/>
    </row>
    <row r="1136" spans="7:7" hidden="1" x14ac:dyDescent="0.25">
      <c r="G1136" s="42"/>
    </row>
    <row r="1137" spans="7:7" hidden="1" x14ac:dyDescent="0.25">
      <c r="G1137" s="42"/>
    </row>
    <row r="1138" spans="7:7" hidden="1" x14ac:dyDescent="0.25">
      <c r="G1138" s="42"/>
    </row>
    <row r="1139" spans="7:7" hidden="1" x14ac:dyDescent="0.25">
      <c r="G1139" s="42"/>
    </row>
    <row r="1140" spans="7:7" hidden="1" x14ac:dyDescent="0.25">
      <c r="G1140" s="42"/>
    </row>
    <row r="1141" spans="7:7" hidden="1" x14ac:dyDescent="0.25">
      <c r="G1141" s="42"/>
    </row>
    <row r="1142" spans="7:7" hidden="1" x14ac:dyDescent="0.25">
      <c r="G1142" s="42"/>
    </row>
    <row r="1143" spans="7:7" hidden="1" x14ac:dyDescent="0.25">
      <c r="G1143" s="42"/>
    </row>
    <row r="1144" spans="7:7" hidden="1" x14ac:dyDescent="0.25">
      <c r="G1144" s="42"/>
    </row>
    <row r="1145" spans="7:7" hidden="1" x14ac:dyDescent="0.25">
      <c r="G1145" s="42"/>
    </row>
    <row r="1146" spans="7:7" hidden="1" x14ac:dyDescent="0.25">
      <c r="G1146" s="42"/>
    </row>
    <row r="1147" spans="7:7" hidden="1" x14ac:dyDescent="0.25">
      <c r="G1147" s="42"/>
    </row>
    <row r="1148" spans="7:7" hidden="1" x14ac:dyDescent="0.25">
      <c r="G1148" s="42"/>
    </row>
    <row r="1149" spans="7:7" hidden="1" x14ac:dyDescent="0.25">
      <c r="G1149" s="42"/>
    </row>
    <row r="1150" spans="7:7" hidden="1" x14ac:dyDescent="0.25">
      <c r="G1150" s="42"/>
    </row>
    <row r="1151" spans="7:7" hidden="1" x14ac:dyDescent="0.25">
      <c r="G1151" s="42"/>
    </row>
    <row r="1152" spans="7:7" hidden="1" x14ac:dyDescent="0.25">
      <c r="G1152" s="42"/>
    </row>
    <row r="1153" spans="7:7" hidden="1" x14ac:dyDescent="0.25">
      <c r="G1153" s="42"/>
    </row>
    <row r="1154" spans="7:7" hidden="1" x14ac:dyDescent="0.25">
      <c r="G1154" s="42"/>
    </row>
    <row r="1155" spans="7:7" hidden="1" x14ac:dyDescent="0.25">
      <c r="G1155" s="42"/>
    </row>
    <row r="1156" spans="7:7" hidden="1" x14ac:dyDescent="0.25">
      <c r="G1156" s="42"/>
    </row>
    <row r="1157" spans="7:7" hidden="1" x14ac:dyDescent="0.25">
      <c r="G1157" s="42"/>
    </row>
    <row r="1158" spans="7:7" hidden="1" x14ac:dyDescent="0.25">
      <c r="G1158" s="42"/>
    </row>
    <row r="1159" spans="7:7" hidden="1" x14ac:dyDescent="0.25">
      <c r="G1159" s="42"/>
    </row>
    <row r="1160" spans="7:7" hidden="1" x14ac:dyDescent="0.25">
      <c r="G1160" s="42"/>
    </row>
    <row r="1161" spans="7:7" hidden="1" x14ac:dyDescent="0.25">
      <c r="G1161" s="42"/>
    </row>
    <row r="1162" spans="7:7" hidden="1" x14ac:dyDescent="0.25">
      <c r="G1162" s="42"/>
    </row>
    <row r="1163" spans="7:7" hidden="1" x14ac:dyDescent="0.25">
      <c r="G1163" s="42"/>
    </row>
    <row r="1164" spans="7:7" hidden="1" x14ac:dyDescent="0.25">
      <c r="G1164" s="42"/>
    </row>
    <row r="1165" spans="7:7" hidden="1" x14ac:dyDescent="0.25">
      <c r="G1165" s="42"/>
    </row>
    <row r="1166" spans="7:7" hidden="1" x14ac:dyDescent="0.25">
      <c r="G1166" s="42"/>
    </row>
    <row r="1167" spans="7:7" hidden="1" x14ac:dyDescent="0.25">
      <c r="G1167" s="42"/>
    </row>
    <row r="1168" spans="7:7" hidden="1" x14ac:dyDescent="0.25">
      <c r="G1168" s="42"/>
    </row>
    <row r="1169" spans="7:7" hidden="1" x14ac:dyDescent="0.25">
      <c r="G1169" s="42"/>
    </row>
    <row r="1170" spans="7:7" hidden="1" x14ac:dyDescent="0.25">
      <c r="G1170" s="42"/>
    </row>
    <row r="1171" spans="7:7" hidden="1" x14ac:dyDescent="0.25">
      <c r="G1171" s="42"/>
    </row>
    <row r="1172" spans="7:7" hidden="1" x14ac:dyDescent="0.25">
      <c r="G1172" s="42"/>
    </row>
    <row r="1173" spans="7:7" hidden="1" x14ac:dyDescent="0.25">
      <c r="G1173" s="42"/>
    </row>
    <row r="1174" spans="7:7" hidden="1" x14ac:dyDescent="0.25">
      <c r="G1174" s="42"/>
    </row>
    <row r="1175" spans="7:7" hidden="1" x14ac:dyDescent="0.25">
      <c r="G1175" s="42"/>
    </row>
    <row r="1176" spans="7:7" hidden="1" x14ac:dyDescent="0.25">
      <c r="G1176" s="42"/>
    </row>
    <row r="1177" spans="7:7" hidden="1" x14ac:dyDescent="0.25">
      <c r="G1177" s="42"/>
    </row>
    <row r="1178" spans="7:7" hidden="1" x14ac:dyDescent="0.25">
      <c r="G1178" s="42"/>
    </row>
    <row r="1179" spans="7:7" hidden="1" x14ac:dyDescent="0.25">
      <c r="G1179" s="42"/>
    </row>
    <row r="1180" spans="7:7" hidden="1" x14ac:dyDescent="0.25">
      <c r="G1180" s="42"/>
    </row>
    <row r="1181" spans="7:7" hidden="1" x14ac:dyDescent="0.25">
      <c r="G1181" s="42"/>
    </row>
    <row r="1182" spans="7:7" hidden="1" x14ac:dyDescent="0.25">
      <c r="G1182" s="42"/>
    </row>
    <row r="1183" spans="7:7" hidden="1" x14ac:dyDescent="0.25">
      <c r="G1183" s="42"/>
    </row>
    <row r="1184" spans="7:7" hidden="1" x14ac:dyDescent="0.25">
      <c r="G1184" s="42"/>
    </row>
    <row r="1185" spans="7:7" hidden="1" x14ac:dyDescent="0.25">
      <c r="G1185" s="42"/>
    </row>
    <row r="1186" spans="7:7" hidden="1" x14ac:dyDescent="0.25">
      <c r="G1186" s="42"/>
    </row>
    <row r="1187" spans="7:7" hidden="1" x14ac:dyDescent="0.25">
      <c r="G1187" s="42"/>
    </row>
    <row r="1188" spans="7:7" hidden="1" x14ac:dyDescent="0.25">
      <c r="G1188" s="42"/>
    </row>
    <row r="1189" spans="7:7" hidden="1" x14ac:dyDescent="0.25">
      <c r="G1189" s="42"/>
    </row>
    <row r="1190" spans="7:7" hidden="1" x14ac:dyDescent="0.25">
      <c r="G1190" s="42"/>
    </row>
    <row r="1191" spans="7:7" hidden="1" x14ac:dyDescent="0.25">
      <c r="G1191" s="42"/>
    </row>
    <row r="1192" spans="7:7" hidden="1" x14ac:dyDescent="0.25">
      <c r="G1192" s="42"/>
    </row>
    <row r="1193" spans="7:7" hidden="1" x14ac:dyDescent="0.25">
      <c r="G1193" s="42"/>
    </row>
    <row r="1194" spans="7:7" hidden="1" x14ac:dyDescent="0.25">
      <c r="G1194" s="42"/>
    </row>
    <row r="1195" spans="7:7" hidden="1" x14ac:dyDescent="0.25">
      <c r="G1195" s="42"/>
    </row>
    <row r="1196" spans="7:7" hidden="1" x14ac:dyDescent="0.25">
      <c r="G1196" s="42"/>
    </row>
    <row r="1197" spans="7:7" hidden="1" x14ac:dyDescent="0.25">
      <c r="G1197" s="42"/>
    </row>
    <row r="1198" spans="7:7" hidden="1" x14ac:dyDescent="0.25">
      <c r="G1198" s="42"/>
    </row>
    <row r="1199" spans="7:7" hidden="1" x14ac:dyDescent="0.25">
      <c r="G1199" s="42"/>
    </row>
    <row r="1200" spans="7:7" hidden="1" x14ac:dyDescent="0.25">
      <c r="G1200" s="42"/>
    </row>
    <row r="1201" spans="7:7" hidden="1" x14ac:dyDescent="0.25">
      <c r="G1201" s="42"/>
    </row>
    <row r="1202" spans="7:7" hidden="1" x14ac:dyDescent="0.25">
      <c r="G1202" s="42"/>
    </row>
    <row r="1203" spans="7:7" hidden="1" x14ac:dyDescent="0.25">
      <c r="G1203" s="42"/>
    </row>
    <row r="1204" spans="7:7" hidden="1" x14ac:dyDescent="0.25">
      <c r="G1204" s="42"/>
    </row>
    <row r="1205" spans="7:7" hidden="1" x14ac:dyDescent="0.25">
      <c r="G1205" s="42"/>
    </row>
    <row r="1206" spans="7:7" hidden="1" x14ac:dyDescent="0.25">
      <c r="G1206" s="42"/>
    </row>
    <row r="1207" spans="7:7" hidden="1" x14ac:dyDescent="0.25">
      <c r="G1207" s="42"/>
    </row>
    <row r="1208" spans="7:7" hidden="1" x14ac:dyDescent="0.25">
      <c r="G1208" s="42"/>
    </row>
    <row r="1209" spans="7:7" hidden="1" x14ac:dyDescent="0.25">
      <c r="G1209" s="42"/>
    </row>
    <row r="1210" spans="7:7" hidden="1" x14ac:dyDescent="0.25">
      <c r="G1210" s="42"/>
    </row>
    <row r="1211" spans="7:7" hidden="1" x14ac:dyDescent="0.25">
      <c r="G1211" s="42"/>
    </row>
    <row r="1212" spans="7:7" hidden="1" x14ac:dyDescent="0.25">
      <c r="G1212" s="42"/>
    </row>
    <row r="1213" spans="7:7" hidden="1" x14ac:dyDescent="0.25">
      <c r="G1213" s="42"/>
    </row>
    <row r="1214" spans="7:7" hidden="1" x14ac:dyDescent="0.25">
      <c r="G1214" s="42"/>
    </row>
    <row r="1215" spans="7:7" hidden="1" x14ac:dyDescent="0.25">
      <c r="G1215" s="42"/>
    </row>
    <row r="1216" spans="7:7" hidden="1" x14ac:dyDescent="0.25">
      <c r="G1216" s="42"/>
    </row>
    <row r="1217" spans="7:7" hidden="1" x14ac:dyDescent="0.25">
      <c r="G1217" s="42"/>
    </row>
    <row r="1218" spans="7:7" hidden="1" x14ac:dyDescent="0.25">
      <c r="G1218" s="42"/>
    </row>
    <row r="1219" spans="7:7" hidden="1" x14ac:dyDescent="0.25">
      <c r="G1219" s="42"/>
    </row>
    <row r="1220" spans="7:7" hidden="1" x14ac:dyDescent="0.25">
      <c r="G1220" s="42"/>
    </row>
    <row r="1221" spans="7:7" hidden="1" x14ac:dyDescent="0.25">
      <c r="G1221" s="42"/>
    </row>
    <row r="1222" spans="7:7" hidden="1" x14ac:dyDescent="0.25">
      <c r="G1222" s="42"/>
    </row>
    <row r="1223" spans="7:7" hidden="1" x14ac:dyDescent="0.25">
      <c r="G1223" s="42"/>
    </row>
    <row r="1224" spans="7:7" hidden="1" x14ac:dyDescent="0.25">
      <c r="G1224" s="42"/>
    </row>
    <row r="1225" spans="7:7" hidden="1" x14ac:dyDescent="0.25">
      <c r="G1225" s="42"/>
    </row>
    <row r="1226" spans="7:7" hidden="1" x14ac:dyDescent="0.25">
      <c r="G1226" s="42"/>
    </row>
    <row r="1227" spans="7:7" hidden="1" x14ac:dyDescent="0.25">
      <c r="G1227" s="42"/>
    </row>
    <row r="1228" spans="7:7" hidden="1" x14ac:dyDescent="0.25">
      <c r="G1228" s="42"/>
    </row>
    <row r="1229" spans="7:7" hidden="1" x14ac:dyDescent="0.25">
      <c r="G1229" s="42"/>
    </row>
    <row r="1230" spans="7:7" hidden="1" x14ac:dyDescent="0.25">
      <c r="G1230" s="42"/>
    </row>
    <row r="1231" spans="7:7" hidden="1" x14ac:dyDescent="0.25">
      <c r="G1231" s="42"/>
    </row>
    <row r="1232" spans="7:7" hidden="1" x14ac:dyDescent="0.25">
      <c r="G1232" s="42"/>
    </row>
    <row r="1233" spans="7:7" hidden="1" x14ac:dyDescent="0.25">
      <c r="G1233" s="42"/>
    </row>
    <row r="1234" spans="7:7" hidden="1" x14ac:dyDescent="0.25">
      <c r="G1234" s="42"/>
    </row>
    <row r="1235" spans="7:7" hidden="1" x14ac:dyDescent="0.25">
      <c r="G1235" s="42"/>
    </row>
    <row r="1236" spans="7:7" hidden="1" x14ac:dyDescent="0.25">
      <c r="G1236" s="42"/>
    </row>
    <row r="1237" spans="7:7" hidden="1" x14ac:dyDescent="0.25">
      <c r="G1237" s="42"/>
    </row>
    <row r="1238" spans="7:7" hidden="1" x14ac:dyDescent="0.25">
      <c r="G1238" s="42"/>
    </row>
    <row r="1239" spans="7:7" hidden="1" x14ac:dyDescent="0.25">
      <c r="G1239" s="42"/>
    </row>
    <row r="1240" spans="7:7" hidden="1" x14ac:dyDescent="0.25">
      <c r="G1240" s="42"/>
    </row>
    <row r="1241" spans="7:7" hidden="1" x14ac:dyDescent="0.25">
      <c r="G1241" s="42"/>
    </row>
    <row r="1242" spans="7:7" hidden="1" x14ac:dyDescent="0.25">
      <c r="G1242" s="42"/>
    </row>
    <row r="1243" spans="7:7" hidden="1" x14ac:dyDescent="0.25">
      <c r="G1243" s="42"/>
    </row>
    <row r="1244" spans="7:7" hidden="1" x14ac:dyDescent="0.25">
      <c r="G1244" s="42"/>
    </row>
    <row r="1245" spans="7:7" hidden="1" x14ac:dyDescent="0.25">
      <c r="G1245" s="42"/>
    </row>
    <row r="1246" spans="7:7" hidden="1" x14ac:dyDescent="0.25">
      <c r="G1246" s="42"/>
    </row>
    <row r="1247" spans="7:7" hidden="1" x14ac:dyDescent="0.25">
      <c r="G1247" s="42"/>
    </row>
    <row r="1248" spans="7:7" hidden="1" x14ac:dyDescent="0.25">
      <c r="G1248" s="42"/>
    </row>
    <row r="1249" spans="7:7" hidden="1" x14ac:dyDescent="0.25">
      <c r="G1249" s="42"/>
    </row>
    <row r="1250" spans="7:7" hidden="1" x14ac:dyDescent="0.25">
      <c r="G1250" s="42"/>
    </row>
    <row r="1251" spans="7:7" hidden="1" x14ac:dyDescent="0.25">
      <c r="G1251" s="42"/>
    </row>
    <row r="1252" spans="7:7" hidden="1" x14ac:dyDescent="0.25">
      <c r="G1252" s="42"/>
    </row>
    <row r="1253" spans="7:7" hidden="1" x14ac:dyDescent="0.25">
      <c r="G1253" s="42"/>
    </row>
    <row r="1254" spans="7:7" hidden="1" x14ac:dyDescent="0.25">
      <c r="G1254" s="42"/>
    </row>
    <row r="1255" spans="7:7" hidden="1" x14ac:dyDescent="0.25">
      <c r="G1255" s="42"/>
    </row>
    <row r="1256" spans="7:7" hidden="1" x14ac:dyDescent="0.25">
      <c r="G1256" s="42"/>
    </row>
    <row r="1257" spans="7:7" hidden="1" x14ac:dyDescent="0.25">
      <c r="G1257" s="42"/>
    </row>
    <row r="1258" spans="7:7" hidden="1" x14ac:dyDescent="0.25">
      <c r="G1258" s="42"/>
    </row>
    <row r="1259" spans="7:7" hidden="1" x14ac:dyDescent="0.25">
      <c r="G1259" s="42"/>
    </row>
    <row r="1260" spans="7:7" hidden="1" x14ac:dyDescent="0.25">
      <c r="G1260" s="42"/>
    </row>
    <row r="1261" spans="7:7" hidden="1" x14ac:dyDescent="0.25">
      <c r="G1261" s="42"/>
    </row>
    <row r="1262" spans="7:7" hidden="1" x14ac:dyDescent="0.25">
      <c r="G1262" s="42"/>
    </row>
    <row r="1263" spans="7:7" hidden="1" x14ac:dyDescent="0.25">
      <c r="G1263" s="42"/>
    </row>
    <row r="1264" spans="7:7" hidden="1" x14ac:dyDescent="0.25">
      <c r="G1264" s="42"/>
    </row>
    <row r="1265" spans="7:7" hidden="1" x14ac:dyDescent="0.25">
      <c r="G1265" s="42"/>
    </row>
    <row r="1266" spans="7:7" hidden="1" x14ac:dyDescent="0.25">
      <c r="G1266" s="42"/>
    </row>
    <row r="1267" spans="7:7" hidden="1" x14ac:dyDescent="0.25">
      <c r="G1267" s="42"/>
    </row>
    <row r="1268" spans="7:7" hidden="1" x14ac:dyDescent="0.25">
      <c r="G1268" s="42"/>
    </row>
    <row r="1269" spans="7:7" hidden="1" x14ac:dyDescent="0.25">
      <c r="G1269" s="42"/>
    </row>
    <row r="1270" spans="7:7" hidden="1" x14ac:dyDescent="0.25">
      <c r="G1270" s="42"/>
    </row>
    <row r="1271" spans="7:7" hidden="1" x14ac:dyDescent="0.25">
      <c r="G1271" s="42"/>
    </row>
    <row r="1272" spans="7:7" hidden="1" x14ac:dyDescent="0.25">
      <c r="G1272" s="42"/>
    </row>
    <row r="1273" spans="7:7" hidden="1" x14ac:dyDescent="0.25">
      <c r="G1273" s="42"/>
    </row>
    <row r="1274" spans="7:7" hidden="1" x14ac:dyDescent="0.25">
      <c r="G1274" s="42"/>
    </row>
    <row r="1275" spans="7:7" hidden="1" x14ac:dyDescent="0.25">
      <c r="G1275" s="42"/>
    </row>
    <row r="1276" spans="7:7" hidden="1" x14ac:dyDescent="0.25">
      <c r="G1276" s="42"/>
    </row>
    <row r="1277" spans="7:7" hidden="1" x14ac:dyDescent="0.25">
      <c r="G1277" s="42"/>
    </row>
    <row r="1278" spans="7:7" hidden="1" x14ac:dyDescent="0.25">
      <c r="G1278" s="42"/>
    </row>
    <row r="1279" spans="7:7" hidden="1" x14ac:dyDescent="0.25">
      <c r="G1279" s="42"/>
    </row>
    <row r="1280" spans="7:7" hidden="1" x14ac:dyDescent="0.25">
      <c r="G1280" s="42"/>
    </row>
    <row r="1281" spans="7:7" hidden="1" x14ac:dyDescent="0.25">
      <c r="G1281" s="42"/>
    </row>
    <row r="1282" spans="7:7" hidden="1" x14ac:dyDescent="0.25">
      <c r="G1282" s="42"/>
    </row>
    <row r="1283" spans="7:7" hidden="1" x14ac:dyDescent="0.25">
      <c r="G1283" s="42"/>
    </row>
    <row r="1284" spans="7:7" hidden="1" x14ac:dyDescent="0.25">
      <c r="G1284" s="42"/>
    </row>
    <row r="1285" spans="7:7" hidden="1" x14ac:dyDescent="0.25">
      <c r="G1285" s="42"/>
    </row>
    <row r="1286" spans="7:7" hidden="1" x14ac:dyDescent="0.25"/>
  </sheetData>
  <sheetProtection password="CDF0" sheet="1" objects="1" scenarios="1" sort="0" autoFilter="0"/>
  <autoFilter ref="J16:P119"/>
  <mergeCells count="9">
    <mergeCell ref="B1:E1"/>
    <mergeCell ref="B2:F2"/>
    <mergeCell ref="B12:H12"/>
    <mergeCell ref="J10:P10"/>
    <mergeCell ref="J11:P11"/>
    <mergeCell ref="J12:P12"/>
    <mergeCell ref="B10:H10"/>
    <mergeCell ref="B11:H11"/>
    <mergeCell ref="B3:H5"/>
  </mergeCells>
  <conditionalFormatting sqref="H17:H21 H23:H37 H39">
    <cfRule type="cellIs" dxfId="77" priority="56" operator="greaterThan">
      <formula>36</formula>
    </cfRule>
  </conditionalFormatting>
  <conditionalFormatting sqref="H17:H21 H23:H37 H39">
    <cfRule type="containsBlanks" dxfId="76" priority="49" stopIfTrue="1">
      <formula>LEN(TRIM(H17))=0</formula>
    </cfRule>
  </conditionalFormatting>
  <conditionalFormatting sqref="P18:P21">
    <cfRule type="cellIs" dxfId="75" priority="48" operator="greaterThan">
      <formula>30</formula>
    </cfRule>
  </conditionalFormatting>
  <conditionalFormatting sqref="P18:P21">
    <cfRule type="containsBlanks" dxfId="74" priority="47" stopIfTrue="1">
      <formula>LEN(TRIM(P18))=0</formula>
    </cfRule>
  </conditionalFormatting>
  <conditionalFormatting sqref="P22:P25">
    <cfRule type="cellIs" dxfId="73" priority="46" operator="greaterThan">
      <formula>36</formula>
    </cfRule>
  </conditionalFormatting>
  <conditionalFormatting sqref="P22:P25">
    <cfRule type="containsBlanks" dxfId="72" priority="45" stopIfTrue="1">
      <formula>LEN(TRIM(P22))=0</formula>
    </cfRule>
  </conditionalFormatting>
  <conditionalFormatting sqref="P26:P29">
    <cfRule type="cellIs" dxfId="71" priority="44" operator="greaterThan">
      <formula>36</formula>
    </cfRule>
  </conditionalFormatting>
  <conditionalFormatting sqref="P26:P29">
    <cfRule type="containsBlanks" dxfId="70" priority="43" stopIfTrue="1">
      <formula>LEN(TRIM(P26))=0</formula>
    </cfRule>
  </conditionalFormatting>
  <conditionalFormatting sqref="P30:P33">
    <cfRule type="cellIs" dxfId="69" priority="42" operator="greaterThan">
      <formula>36</formula>
    </cfRule>
  </conditionalFormatting>
  <conditionalFormatting sqref="P30:P33">
    <cfRule type="containsBlanks" dxfId="68" priority="41" stopIfTrue="1">
      <formula>LEN(TRIM(P30))=0</formula>
    </cfRule>
  </conditionalFormatting>
  <conditionalFormatting sqref="P34:P37">
    <cfRule type="cellIs" dxfId="67" priority="40" operator="greaterThan">
      <formula>36</formula>
    </cfRule>
  </conditionalFormatting>
  <conditionalFormatting sqref="P34:P37">
    <cfRule type="containsBlanks" dxfId="66" priority="39" stopIfTrue="1">
      <formula>LEN(TRIM(P34))=0</formula>
    </cfRule>
  </conditionalFormatting>
  <conditionalFormatting sqref="P38:P41">
    <cfRule type="cellIs" dxfId="65" priority="38" operator="greaterThan">
      <formula>36</formula>
    </cfRule>
  </conditionalFormatting>
  <conditionalFormatting sqref="P38:P41">
    <cfRule type="containsBlanks" dxfId="64" priority="37" stopIfTrue="1">
      <formula>LEN(TRIM(P38))=0</formula>
    </cfRule>
  </conditionalFormatting>
  <conditionalFormatting sqref="P42:P45">
    <cfRule type="cellIs" dxfId="63" priority="36" operator="greaterThan">
      <formula>36</formula>
    </cfRule>
  </conditionalFormatting>
  <conditionalFormatting sqref="P42:P45">
    <cfRule type="containsBlanks" dxfId="62" priority="35" stopIfTrue="1">
      <formula>LEN(TRIM(P42))=0</formula>
    </cfRule>
  </conditionalFormatting>
  <conditionalFormatting sqref="P46:P49">
    <cfRule type="cellIs" dxfId="61" priority="34" operator="greaterThan">
      <formula>36</formula>
    </cfRule>
  </conditionalFormatting>
  <conditionalFormatting sqref="P46:P49">
    <cfRule type="containsBlanks" dxfId="60" priority="33" stopIfTrue="1">
      <formula>LEN(TRIM(P46))=0</formula>
    </cfRule>
  </conditionalFormatting>
  <conditionalFormatting sqref="P50:P53">
    <cfRule type="cellIs" dxfId="59" priority="32" operator="greaterThan">
      <formula>36</formula>
    </cfRule>
  </conditionalFormatting>
  <conditionalFormatting sqref="P50:P53">
    <cfRule type="containsBlanks" dxfId="58" priority="31" stopIfTrue="1">
      <formula>LEN(TRIM(P50))=0</formula>
    </cfRule>
  </conditionalFormatting>
  <conditionalFormatting sqref="H41">
    <cfRule type="cellIs" dxfId="57" priority="6" operator="greaterThan">
      <formula>36</formula>
    </cfRule>
  </conditionalFormatting>
  <conditionalFormatting sqref="H41">
    <cfRule type="containsBlanks" dxfId="56" priority="5" stopIfTrue="1">
      <formula>LEN(TRIM(H41))=0</formula>
    </cfRule>
  </conditionalFormatting>
  <conditionalFormatting sqref="H101:H104">
    <cfRule type="cellIs" dxfId="55" priority="4" operator="greaterThan">
      <formula>36</formula>
    </cfRule>
  </conditionalFormatting>
  <conditionalFormatting sqref="H22">
    <cfRule type="cellIs" dxfId="54" priority="2" operator="greaterThan">
      <formula>36</formula>
    </cfRule>
  </conditionalFormatting>
  <conditionalFormatting sqref="H22">
    <cfRule type="containsBlanks" dxfId="53" priority="1" stopIfTrue="1">
      <formula>LEN(TRIM(H22))=0</formula>
    </cfRule>
  </conditionalFormatting>
  <hyperlinks>
    <hyperlink ref="B7" location="'Review &amp; Instructions '!A1" display="Instructions"/>
    <hyperlink ref="B8" location="Scoring!A1" display="Score"/>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1:BB111"/>
  <sheetViews>
    <sheetView zoomScale="90" zoomScaleNormal="90" workbookViewId="0"/>
  </sheetViews>
  <sheetFormatPr defaultColWidth="9.140625" defaultRowHeight="15" x14ac:dyDescent="0.25"/>
  <cols>
    <col min="1" max="1" width="3.5703125" style="233" customWidth="1"/>
    <col min="2" max="2" width="11.42578125" style="233" customWidth="1"/>
    <col min="3" max="3" width="6.7109375" style="233" customWidth="1"/>
    <col min="4" max="4" width="8.140625" style="233" bestFit="1" customWidth="1"/>
    <col min="5" max="5" width="13.5703125" style="233" bestFit="1" customWidth="1"/>
    <col min="6" max="6" width="16.42578125" style="233" customWidth="1"/>
    <col min="7" max="7" width="8.7109375" style="233" bestFit="1" customWidth="1"/>
    <col min="8" max="8" width="5.5703125" style="233" bestFit="1" customWidth="1"/>
    <col min="9" max="9" width="10.7109375" style="233" customWidth="1"/>
    <col min="10" max="10" width="17.42578125" style="233" customWidth="1"/>
    <col min="11" max="11" width="10.7109375" style="233" customWidth="1"/>
    <col min="12" max="12" width="5.7109375" style="233" bestFit="1" customWidth="1"/>
    <col min="13" max="13" width="10.5703125" style="233" bestFit="1" customWidth="1"/>
    <col min="14" max="14" width="13.28515625" style="233" bestFit="1" customWidth="1"/>
    <col min="15" max="15" width="6.7109375" style="233" bestFit="1" customWidth="1"/>
    <col min="16" max="16" width="10.42578125" style="233" customWidth="1"/>
    <col min="17" max="17" width="6.140625" style="233" bestFit="1" customWidth="1"/>
    <col min="18" max="18" width="7" style="325" bestFit="1" customWidth="1"/>
    <col min="19" max="19" width="12.7109375" style="325" bestFit="1" customWidth="1"/>
    <col min="20" max="20" width="8.42578125" style="233" bestFit="1" customWidth="1"/>
    <col min="21" max="21" width="9.5703125" style="233" bestFit="1" customWidth="1"/>
    <col min="22" max="22" width="10.140625" style="233" bestFit="1" customWidth="1"/>
    <col min="23" max="23" width="7.5703125" style="233" customWidth="1"/>
    <col min="24" max="24" width="15.42578125" style="233" bestFit="1" customWidth="1"/>
    <col min="25" max="25" width="12.7109375" style="233" customWidth="1"/>
    <col min="26" max="26" width="13.28515625" style="233" bestFit="1" customWidth="1"/>
    <col min="27" max="27" width="12.85546875" style="233" bestFit="1" customWidth="1"/>
    <col min="28" max="29" width="12" style="233" bestFit="1" customWidth="1"/>
    <col min="30" max="30" width="12.140625" style="233" bestFit="1" customWidth="1"/>
    <col min="31" max="31" width="12" style="233" bestFit="1" customWidth="1"/>
    <col min="32" max="32" width="13" style="233" bestFit="1" customWidth="1"/>
    <col min="33" max="33" width="12" style="233" customWidth="1"/>
    <col min="34" max="34" width="3.5703125" style="233" customWidth="1"/>
    <col min="35" max="54" width="9.140625" style="321"/>
    <col min="55" max="16384" width="9.140625" style="233"/>
  </cols>
  <sheetData>
    <row r="1" spans="1:54" s="344" customFormat="1" ht="21" customHeight="1" x14ac:dyDescent="0.35">
      <c r="A1" s="55"/>
      <c r="B1" s="666" t="s">
        <v>1533</v>
      </c>
      <c r="C1" s="666"/>
      <c r="D1" s="666"/>
      <c r="E1" s="666"/>
      <c r="F1" s="666"/>
      <c r="G1" s="666"/>
      <c r="H1" s="666"/>
      <c r="I1" s="666"/>
      <c r="J1" s="666"/>
      <c r="K1" s="666"/>
      <c r="L1" s="55"/>
      <c r="M1" s="40"/>
      <c r="N1" s="40"/>
      <c r="O1" s="40"/>
      <c r="P1" s="40"/>
      <c r="Q1" s="40"/>
      <c r="R1" s="40"/>
      <c r="S1" s="40"/>
      <c r="T1" s="40"/>
      <c r="U1" s="40"/>
      <c r="V1" s="40"/>
      <c r="W1" s="55"/>
      <c r="X1" s="55"/>
      <c r="Y1" s="55"/>
      <c r="Z1" s="55"/>
      <c r="AA1" s="55"/>
      <c r="AB1" s="55"/>
      <c r="AC1" s="55"/>
      <c r="AD1" s="55"/>
      <c r="AE1" s="55"/>
      <c r="AF1" s="55"/>
      <c r="AG1" s="55"/>
      <c r="AH1" s="55"/>
      <c r="AI1" s="55"/>
      <c r="AJ1" s="55"/>
      <c r="AK1" s="321"/>
      <c r="AL1" s="321"/>
      <c r="AM1" s="321"/>
      <c r="AN1" s="321"/>
      <c r="AO1" s="321"/>
      <c r="AP1" s="321"/>
      <c r="AQ1" s="321"/>
      <c r="AR1" s="321"/>
      <c r="AS1" s="321"/>
      <c r="AT1" s="321"/>
      <c r="AU1" s="321"/>
      <c r="AV1" s="321"/>
      <c r="AW1" s="321"/>
      <c r="AX1" s="321"/>
      <c r="AY1" s="321"/>
      <c r="AZ1" s="321"/>
      <c r="BA1" s="321"/>
      <c r="BB1" s="321"/>
    </row>
    <row r="2" spans="1:54" s="344" customFormat="1" ht="31.5" customHeight="1" x14ac:dyDescent="0.5">
      <c r="A2" s="55"/>
      <c r="B2" s="667" t="s">
        <v>1534</v>
      </c>
      <c r="C2" s="667"/>
      <c r="D2" s="667"/>
      <c r="E2" s="667"/>
      <c r="F2" s="667"/>
      <c r="G2" s="667"/>
      <c r="H2" s="667"/>
      <c r="I2" s="667"/>
      <c r="J2" s="667"/>
      <c r="K2" s="667"/>
      <c r="L2" s="55"/>
      <c r="M2" s="686"/>
      <c r="N2" s="686"/>
      <c r="O2" s="686"/>
      <c r="P2" s="686"/>
      <c r="Q2" s="686"/>
      <c r="R2" s="686"/>
      <c r="S2" s="686"/>
      <c r="T2" s="686"/>
      <c r="U2" s="686"/>
      <c r="V2" s="686"/>
      <c r="W2" s="55"/>
      <c r="X2" s="55"/>
      <c r="Y2" s="55"/>
      <c r="Z2" s="55"/>
      <c r="AA2" s="55"/>
      <c r="AB2" s="55"/>
      <c r="AC2" s="55"/>
      <c r="AD2" s="55"/>
      <c r="AE2" s="55"/>
      <c r="AF2" s="55"/>
      <c r="AG2" s="55"/>
      <c r="AH2" s="55"/>
      <c r="AI2" s="55"/>
      <c r="AJ2" s="55"/>
      <c r="AK2" s="321"/>
      <c r="AL2" s="321"/>
      <c r="AM2" s="321"/>
      <c r="AN2" s="321"/>
      <c r="AO2" s="321"/>
      <c r="AP2" s="321"/>
      <c r="AQ2" s="321"/>
      <c r="AR2" s="321"/>
      <c r="AS2" s="321"/>
      <c r="AT2" s="321"/>
      <c r="AU2" s="321"/>
      <c r="AV2" s="321"/>
      <c r="AW2" s="321"/>
      <c r="AX2" s="321"/>
      <c r="AY2" s="321"/>
      <c r="AZ2" s="321"/>
      <c r="BA2" s="321"/>
      <c r="BB2" s="321"/>
    </row>
    <row r="3" spans="1:54" s="344" customFormat="1" ht="15" customHeight="1" x14ac:dyDescent="0.25">
      <c r="A3" s="55"/>
      <c r="B3" s="677" t="s">
        <v>1569</v>
      </c>
      <c r="C3" s="678"/>
      <c r="D3" s="678"/>
      <c r="E3" s="678"/>
      <c r="F3" s="678"/>
      <c r="G3" s="678"/>
      <c r="H3" s="678"/>
      <c r="I3" s="678"/>
      <c r="J3" s="678"/>
      <c r="K3" s="678"/>
      <c r="L3" s="678"/>
      <c r="M3" s="687"/>
      <c r="N3" s="687"/>
      <c r="O3" s="688"/>
      <c r="P3" s="40"/>
      <c r="Q3" s="40"/>
      <c r="R3" s="40"/>
      <c r="S3" s="40"/>
      <c r="T3" s="40"/>
      <c r="U3" s="40"/>
      <c r="V3" s="40"/>
      <c r="W3" s="55"/>
      <c r="X3" s="55"/>
      <c r="Y3" s="55"/>
      <c r="Z3" s="55"/>
      <c r="AA3" s="55"/>
      <c r="AB3" s="55"/>
      <c r="AC3" s="55"/>
      <c r="AD3" s="55"/>
      <c r="AE3" s="55"/>
      <c r="AF3" s="55"/>
      <c r="AG3" s="55"/>
      <c r="AH3" s="55"/>
      <c r="AI3" s="55"/>
      <c r="AJ3" s="55"/>
      <c r="AK3" s="321"/>
      <c r="AL3" s="321"/>
      <c r="AM3" s="321"/>
      <c r="AN3" s="321"/>
      <c r="AO3" s="321"/>
      <c r="AP3" s="321"/>
      <c r="AQ3" s="321"/>
      <c r="AR3" s="321"/>
      <c r="AS3" s="321"/>
      <c r="AT3" s="321"/>
      <c r="AU3" s="321"/>
      <c r="AV3" s="321"/>
      <c r="AW3" s="321"/>
      <c r="AX3" s="321"/>
      <c r="AY3" s="321"/>
      <c r="AZ3" s="321"/>
      <c r="BA3" s="321"/>
      <c r="BB3" s="321"/>
    </row>
    <row r="4" spans="1:54" s="344" customFormat="1" x14ac:dyDescent="0.25">
      <c r="A4" s="55"/>
      <c r="B4" s="680"/>
      <c r="C4" s="681"/>
      <c r="D4" s="681"/>
      <c r="E4" s="681"/>
      <c r="F4" s="681"/>
      <c r="G4" s="681"/>
      <c r="H4" s="681"/>
      <c r="I4" s="681"/>
      <c r="J4" s="681"/>
      <c r="K4" s="681"/>
      <c r="L4" s="681"/>
      <c r="M4" s="689"/>
      <c r="N4" s="689"/>
      <c r="O4" s="690"/>
      <c r="P4" s="40"/>
      <c r="Q4" s="40"/>
      <c r="R4" s="40"/>
      <c r="S4" s="40"/>
      <c r="T4" s="55"/>
      <c r="U4" s="55"/>
      <c r="V4" s="55"/>
      <c r="W4" s="55"/>
      <c r="X4" s="55"/>
      <c r="Y4" s="55"/>
      <c r="Z4" s="55"/>
      <c r="AA4" s="55"/>
      <c r="AB4" s="55"/>
      <c r="AC4" s="55"/>
      <c r="AD4" s="55"/>
      <c r="AE4" s="55"/>
      <c r="AF4" s="55"/>
      <c r="AG4" s="55"/>
      <c r="AH4" s="55"/>
      <c r="AI4" s="55"/>
      <c r="AJ4" s="55"/>
      <c r="AK4" s="321"/>
      <c r="AL4" s="321"/>
      <c r="AM4" s="321"/>
      <c r="AN4" s="321"/>
      <c r="AO4" s="321"/>
      <c r="AP4" s="321"/>
      <c r="AQ4" s="321"/>
      <c r="AR4" s="321"/>
      <c r="AS4" s="321"/>
      <c r="AT4" s="321"/>
      <c r="AU4" s="321"/>
      <c r="AV4" s="321"/>
      <c r="AW4" s="321"/>
      <c r="AX4" s="321"/>
      <c r="AY4" s="321"/>
      <c r="AZ4" s="321"/>
      <c r="BA4" s="321"/>
      <c r="BB4" s="321"/>
    </row>
    <row r="5" spans="1:54" s="344" customFormat="1" x14ac:dyDescent="0.25">
      <c r="A5" s="55"/>
      <c r="B5" s="680"/>
      <c r="C5" s="681"/>
      <c r="D5" s="681"/>
      <c r="E5" s="681"/>
      <c r="F5" s="681"/>
      <c r="G5" s="681"/>
      <c r="H5" s="681"/>
      <c r="I5" s="681"/>
      <c r="J5" s="681"/>
      <c r="K5" s="681"/>
      <c r="L5" s="681"/>
      <c r="M5" s="689"/>
      <c r="N5" s="689"/>
      <c r="O5" s="690"/>
      <c r="P5" s="40"/>
      <c r="Q5" s="40"/>
      <c r="R5" s="40"/>
      <c r="S5" s="40"/>
      <c r="T5" s="55"/>
      <c r="U5" s="55"/>
      <c r="V5" s="55"/>
      <c r="W5" s="55"/>
      <c r="X5" s="55"/>
      <c r="Y5" s="55"/>
      <c r="Z5" s="55"/>
      <c r="AA5" s="55"/>
      <c r="AB5" s="55"/>
      <c r="AC5" s="55"/>
      <c r="AD5" s="55"/>
      <c r="AE5" s="55"/>
      <c r="AF5" s="55"/>
      <c r="AG5" s="55"/>
      <c r="AH5" s="55"/>
      <c r="AI5" s="55"/>
      <c r="AJ5" s="55"/>
      <c r="AK5" s="321"/>
      <c r="AL5" s="321"/>
      <c r="AM5" s="321"/>
      <c r="AN5" s="321"/>
      <c r="AO5" s="321"/>
      <c r="AP5" s="321"/>
      <c r="AQ5" s="321"/>
      <c r="AR5" s="321"/>
      <c r="AS5" s="321"/>
      <c r="AT5" s="321"/>
      <c r="AU5" s="321"/>
      <c r="AV5" s="321"/>
      <c r="AW5" s="321"/>
      <c r="AX5" s="321"/>
      <c r="AY5" s="321"/>
      <c r="AZ5" s="321"/>
      <c r="BA5" s="321"/>
      <c r="BB5" s="321"/>
    </row>
    <row r="6" spans="1:54" s="344" customFormat="1" x14ac:dyDescent="0.25">
      <c r="A6" s="55"/>
      <c r="B6" s="680"/>
      <c r="C6" s="681"/>
      <c r="D6" s="681"/>
      <c r="E6" s="681"/>
      <c r="F6" s="681"/>
      <c r="G6" s="681"/>
      <c r="H6" s="681"/>
      <c r="I6" s="681"/>
      <c r="J6" s="681"/>
      <c r="K6" s="681"/>
      <c r="L6" s="681"/>
      <c r="M6" s="689"/>
      <c r="N6" s="689"/>
      <c r="O6" s="690"/>
      <c r="P6" s="40"/>
      <c r="Q6" s="40"/>
      <c r="R6" s="40"/>
      <c r="S6" s="40"/>
      <c r="T6" s="55"/>
      <c r="U6" s="55"/>
      <c r="V6" s="55"/>
      <c r="W6" s="55"/>
      <c r="X6" s="55"/>
      <c r="Y6" s="55"/>
      <c r="Z6" s="55"/>
      <c r="AA6" s="55"/>
      <c r="AB6" s="55"/>
      <c r="AC6" s="55"/>
      <c r="AD6" s="55"/>
      <c r="AE6" s="55"/>
      <c r="AF6" s="55"/>
      <c r="AG6" s="55"/>
      <c r="AH6" s="55"/>
      <c r="AI6" s="55"/>
      <c r="AJ6" s="55"/>
      <c r="AK6" s="321"/>
      <c r="AL6" s="321"/>
      <c r="AM6" s="321"/>
      <c r="AN6" s="321"/>
      <c r="AO6" s="321"/>
      <c r="AP6" s="321"/>
      <c r="AQ6" s="321"/>
      <c r="AR6" s="321"/>
      <c r="AS6" s="321"/>
      <c r="AT6" s="321"/>
      <c r="AU6" s="321"/>
      <c r="AV6" s="321"/>
      <c r="AW6" s="321"/>
      <c r="AX6" s="321"/>
      <c r="AY6" s="321"/>
      <c r="AZ6" s="321"/>
      <c r="BA6" s="321"/>
      <c r="BB6" s="321"/>
    </row>
    <row r="7" spans="1:54" s="344" customFormat="1" x14ac:dyDescent="0.25">
      <c r="A7" s="55"/>
      <c r="B7" s="680"/>
      <c r="C7" s="681"/>
      <c r="D7" s="681"/>
      <c r="E7" s="681"/>
      <c r="F7" s="681"/>
      <c r="G7" s="681"/>
      <c r="H7" s="681"/>
      <c r="I7" s="681"/>
      <c r="J7" s="681"/>
      <c r="K7" s="681"/>
      <c r="L7" s="681"/>
      <c r="M7" s="689"/>
      <c r="N7" s="689"/>
      <c r="O7" s="690"/>
      <c r="P7" s="55"/>
      <c r="Q7" s="55"/>
      <c r="R7" s="55"/>
      <c r="S7" s="55"/>
      <c r="T7" s="55"/>
      <c r="U7" s="55"/>
      <c r="V7" s="55"/>
      <c r="W7" s="55"/>
      <c r="X7" s="55"/>
      <c r="Y7" s="55"/>
      <c r="Z7" s="55"/>
      <c r="AA7" s="55"/>
      <c r="AB7" s="55"/>
      <c r="AC7" s="55"/>
      <c r="AD7" s="55"/>
      <c r="AE7" s="55"/>
      <c r="AF7" s="55"/>
      <c r="AG7" s="55"/>
      <c r="AH7" s="55"/>
      <c r="AI7" s="55"/>
      <c r="AJ7" s="55"/>
      <c r="AK7" s="321"/>
      <c r="AL7" s="321"/>
      <c r="AM7" s="321"/>
      <c r="AN7" s="321"/>
      <c r="AO7" s="321"/>
      <c r="AP7" s="321"/>
      <c r="AQ7" s="321"/>
      <c r="AR7" s="321"/>
      <c r="AS7" s="321"/>
      <c r="AT7" s="321"/>
      <c r="AU7" s="321"/>
      <c r="AV7" s="321"/>
      <c r="AW7" s="321"/>
      <c r="AX7" s="321"/>
      <c r="AY7" s="321"/>
      <c r="AZ7" s="321"/>
      <c r="BA7" s="321"/>
      <c r="BB7" s="321"/>
    </row>
    <row r="8" spans="1:54" s="344" customFormat="1" x14ac:dyDescent="0.25">
      <c r="A8" s="55"/>
      <c r="B8" s="680"/>
      <c r="C8" s="681"/>
      <c r="D8" s="681"/>
      <c r="E8" s="681"/>
      <c r="F8" s="681"/>
      <c r="G8" s="681"/>
      <c r="H8" s="681"/>
      <c r="I8" s="681"/>
      <c r="J8" s="681"/>
      <c r="K8" s="681"/>
      <c r="L8" s="681"/>
      <c r="M8" s="689"/>
      <c r="N8" s="689"/>
      <c r="O8" s="690"/>
      <c r="P8" s="55"/>
      <c r="Q8" s="55"/>
      <c r="R8" s="55"/>
      <c r="S8" s="55"/>
      <c r="T8" s="55"/>
      <c r="U8" s="55"/>
      <c r="V8" s="55"/>
      <c r="W8" s="55"/>
      <c r="X8" s="55"/>
      <c r="Y8" s="55"/>
      <c r="Z8" s="55"/>
      <c r="AA8" s="55"/>
      <c r="AB8" s="55"/>
      <c r="AC8" s="55"/>
      <c r="AD8" s="55"/>
      <c r="AE8" s="55"/>
      <c r="AF8" s="55"/>
      <c r="AG8" s="55"/>
      <c r="AH8" s="55"/>
      <c r="AI8" s="55"/>
      <c r="AJ8" s="55"/>
      <c r="AK8" s="321"/>
      <c r="AL8" s="321"/>
      <c r="AM8" s="321"/>
      <c r="AN8" s="321"/>
      <c r="AO8" s="321"/>
      <c r="AP8" s="321"/>
      <c r="AQ8" s="321"/>
      <c r="AR8" s="321"/>
      <c r="AS8" s="321"/>
      <c r="AT8" s="321"/>
      <c r="AU8" s="321"/>
      <c r="AV8" s="321"/>
      <c r="AW8" s="321"/>
      <c r="AX8" s="321"/>
      <c r="AY8" s="321"/>
      <c r="AZ8" s="321"/>
      <c r="BA8" s="321"/>
      <c r="BB8" s="321"/>
    </row>
    <row r="9" spans="1:54" s="392" customFormat="1" x14ac:dyDescent="0.25">
      <c r="A9" s="55"/>
      <c r="B9" s="680"/>
      <c r="C9" s="681"/>
      <c r="D9" s="681"/>
      <c r="E9" s="681"/>
      <c r="F9" s="681"/>
      <c r="G9" s="681"/>
      <c r="H9" s="681"/>
      <c r="I9" s="681"/>
      <c r="J9" s="681"/>
      <c r="K9" s="681"/>
      <c r="L9" s="681"/>
      <c r="M9" s="689"/>
      <c r="N9" s="689"/>
      <c r="O9" s="690"/>
      <c r="P9" s="55"/>
      <c r="Q9" s="55"/>
      <c r="R9" s="55"/>
      <c r="S9" s="55"/>
      <c r="T9" s="55"/>
      <c r="U9" s="55"/>
      <c r="V9" s="55"/>
      <c r="W9" s="55"/>
      <c r="X9" s="55"/>
      <c r="Y9" s="55"/>
      <c r="Z9" s="55"/>
      <c r="AA9" s="55"/>
      <c r="AB9" s="55"/>
      <c r="AC9" s="55"/>
      <c r="AD9" s="55"/>
      <c r="AE9" s="55"/>
      <c r="AF9" s="55"/>
      <c r="AG9" s="55"/>
      <c r="AH9" s="55"/>
      <c r="AI9" s="55"/>
      <c r="AJ9" s="55"/>
      <c r="AK9" s="321"/>
      <c r="AL9" s="321"/>
      <c r="AM9" s="321"/>
      <c r="AN9" s="321"/>
      <c r="AO9" s="321"/>
      <c r="AP9" s="321"/>
      <c r="AQ9" s="321"/>
      <c r="AR9" s="321"/>
      <c r="AS9" s="321"/>
      <c r="AT9" s="321"/>
      <c r="AU9" s="321"/>
      <c r="AV9" s="321"/>
      <c r="AW9" s="321"/>
      <c r="AX9" s="321"/>
      <c r="AY9" s="321"/>
      <c r="AZ9" s="321"/>
      <c r="BA9" s="321"/>
      <c r="BB9" s="321"/>
    </row>
    <row r="10" spans="1:54" s="392" customFormat="1" x14ac:dyDescent="0.25">
      <c r="A10" s="55"/>
      <c r="B10" s="683"/>
      <c r="C10" s="684"/>
      <c r="D10" s="684"/>
      <c r="E10" s="684"/>
      <c r="F10" s="684"/>
      <c r="G10" s="684"/>
      <c r="H10" s="684"/>
      <c r="I10" s="684"/>
      <c r="J10" s="684"/>
      <c r="K10" s="684"/>
      <c r="L10" s="684"/>
      <c r="M10" s="691"/>
      <c r="N10" s="691"/>
      <c r="O10" s="692"/>
      <c r="P10" s="55"/>
      <c r="Q10" s="55"/>
      <c r="R10" s="55"/>
      <c r="S10" s="55"/>
      <c r="T10" s="55"/>
      <c r="U10" s="55"/>
      <c r="V10" s="55"/>
      <c r="W10" s="55"/>
      <c r="X10" s="55"/>
      <c r="Y10" s="55"/>
      <c r="Z10" s="55"/>
      <c r="AA10" s="55"/>
      <c r="AB10" s="55"/>
      <c r="AC10" s="55"/>
      <c r="AD10" s="55"/>
      <c r="AE10" s="55"/>
      <c r="AF10" s="55"/>
      <c r="AG10" s="55"/>
      <c r="AH10" s="55"/>
      <c r="AI10" s="55"/>
      <c r="AJ10" s="55"/>
      <c r="AK10" s="321"/>
      <c r="AL10" s="321"/>
      <c r="AM10" s="321"/>
      <c r="AN10" s="321"/>
      <c r="AO10" s="321"/>
      <c r="AP10" s="321"/>
      <c r="AQ10" s="321"/>
      <c r="AR10" s="321"/>
      <c r="AS10" s="321"/>
      <c r="AT10" s="321"/>
      <c r="AU10" s="321"/>
      <c r="AV10" s="321"/>
      <c r="AW10" s="321"/>
      <c r="AX10" s="321"/>
      <c r="AY10" s="321"/>
      <c r="AZ10" s="321"/>
      <c r="BA10" s="321"/>
      <c r="BB10" s="321"/>
    </row>
    <row r="11" spans="1:54" s="344" customFormat="1" x14ac:dyDescent="0.25">
      <c r="A11" s="55"/>
      <c r="B11" s="55"/>
      <c r="C11" s="55"/>
      <c r="D11" s="55"/>
      <c r="E11" s="55"/>
      <c r="F11" s="55"/>
      <c r="G11" s="55"/>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321"/>
      <c r="AL11" s="321"/>
      <c r="AM11" s="321"/>
      <c r="AN11" s="321"/>
      <c r="AO11" s="321"/>
      <c r="AP11" s="321"/>
      <c r="AQ11" s="321"/>
      <c r="AR11" s="321"/>
      <c r="AS11" s="321"/>
      <c r="AT11" s="321"/>
      <c r="AU11" s="321"/>
      <c r="AV11" s="321"/>
      <c r="AW11" s="321"/>
      <c r="AX11" s="321"/>
      <c r="AY11" s="321"/>
      <c r="AZ11" s="321"/>
      <c r="BA11" s="321"/>
      <c r="BB11" s="321"/>
    </row>
    <row r="12" spans="1:54" s="344" customFormat="1" x14ac:dyDescent="0.25">
      <c r="A12" s="55"/>
      <c r="B12" s="346" t="s">
        <v>53</v>
      </c>
      <c r="C12" s="55"/>
      <c r="D12" s="55"/>
      <c r="E12" s="55"/>
      <c r="F12" s="55"/>
      <c r="G12" s="55"/>
      <c r="H12" s="55"/>
      <c r="I12" s="55"/>
      <c r="J12" s="55"/>
      <c r="K12" s="55"/>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321"/>
      <c r="AL12" s="321"/>
      <c r="AM12" s="321"/>
      <c r="AN12" s="321"/>
      <c r="AO12" s="321"/>
      <c r="AP12" s="321"/>
      <c r="AQ12" s="321"/>
      <c r="AR12" s="321"/>
      <c r="AS12" s="321"/>
      <c r="AT12" s="321"/>
      <c r="AU12" s="321"/>
      <c r="AV12" s="321"/>
      <c r="AW12" s="321"/>
      <c r="AX12" s="321"/>
      <c r="AY12" s="321"/>
      <c r="AZ12" s="321"/>
      <c r="BA12" s="321"/>
      <c r="BB12" s="321"/>
    </row>
    <row r="13" spans="1:54" s="344" customFormat="1" x14ac:dyDescent="0.25">
      <c r="A13" s="55"/>
      <c r="B13" s="346" t="s">
        <v>28</v>
      </c>
      <c r="C13" s="55"/>
      <c r="D13" s="55"/>
      <c r="E13" s="55"/>
      <c r="F13" s="55"/>
      <c r="G13" s="55"/>
      <c r="H13" s="55"/>
      <c r="I13" s="55"/>
      <c r="J13" s="55"/>
      <c r="K13" s="55"/>
      <c r="L13" s="55"/>
      <c r="M13" s="55"/>
      <c r="N13" s="55"/>
      <c r="O13" s="55"/>
      <c r="P13" s="55"/>
      <c r="Q13" s="55"/>
      <c r="R13" s="55"/>
      <c r="S13" s="55"/>
      <c r="T13" s="55"/>
      <c r="U13" s="55"/>
      <c r="V13" s="55"/>
      <c r="W13" s="55"/>
      <c r="X13" s="55"/>
      <c r="Y13" s="55"/>
      <c r="Z13" s="55"/>
      <c r="AA13" s="55"/>
      <c r="AB13" s="55"/>
      <c r="AC13" s="55"/>
      <c r="AD13" s="55"/>
      <c r="AE13" s="55"/>
      <c r="AF13" s="55"/>
      <c r="AG13" s="55"/>
      <c r="AH13" s="55"/>
      <c r="AI13" s="55"/>
      <c r="AJ13" s="55"/>
      <c r="AK13" s="321"/>
      <c r="AL13" s="321"/>
      <c r="AM13" s="321"/>
      <c r="AN13" s="321"/>
      <c r="AO13" s="321"/>
      <c r="AP13" s="321"/>
      <c r="AQ13" s="321"/>
      <c r="AR13" s="321"/>
      <c r="AS13" s="321"/>
      <c r="AT13" s="321"/>
      <c r="AU13" s="321"/>
      <c r="AV13" s="321"/>
      <c r="AW13" s="321"/>
      <c r="AX13" s="321"/>
      <c r="AY13" s="321"/>
      <c r="AZ13" s="321"/>
      <c r="BA13" s="321"/>
      <c r="BB13" s="321"/>
    </row>
    <row r="14" spans="1:54" ht="9.75" customHeight="1" thickBot="1" x14ac:dyDescent="0.3">
      <c r="A14" s="55"/>
      <c r="B14" s="55"/>
      <c r="C14" s="55"/>
      <c r="D14" s="55"/>
      <c r="E14" s="55"/>
      <c r="F14" s="55"/>
      <c r="G14" s="55"/>
      <c r="H14" s="55"/>
      <c r="I14" s="55"/>
      <c r="J14" s="55"/>
      <c r="K14" s="55"/>
      <c r="L14" s="55"/>
      <c r="M14" s="55"/>
      <c r="N14" s="55"/>
      <c r="O14" s="55"/>
      <c r="P14" s="55"/>
      <c r="Q14" s="55"/>
      <c r="R14" s="55"/>
      <c r="S14" s="55"/>
      <c r="T14" s="55"/>
      <c r="U14" s="55"/>
      <c r="V14" s="55"/>
      <c r="W14" s="55"/>
      <c r="X14" s="55"/>
      <c r="Y14" s="55"/>
      <c r="Z14" s="55"/>
      <c r="AA14" s="55"/>
      <c r="AB14" s="55"/>
      <c r="AC14" s="55"/>
      <c r="AD14" s="55"/>
      <c r="AE14" s="55"/>
      <c r="AF14" s="55"/>
      <c r="AG14" s="55"/>
      <c r="AH14" s="55"/>
      <c r="AI14" s="55"/>
      <c r="AJ14" s="55"/>
    </row>
    <row r="15" spans="1:54" s="392" customFormat="1" ht="24" customHeight="1" thickBot="1" x14ac:dyDescent="0.4">
      <c r="A15" s="55"/>
      <c r="B15" s="693" t="s">
        <v>1560</v>
      </c>
      <c r="C15" s="694"/>
      <c r="D15" s="694"/>
      <c r="E15" s="694"/>
      <c r="F15" s="694"/>
      <c r="G15" s="694"/>
      <c r="H15" s="694"/>
      <c r="I15" s="694"/>
      <c r="J15" s="694"/>
      <c r="K15" s="694"/>
      <c r="L15" s="694"/>
      <c r="M15" s="694"/>
      <c r="N15" s="694"/>
      <c r="O15" s="694"/>
      <c r="P15" s="694"/>
      <c r="Q15" s="694"/>
      <c r="R15" s="694"/>
      <c r="S15" s="694"/>
      <c r="T15" s="694"/>
      <c r="U15" s="694"/>
      <c r="V15" s="694"/>
      <c r="W15" s="695"/>
      <c r="X15" s="55"/>
      <c r="Y15" s="55"/>
      <c r="Z15" s="55"/>
      <c r="AA15" s="55"/>
      <c r="AB15" s="55"/>
      <c r="AC15" s="55"/>
      <c r="AD15" s="55"/>
      <c r="AE15" s="55"/>
      <c r="AF15" s="55"/>
      <c r="AG15" s="55"/>
      <c r="AH15" s="55"/>
      <c r="AI15" s="55"/>
      <c r="AJ15" s="55"/>
      <c r="AK15" s="321"/>
      <c r="AL15" s="321"/>
      <c r="AM15" s="321"/>
      <c r="AN15" s="321"/>
      <c r="AO15" s="321"/>
      <c r="AP15" s="321"/>
      <c r="AQ15" s="321"/>
      <c r="AR15" s="321"/>
      <c r="AS15" s="321"/>
      <c r="AT15" s="321"/>
      <c r="AU15" s="321"/>
      <c r="AV15" s="321"/>
      <c r="AW15" s="321"/>
      <c r="AX15" s="321"/>
      <c r="AY15" s="321"/>
      <c r="AZ15" s="321"/>
      <c r="BA15" s="321"/>
      <c r="BB15" s="321"/>
    </row>
    <row r="16" spans="1:54" x14ac:dyDescent="0.25">
      <c r="A16" s="55"/>
      <c r="B16" s="238"/>
      <c r="C16" s="239"/>
      <c r="D16" s="239"/>
      <c r="E16" s="239"/>
      <c r="F16" s="239"/>
      <c r="G16" s="239"/>
      <c r="H16" s="239"/>
      <c r="I16" s="239"/>
      <c r="J16" s="239"/>
      <c r="K16" s="239"/>
      <c r="L16" s="239"/>
      <c r="M16" s="239"/>
      <c r="N16" s="239"/>
      <c r="O16" s="239"/>
      <c r="P16" s="239"/>
      <c r="Q16" s="239"/>
      <c r="R16" s="239"/>
      <c r="S16" s="239"/>
      <c r="T16" s="239"/>
      <c r="U16" s="239"/>
      <c r="V16" s="239"/>
      <c r="W16" s="240"/>
      <c r="X16" s="55"/>
      <c r="Y16" s="55"/>
      <c r="Z16" s="55"/>
      <c r="AA16" s="55"/>
      <c r="AB16" s="55"/>
      <c r="AC16" s="55"/>
      <c r="AD16" s="55"/>
      <c r="AE16" s="55"/>
      <c r="AF16" s="55"/>
      <c r="AG16" s="55"/>
      <c r="AH16" s="55"/>
      <c r="AI16" s="55"/>
      <c r="AJ16" s="55"/>
    </row>
    <row r="17" spans="1:54" ht="15" customHeight="1" x14ac:dyDescent="0.25">
      <c r="A17" s="55"/>
      <c r="B17" s="705" t="s">
        <v>1346</v>
      </c>
      <c r="C17" s="696"/>
      <c r="D17" s="682"/>
      <c r="E17" s="702"/>
      <c r="F17" s="703"/>
      <c r="G17" s="703"/>
      <c r="H17" s="704"/>
      <c r="I17" s="241"/>
      <c r="J17" s="696" t="s">
        <v>1362</v>
      </c>
      <c r="K17" s="696"/>
      <c r="L17" s="702"/>
      <c r="M17" s="703"/>
      <c r="N17" s="703"/>
      <c r="O17" s="704"/>
      <c r="P17" s="241"/>
      <c r="Q17" s="696" t="s">
        <v>1363</v>
      </c>
      <c r="R17" s="706"/>
      <c r="S17" s="702"/>
      <c r="T17" s="703"/>
      <c r="U17" s="703"/>
      <c r="V17" s="704"/>
      <c r="W17" s="242"/>
      <c r="X17" s="55"/>
      <c r="Y17" s="55"/>
      <c r="Z17" s="55"/>
      <c r="AA17" s="55"/>
      <c r="AB17" s="55"/>
      <c r="AC17" s="55"/>
      <c r="AD17" s="55"/>
      <c r="AE17" s="55"/>
      <c r="AF17" s="55"/>
      <c r="AG17" s="55"/>
      <c r="AH17" s="55"/>
      <c r="AI17" s="55"/>
      <c r="AJ17" s="55"/>
    </row>
    <row r="18" spans="1:54" x14ac:dyDescent="0.25">
      <c r="A18" s="55"/>
      <c r="B18" s="243"/>
      <c r="C18" s="244"/>
      <c r="D18" s="241"/>
      <c r="E18" s="241"/>
      <c r="F18" s="241"/>
      <c r="G18" s="241"/>
      <c r="H18" s="241"/>
      <c r="I18" s="241"/>
      <c r="J18" s="621"/>
      <c r="K18" s="621"/>
      <c r="L18" s="241"/>
      <c r="M18" s="241"/>
      <c r="N18" s="241"/>
      <c r="O18" s="241"/>
      <c r="P18" s="241"/>
      <c r="Q18" s="621"/>
      <c r="R18" s="621"/>
      <c r="S18" s="241"/>
      <c r="T18" s="241"/>
      <c r="U18" s="241"/>
      <c r="V18" s="241"/>
      <c r="W18" s="242"/>
      <c r="X18" s="55"/>
      <c r="Y18" s="55"/>
      <c r="Z18" s="55"/>
      <c r="AA18" s="55"/>
      <c r="AB18" s="55"/>
      <c r="AC18" s="55"/>
      <c r="AD18" s="55"/>
      <c r="AE18" s="55"/>
      <c r="AF18" s="55"/>
      <c r="AG18" s="55"/>
      <c r="AH18" s="55"/>
      <c r="AI18" s="55"/>
      <c r="AJ18" s="55"/>
    </row>
    <row r="19" spans="1:54" ht="15" customHeight="1" x14ac:dyDescent="0.25">
      <c r="A19" s="55"/>
      <c r="B19" s="705" t="s">
        <v>382</v>
      </c>
      <c r="C19" s="696"/>
      <c r="D19" s="682"/>
      <c r="E19" s="699"/>
      <c r="F19" s="700"/>
      <c r="G19" s="700"/>
      <c r="H19" s="701"/>
      <c r="I19" s="241"/>
      <c r="J19" s="697" t="s">
        <v>1436</v>
      </c>
      <c r="K19" s="698"/>
      <c r="L19" s="702"/>
      <c r="M19" s="703"/>
      <c r="N19" s="703"/>
      <c r="O19" s="704"/>
      <c r="P19" s="241"/>
      <c r="Q19" s="696" t="s">
        <v>1435</v>
      </c>
      <c r="R19" s="706"/>
      <c r="S19" s="702"/>
      <c r="T19" s="703"/>
      <c r="U19" s="703"/>
      <c r="V19" s="704"/>
      <c r="W19" s="242"/>
      <c r="X19" s="55"/>
      <c r="Y19" s="55"/>
      <c r="Z19" s="55"/>
      <c r="AA19" s="55"/>
      <c r="AB19" s="55"/>
      <c r="AC19" s="55"/>
      <c r="AD19" s="55"/>
      <c r="AE19" s="55"/>
      <c r="AF19" s="55"/>
      <c r="AG19" s="55"/>
      <c r="AH19" s="55"/>
      <c r="AI19" s="55"/>
      <c r="AJ19" s="55"/>
    </row>
    <row r="20" spans="1:54" x14ac:dyDescent="0.25">
      <c r="A20" s="55"/>
      <c r="B20" s="243"/>
      <c r="C20" s="244"/>
      <c r="D20" s="241"/>
      <c r="E20" s="241"/>
      <c r="F20" s="241"/>
      <c r="G20" s="241"/>
      <c r="H20" s="241"/>
      <c r="I20" s="241"/>
      <c r="J20" s="622"/>
      <c r="K20" s="622"/>
      <c r="L20" s="241"/>
      <c r="M20" s="241"/>
      <c r="N20" s="241"/>
      <c r="O20" s="241"/>
      <c r="P20" s="241"/>
      <c r="Q20" s="621"/>
      <c r="R20" s="621"/>
      <c r="S20" s="241"/>
      <c r="T20" s="241"/>
      <c r="U20" s="241"/>
      <c r="V20" s="241"/>
      <c r="W20" s="242"/>
      <c r="X20" s="55"/>
      <c r="Y20" s="55"/>
      <c r="Z20" s="55"/>
      <c r="AA20" s="55"/>
      <c r="AB20" s="55"/>
      <c r="AC20" s="55"/>
      <c r="AD20" s="55"/>
      <c r="AE20" s="55"/>
      <c r="AF20" s="55"/>
      <c r="AG20" s="55"/>
      <c r="AH20" s="55"/>
      <c r="AI20" s="55"/>
      <c r="AJ20" s="55"/>
    </row>
    <row r="21" spans="1:54" ht="15" customHeight="1" x14ac:dyDescent="0.25">
      <c r="A21" s="55"/>
      <c r="B21" s="705" t="s">
        <v>1478</v>
      </c>
      <c r="C21" s="696"/>
      <c r="D21" s="682"/>
      <c r="E21" s="702"/>
      <c r="F21" s="703"/>
      <c r="G21" s="703"/>
      <c r="H21" s="704"/>
      <c r="I21" s="241"/>
      <c r="J21" s="697" t="s">
        <v>1437</v>
      </c>
      <c r="K21" s="697"/>
      <c r="L21" s="702"/>
      <c r="M21" s="703"/>
      <c r="N21" s="703"/>
      <c r="O21" s="704"/>
      <c r="P21" s="241"/>
      <c r="Q21" s="696" t="s">
        <v>1365</v>
      </c>
      <c r="R21" s="706"/>
      <c r="S21" s="702"/>
      <c r="T21" s="703"/>
      <c r="U21" s="703"/>
      <c r="V21" s="704"/>
      <c r="W21" s="242"/>
      <c r="X21" s="55"/>
      <c r="Y21" s="55"/>
      <c r="Z21" s="55"/>
      <c r="AA21" s="55"/>
      <c r="AB21" s="55"/>
      <c r="AC21" s="55"/>
      <c r="AD21" s="55"/>
      <c r="AE21" s="55"/>
      <c r="AF21" s="55"/>
      <c r="AG21" s="55"/>
      <c r="AH21" s="55"/>
      <c r="AI21" s="55"/>
      <c r="AJ21" s="55"/>
    </row>
    <row r="22" spans="1:54" x14ac:dyDescent="0.25">
      <c r="A22" s="55"/>
      <c r="B22" s="243"/>
      <c r="C22" s="244"/>
      <c r="D22" s="241"/>
      <c r="E22" s="241"/>
      <c r="F22" s="241"/>
      <c r="G22" s="241"/>
      <c r="H22" s="241"/>
      <c r="I22" s="241"/>
      <c r="J22" s="622"/>
      <c r="K22" s="622"/>
      <c r="L22" s="241"/>
      <c r="M22" s="241"/>
      <c r="N22" s="241"/>
      <c r="O22" s="241"/>
      <c r="P22" s="241"/>
      <c r="Q22" s="621"/>
      <c r="R22" s="621"/>
      <c r="S22" s="241"/>
      <c r="T22" s="241"/>
      <c r="U22" s="241"/>
      <c r="V22" s="241"/>
      <c r="W22" s="242"/>
      <c r="X22" s="55"/>
      <c r="Y22" s="55"/>
      <c r="Z22" s="55"/>
      <c r="AA22" s="55"/>
      <c r="AB22" s="55"/>
      <c r="AC22" s="55"/>
      <c r="AD22" s="55"/>
      <c r="AE22" s="55"/>
      <c r="AF22" s="55"/>
      <c r="AG22" s="55"/>
      <c r="AH22" s="55"/>
      <c r="AI22" s="55"/>
      <c r="AJ22" s="55"/>
    </row>
    <row r="23" spans="1:54" ht="15" customHeight="1" x14ac:dyDescent="0.25">
      <c r="A23" s="55"/>
      <c r="B23" s="705"/>
      <c r="C23" s="696"/>
      <c r="D23" s="241"/>
      <c r="E23" s="245"/>
      <c r="F23" s="245"/>
      <c r="G23" s="245"/>
      <c r="H23" s="245"/>
      <c r="I23" s="241"/>
      <c r="J23" s="697" t="s">
        <v>1438</v>
      </c>
      <c r="K23" s="697"/>
      <c r="L23" s="702"/>
      <c r="M23" s="703"/>
      <c r="N23" s="703"/>
      <c r="O23" s="704"/>
      <c r="P23" s="241"/>
      <c r="Q23" s="696" t="s">
        <v>1364</v>
      </c>
      <c r="R23" s="706"/>
      <c r="S23" s="702"/>
      <c r="T23" s="703"/>
      <c r="U23" s="703"/>
      <c r="V23" s="704"/>
      <c r="W23" s="242"/>
      <c r="X23" s="55"/>
      <c r="Y23" s="55"/>
      <c r="Z23" s="55"/>
      <c r="AA23" s="55"/>
      <c r="AB23" s="55"/>
      <c r="AC23" s="55"/>
      <c r="AD23" s="55"/>
      <c r="AE23" s="55"/>
      <c r="AF23" s="55"/>
      <c r="AG23" s="55"/>
      <c r="AH23" s="55"/>
      <c r="AI23" s="55"/>
      <c r="AJ23" s="55"/>
    </row>
    <row r="24" spans="1:54" ht="15.75" thickBot="1" x14ac:dyDescent="0.3">
      <c r="A24" s="55"/>
      <c r="B24" s="246"/>
      <c r="C24" s="247"/>
      <c r="D24" s="247"/>
      <c r="E24" s="247"/>
      <c r="F24" s="247"/>
      <c r="G24" s="247"/>
      <c r="H24" s="247"/>
      <c r="I24" s="247"/>
      <c r="J24" s="247"/>
      <c r="K24" s="247"/>
      <c r="L24" s="247"/>
      <c r="M24" s="247"/>
      <c r="N24" s="247"/>
      <c r="O24" s="247"/>
      <c r="P24" s="247"/>
      <c r="Q24" s="247"/>
      <c r="R24" s="247"/>
      <c r="S24" s="247"/>
      <c r="T24" s="247"/>
      <c r="U24" s="247"/>
      <c r="V24" s="247"/>
      <c r="W24" s="248"/>
      <c r="X24" s="55"/>
      <c r="Y24" s="55"/>
      <c r="Z24" s="55"/>
      <c r="AA24" s="55"/>
      <c r="AB24" s="55"/>
      <c r="AC24" s="55"/>
      <c r="AD24" s="55"/>
      <c r="AE24" s="55"/>
      <c r="AF24" s="55"/>
      <c r="AG24" s="55"/>
      <c r="AH24" s="55"/>
      <c r="AI24" s="55"/>
      <c r="AJ24" s="55"/>
    </row>
    <row r="25" spans="1:54" ht="15.75" thickBot="1" x14ac:dyDescent="0.3">
      <c r="A25" s="55"/>
      <c r="B25" s="55"/>
      <c r="C25" s="55"/>
      <c r="D25" s="55"/>
      <c r="E25" s="55"/>
      <c r="F25" s="55"/>
      <c r="G25" s="55"/>
      <c r="H25" s="55"/>
      <c r="I25" s="55"/>
      <c r="J25" s="55"/>
      <c r="K25" s="55"/>
      <c r="L25" s="55"/>
      <c r="M25" s="55"/>
      <c r="N25" s="55"/>
      <c r="O25" s="55"/>
      <c r="P25" s="55"/>
      <c r="Q25" s="55"/>
      <c r="R25" s="55"/>
      <c r="S25" s="55"/>
      <c r="T25" s="55"/>
      <c r="U25" s="55"/>
      <c r="V25" s="55"/>
      <c r="W25" s="55"/>
      <c r="X25" s="55"/>
      <c r="Y25" s="55"/>
      <c r="Z25" s="55"/>
      <c r="AA25" s="55"/>
      <c r="AB25" s="55"/>
      <c r="AC25" s="55"/>
      <c r="AD25" s="55"/>
      <c r="AE25" s="55"/>
      <c r="AF25" s="55"/>
      <c r="AG25" s="55"/>
      <c r="AH25" s="55"/>
      <c r="AI25" s="55"/>
      <c r="AJ25" s="55"/>
    </row>
    <row r="26" spans="1:54" ht="24" thickBot="1" x14ac:dyDescent="0.4">
      <c r="A26" s="55"/>
      <c r="B26" s="693" t="s">
        <v>1558</v>
      </c>
      <c r="C26" s="694"/>
      <c r="D26" s="694"/>
      <c r="E26" s="694"/>
      <c r="F26" s="694"/>
      <c r="G26" s="694"/>
      <c r="H26" s="694"/>
      <c r="I26" s="694"/>
      <c r="J26" s="694"/>
      <c r="K26" s="694"/>
      <c r="L26" s="694"/>
      <c r="M26" s="694"/>
      <c r="N26" s="694"/>
      <c r="O26" s="694"/>
      <c r="P26" s="694"/>
      <c r="Q26" s="694"/>
      <c r="R26" s="694"/>
      <c r="S26" s="694"/>
      <c r="T26" s="694"/>
      <c r="U26" s="694"/>
      <c r="V26" s="694"/>
      <c r="W26" s="694"/>
      <c r="X26" s="694"/>
      <c r="Y26" s="694"/>
      <c r="Z26" s="694"/>
      <c r="AA26" s="694"/>
      <c r="AB26" s="694"/>
      <c r="AC26" s="694"/>
      <c r="AD26" s="694"/>
      <c r="AE26" s="694"/>
      <c r="AF26" s="694"/>
      <c r="AG26" s="695"/>
      <c r="AH26" s="249"/>
      <c r="AI26" s="55"/>
      <c r="AJ26" s="55"/>
    </row>
    <row r="27" spans="1:54" ht="45" x14ac:dyDescent="0.25">
      <c r="A27" s="55"/>
      <c r="B27" s="220" t="s">
        <v>1479</v>
      </c>
      <c r="C27" s="235" t="s">
        <v>1531</v>
      </c>
      <c r="D27" s="235" t="s">
        <v>1360</v>
      </c>
      <c r="E27" s="235" t="s">
        <v>1553</v>
      </c>
      <c r="F27" s="223" t="s">
        <v>1433</v>
      </c>
      <c r="G27" s="223" t="s">
        <v>398</v>
      </c>
      <c r="H27" s="223" t="s">
        <v>399</v>
      </c>
      <c r="I27" s="223" t="s">
        <v>1</v>
      </c>
      <c r="J27" s="223" t="s">
        <v>2</v>
      </c>
      <c r="K27" s="225" t="s">
        <v>400</v>
      </c>
      <c r="L27" s="225" t="s">
        <v>401</v>
      </c>
      <c r="M27" s="223" t="s">
        <v>404</v>
      </c>
      <c r="N27" s="223" t="s">
        <v>405</v>
      </c>
      <c r="O27" s="223" t="s">
        <v>406</v>
      </c>
      <c r="P27" s="223" t="s">
        <v>407</v>
      </c>
      <c r="Q27" s="223" t="s">
        <v>1530</v>
      </c>
      <c r="R27" s="223" t="s">
        <v>1480</v>
      </c>
      <c r="S27" s="223" t="s">
        <v>1529</v>
      </c>
      <c r="T27" s="223" t="s">
        <v>408</v>
      </c>
      <c r="U27" s="223" t="s">
        <v>118</v>
      </c>
      <c r="V27" s="223" t="s">
        <v>119</v>
      </c>
      <c r="W27" s="223" t="s">
        <v>409</v>
      </c>
      <c r="X27" s="223" t="s">
        <v>397</v>
      </c>
      <c r="Y27" s="226" t="s">
        <v>410</v>
      </c>
      <c r="Z27" s="225" t="s">
        <v>402</v>
      </c>
      <c r="AA27" s="225" t="s">
        <v>403</v>
      </c>
      <c r="AB27" s="223" t="s">
        <v>411</v>
      </c>
      <c r="AC27" s="226" t="s">
        <v>412</v>
      </c>
      <c r="AD27" s="223" t="s">
        <v>413</v>
      </c>
      <c r="AE27" s="226" t="s">
        <v>414</v>
      </c>
      <c r="AF27" s="226" t="s">
        <v>415</v>
      </c>
      <c r="AG27" s="515" t="s">
        <v>416</v>
      </c>
      <c r="AH27" s="55"/>
      <c r="AI27" s="55"/>
      <c r="AJ27" s="55"/>
    </row>
    <row r="28" spans="1:54" s="345" customFormat="1" x14ac:dyDescent="0.25">
      <c r="A28" s="55"/>
      <c r="B28" s="403"/>
      <c r="C28" s="404"/>
      <c r="D28" s="404"/>
      <c r="E28" s="404"/>
      <c r="F28" s="405"/>
      <c r="G28" s="217" t="str">
        <f>IF(ISTEXT(F28), 1, "")</f>
        <v/>
      </c>
      <c r="H28" s="217" t="str">
        <f>IFERROR(VLOOKUP($F28, 'VEH98 Data'!$A$3:$Z$1007, 7, 0), "")</f>
        <v/>
      </c>
      <c r="I28" s="217" t="str">
        <f>IFERROR(VLOOKUP($F28, 'VEH98 Data'!$A$3:$Z$1007, 6, 0), "")</f>
        <v/>
      </c>
      <c r="J28" s="217" t="str">
        <f>IFERROR(VLOOKUP($F28, 'VEH98 Data'!$A$3:$Z$1007, 8, 0), "")</f>
        <v/>
      </c>
      <c r="K28" s="217" t="str">
        <f>IFERROR(VLOOKUP($F28, 'VEH98 Data'!$A$3:$Z$1007, 9, 0), "")</f>
        <v/>
      </c>
      <c r="L28" s="217" t="str">
        <f>IFERROR(VLOOKUP($F28,'VEH98 Data'!$A$3:$Z$1007,10,0),"")</f>
        <v/>
      </c>
      <c r="M28" s="217" t="str">
        <f>IFERROR(VLOOKUP($F28,'VEH98 Data'!$A$3:$Z$1007,16,0),"")</f>
        <v/>
      </c>
      <c r="N28" s="217" t="str">
        <f>IFERROR(VLOOKUP($F28, 'VEH98 Data'!$A$3:$Z$1007, 17, 0), "")</f>
        <v/>
      </c>
      <c r="O28" s="217" t="str">
        <f>IFERROR(VLOOKUP($F28, 'VEH98 Data'!$A$3:$Z$1007,11, 0), "")</f>
        <v/>
      </c>
      <c r="P28" s="217" t="str">
        <f>IFERROR(VLOOKUP($F28, 'VEH98 Data'!$A$3:$Z$1007, 14, 0), "")</f>
        <v/>
      </c>
      <c r="Q28" s="217" t="str">
        <f>IFERROR(VLOOKUP($F28, 'VEH98 Data'!$A$3:$Z$1007, 15, 0), "")</f>
        <v/>
      </c>
      <c r="R28" s="217" t="str">
        <f>IFERROR(VLOOKUP($F28, 'VEH98 Data'!$A$3:$Z$1007, 18, 0), "")</f>
        <v/>
      </c>
      <c r="S28" s="342" t="str">
        <f>IFERROR(VLOOKUP($F28, 'VEH98 Data'!$A$3:$Z$1007, 12, 0), "")</f>
        <v/>
      </c>
      <c r="T28" s="612" t="str">
        <f>IFERROR(VLOOKUP($F28, 'VEH98 Data'!$A$3:$Z$1007,20, 0), "")</f>
        <v/>
      </c>
      <c r="U28" s="217" t="str">
        <f>IFERROR(VLOOKUP($F28, 'VEH98 Data'!$A$3:$Z$1007, 22, 0), "")</f>
        <v/>
      </c>
      <c r="V28" s="217" t="str">
        <f>IFERROR(VLOOKUP($F28, 'VEH98 Data'!$A$3:$Z$1007, 23, 0),"")</f>
        <v/>
      </c>
      <c r="W28" s="227" t="str">
        <f>IFERROR(VLOOKUP($F28, 'VEH98 Data'!$A$3:$Z$1007,21, 0), "")</f>
        <v/>
      </c>
      <c r="X28" s="217" t="str">
        <f>IFERROR(VLOOKUP($F28, 'VEH98 Data'!$A$3:$Z$1007, 4, 0), "")</f>
        <v/>
      </c>
      <c r="Y28" s="520" t="str">
        <f>IFERROR(VLOOKUP($F28, 'VEH98 Data'!$A$3:$Z$1007,25, 0), "")</f>
        <v/>
      </c>
      <c r="Z28" s="413"/>
      <c r="AA28" s="413"/>
      <c r="AB28" s="413"/>
      <c r="AC28" s="538"/>
      <c r="AD28" s="413"/>
      <c r="AE28" s="538"/>
      <c r="AF28" s="520" t="str">
        <f>IF(Y28="", "", Y28+AC28+AE28)</f>
        <v/>
      </c>
      <c r="AG28" s="521" t="str">
        <f>IF(G28="", "", AF28*G28)</f>
        <v/>
      </c>
      <c r="AH28" s="55"/>
      <c r="AI28" s="55"/>
      <c r="AJ28" s="55"/>
      <c r="AK28" s="321"/>
      <c r="AL28" s="321"/>
      <c r="AM28" s="321"/>
      <c r="AN28" s="321"/>
      <c r="AO28" s="321"/>
      <c r="AP28" s="321"/>
      <c r="AQ28" s="321"/>
      <c r="AR28" s="321"/>
      <c r="AS28" s="321"/>
      <c r="AT28" s="321"/>
      <c r="AU28" s="321"/>
      <c r="AV28" s="321"/>
      <c r="AW28" s="321"/>
      <c r="AX28" s="321"/>
      <c r="AY28" s="321"/>
      <c r="AZ28" s="321"/>
      <c r="BA28" s="321"/>
      <c r="BB28" s="321"/>
    </row>
    <row r="29" spans="1:54" s="345" customFormat="1" x14ac:dyDescent="0.25">
      <c r="A29" s="55"/>
      <c r="B29" s="403"/>
      <c r="C29" s="404"/>
      <c r="D29" s="404"/>
      <c r="E29" s="404"/>
      <c r="F29" s="406"/>
      <c r="G29" s="218" t="str">
        <f t="shared" ref="G29:G42" si="0">IF(ISTEXT(F29), 1, "")</f>
        <v/>
      </c>
      <c r="H29" s="228" t="str">
        <f>IFERROR(VLOOKUP($F29, 'VEH98 Data'!$A$3:$Z$1007, 7, 0), "")</f>
        <v/>
      </c>
      <c r="I29" s="218" t="str">
        <f>IFERROR(VLOOKUP($F29, 'VEH98 Data'!$A$3:$Z$1007, 6, 0), "")</f>
        <v/>
      </c>
      <c r="J29" s="218" t="str">
        <f>IFERROR(VLOOKUP($F29, 'VEH98 Data'!$A$3:$Z$1007, 8, 0), "")</f>
        <v/>
      </c>
      <c r="K29" s="218" t="str">
        <f>IFERROR(VLOOKUP($F29, 'VEH98 Data'!$A$3:$Z$1007, 9, 0), "")</f>
        <v/>
      </c>
      <c r="L29" s="218" t="str">
        <f>IFERROR(VLOOKUP($F29,'VEH98 Data'!$A$3:$Z$1007,10,0),"")</f>
        <v/>
      </c>
      <c r="M29" s="218" t="str">
        <f>IFERROR(VLOOKUP($F29,'VEH98 Data'!$A$3:$Z$1007,16,0),"")</f>
        <v/>
      </c>
      <c r="N29" s="218" t="str">
        <f>IFERROR(VLOOKUP($F29, 'VEH98 Data'!$A$3:$Z$1007, 17, 0), "")</f>
        <v/>
      </c>
      <c r="O29" s="218" t="str">
        <f>IFERROR(VLOOKUP($F29, 'VEH98 Data'!$A$3:$Z$1007,11, 0), "")</f>
        <v/>
      </c>
      <c r="P29" s="218" t="str">
        <f>IFERROR(VLOOKUP($F29, 'VEH98 Data'!$A$3:$Z$1007, 14, 0), "")</f>
        <v/>
      </c>
      <c r="Q29" s="218" t="str">
        <f>IFERROR(VLOOKUP($F29, 'VEH98 Data'!$A$3:$Z$1007, 15, 0), "")</f>
        <v/>
      </c>
      <c r="R29" s="218" t="str">
        <f>IFERROR(VLOOKUP($F29, 'VEH98 Data'!$A$3:$Z$1007, 18, 0), "")</f>
        <v/>
      </c>
      <c r="S29" s="343" t="str">
        <f>IFERROR(VLOOKUP($F29, 'VEH98 Data'!$A$3:$Z$1007, 12, 0), "")</f>
        <v/>
      </c>
      <c r="T29" s="613" t="str">
        <f>IFERROR(VLOOKUP($F29, 'VEH98 Data'!$A$3:$Z$1007,20, 0), "")</f>
        <v/>
      </c>
      <c r="U29" s="218" t="str">
        <f>IFERROR(VLOOKUP($F29, 'VEH98 Data'!$A$3:$Z$1007, 22, 0), "")</f>
        <v/>
      </c>
      <c r="V29" s="218" t="str">
        <f>IFERROR(VLOOKUP($F29, 'VEH98 Data'!$A$3:$Z$1007, 23, 0),"")</f>
        <v/>
      </c>
      <c r="W29" s="229" t="str">
        <f>IFERROR(VLOOKUP($F29, 'VEH98 Data'!$A$3:$Z$1007,21, 0), "")</f>
        <v/>
      </c>
      <c r="X29" s="218" t="str">
        <f>IFERROR(VLOOKUP($F29, 'VEH98 Data'!$A$3:$Z$1007, 4, 0), "")</f>
        <v/>
      </c>
      <c r="Y29" s="522" t="str">
        <f>IFERROR(VLOOKUP($F29, 'VEH98 Data'!$A$3:$Z$1007,25, 0), "")</f>
        <v/>
      </c>
      <c r="Z29" s="407"/>
      <c r="AA29" s="407"/>
      <c r="AB29" s="407"/>
      <c r="AC29" s="539"/>
      <c r="AD29" s="407"/>
      <c r="AE29" s="539"/>
      <c r="AF29" s="522" t="str">
        <f t="shared" ref="AF29:AF44" si="1">IF(Y29="", "", Y29+AC29+AE29)</f>
        <v/>
      </c>
      <c r="AG29" s="523" t="str">
        <f t="shared" ref="AG29:AG44" si="2">IF(G29="", "", AF29*G29)</f>
        <v/>
      </c>
      <c r="AH29" s="55"/>
      <c r="AI29" s="55"/>
      <c r="AJ29" s="55"/>
      <c r="AK29" s="321"/>
      <c r="AL29" s="321"/>
      <c r="AM29" s="321"/>
      <c r="AN29" s="321"/>
      <c r="AO29" s="321"/>
      <c r="AP29" s="321"/>
      <c r="AQ29" s="321"/>
      <c r="AR29" s="321"/>
      <c r="AS29" s="321"/>
      <c r="AT29" s="321"/>
      <c r="AU29" s="321"/>
      <c r="AV29" s="321"/>
      <c r="AW29" s="321"/>
      <c r="AX29" s="321"/>
      <c r="AY29" s="321"/>
      <c r="AZ29" s="321"/>
      <c r="BA29" s="321"/>
      <c r="BB29" s="321"/>
    </row>
    <row r="30" spans="1:54" s="345" customFormat="1" x14ac:dyDescent="0.25">
      <c r="A30" s="55"/>
      <c r="B30" s="403"/>
      <c r="C30" s="404"/>
      <c r="D30" s="404"/>
      <c r="E30" s="404"/>
      <c r="F30" s="407"/>
      <c r="G30" s="218" t="str">
        <f t="shared" si="0"/>
        <v/>
      </c>
      <c r="H30" s="228" t="str">
        <f>IFERROR(VLOOKUP($F30, 'VEH98 Data'!$A$3:$Z$1007, 7, 0), "")</f>
        <v/>
      </c>
      <c r="I30" s="218" t="str">
        <f>IFERROR(VLOOKUP($F30, 'VEH98 Data'!$A$3:$Z$1007, 6, 0), "")</f>
        <v/>
      </c>
      <c r="J30" s="218" t="str">
        <f>IFERROR(VLOOKUP($F30, 'VEH98 Data'!$A$3:$Z$1007, 8, 0), "")</f>
        <v/>
      </c>
      <c r="K30" s="218" t="str">
        <f>IFERROR(VLOOKUP($F30, 'VEH98 Data'!$A$3:$Z$1007, 9, 0), "")</f>
        <v/>
      </c>
      <c r="L30" s="218" t="str">
        <f>IFERROR(VLOOKUP($F30,'VEH98 Data'!$A$3:$Z$1007,10,0),"")</f>
        <v/>
      </c>
      <c r="M30" s="218" t="str">
        <f>IFERROR(VLOOKUP($F30,'VEH98 Data'!$A$3:$Z$1007,16,0),"")</f>
        <v/>
      </c>
      <c r="N30" s="218" t="str">
        <f>IFERROR(VLOOKUP($F30, 'VEH98 Data'!$A$3:$Z$1007, 17, 0), "")</f>
        <v/>
      </c>
      <c r="O30" s="218" t="str">
        <f>IFERROR(VLOOKUP($F30, 'VEH98 Data'!$A$3:$Z$1007,11, 0), "")</f>
        <v/>
      </c>
      <c r="P30" s="218" t="str">
        <f>IFERROR(VLOOKUP($F30, 'VEH98 Data'!$A$3:$Z$1007, 14, 0), "")</f>
        <v/>
      </c>
      <c r="Q30" s="218" t="str">
        <f>IFERROR(VLOOKUP($F30, 'VEH98 Data'!$A$3:$Z$1007, 15, 0), "")</f>
        <v/>
      </c>
      <c r="R30" s="218" t="str">
        <f>IFERROR(VLOOKUP($F30, 'VEH98 Data'!$A$3:$Z$1007, 18, 0), "")</f>
        <v/>
      </c>
      <c r="S30" s="343" t="str">
        <f>IFERROR(VLOOKUP($F30, 'VEH98 Data'!$A$3:$Z$1007, 12, 0), "")</f>
        <v/>
      </c>
      <c r="T30" s="613" t="str">
        <f>IFERROR(VLOOKUP($F30, 'VEH98 Data'!$A$3:$Z$1007,20, 0), "")</f>
        <v/>
      </c>
      <c r="U30" s="218" t="str">
        <f>IFERROR(VLOOKUP($F30, 'VEH98 Data'!$A$3:$Z$1007, 22, 0), "")</f>
        <v/>
      </c>
      <c r="V30" s="218" t="str">
        <f>IFERROR(VLOOKUP($F30, 'VEH98 Data'!$A$3:$Z$1007, 23, 0),"")</f>
        <v/>
      </c>
      <c r="W30" s="229" t="str">
        <f>IFERROR(VLOOKUP($F30, 'VEH98 Data'!$A$3:$Z$1007,21, 0), "")</f>
        <v/>
      </c>
      <c r="X30" s="218" t="str">
        <f>IFERROR(VLOOKUP($F30, 'VEH98 Data'!$A$3:$Z$1007, 4, 0), "")</f>
        <v/>
      </c>
      <c r="Y30" s="522" t="str">
        <f>IFERROR(VLOOKUP($F30, 'VEH98 Data'!$A$3:$Z$1007,25, 0), "")</f>
        <v/>
      </c>
      <c r="Z30" s="407"/>
      <c r="AA30" s="407"/>
      <c r="AB30" s="407"/>
      <c r="AC30" s="539"/>
      <c r="AD30" s="407"/>
      <c r="AE30" s="539"/>
      <c r="AF30" s="522" t="str">
        <f t="shared" si="1"/>
        <v/>
      </c>
      <c r="AG30" s="523" t="str">
        <f t="shared" si="2"/>
        <v/>
      </c>
      <c r="AH30" s="55"/>
      <c r="AI30" s="55"/>
      <c r="AJ30" s="55"/>
      <c r="AK30" s="321"/>
      <c r="AL30" s="321"/>
      <c r="AM30" s="321"/>
      <c r="AN30" s="321"/>
      <c r="AO30" s="321"/>
      <c r="AP30" s="321"/>
      <c r="AQ30" s="321"/>
      <c r="AR30" s="321"/>
      <c r="AS30" s="321"/>
      <c r="AT30" s="321"/>
      <c r="AU30" s="321"/>
      <c r="AV30" s="321"/>
      <c r="AW30" s="321"/>
      <c r="AX30" s="321"/>
      <c r="AY30" s="321"/>
      <c r="AZ30" s="321"/>
      <c r="BA30" s="321"/>
      <c r="BB30" s="321"/>
    </row>
    <row r="31" spans="1:54" s="345" customFormat="1" x14ac:dyDescent="0.25">
      <c r="A31" s="55"/>
      <c r="B31" s="403"/>
      <c r="C31" s="404"/>
      <c r="D31" s="404"/>
      <c r="E31" s="404"/>
      <c r="F31" s="407"/>
      <c r="G31" s="218" t="str">
        <f t="shared" si="0"/>
        <v/>
      </c>
      <c r="H31" s="228" t="str">
        <f>IFERROR(VLOOKUP($F31, 'VEH98 Data'!$A$3:$Z$1007, 7, 0), "")</f>
        <v/>
      </c>
      <c r="I31" s="218" t="str">
        <f>IFERROR(VLOOKUP($F31, 'VEH98 Data'!$A$3:$Z$1007, 6, 0), "")</f>
        <v/>
      </c>
      <c r="J31" s="218" t="str">
        <f>IFERROR(VLOOKUP($F31, 'VEH98 Data'!$A$3:$Z$1007, 8, 0), "")</f>
        <v/>
      </c>
      <c r="K31" s="218" t="str">
        <f>IFERROR(VLOOKUP($F31, 'VEH98 Data'!$A$3:$Z$1007, 9, 0), "")</f>
        <v/>
      </c>
      <c r="L31" s="218" t="str">
        <f>IFERROR(VLOOKUP($F31,'VEH98 Data'!$A$3:$Z$1007,10,0),"")</f>
        <v/>
      </c>
      <c r="M31" s="218" t="str">
        <f>IFERROR(VLOOKUP($F31,'VEH98 Data'!$A$3:$Z$1007,16,0),"")</f>
        <v/>
      </c>
      <c r="N31" s="218" t="str">
        <f>IFERROR(VLOOKUP($F31, 'VEH98 Data'!$A$3:$Z$1007, 17, 0), "")</f>
        <v/>
      </c>
      <c r="O31" s="218" t="str">
        <f>IFERROR(VLOOKUP($F31, 'VEH98 Data'!$A$3:$Z$1007,11, 0), "")</f>
        <v/>
      </c>
      <c r="P31" s="218" t="str">
        <f>IFERROR(VLOOKUP($F31, 'VEH98 Data'!$A$3:$Z$1007, 14, 0), "")</f>
        <v/>
      </c>
      <c r="Q31" s="218" t="str">
        <f>IFERROR(VLOOKUP($F31, 'VEH98 Data'!$A$3:$Z$1007, 15, 0), "")</f>
        <v/>
      </c>
      <c r="R31" s="218" t="str">
        <f>IFERROR(VLOOKUP($F31, 'VEH98 Data'!$A$3:$Z$1007, 18, 0), "")</f>
        <v/>
      </c>
      <c r="S31" s="343" t="str">
        <f>IFERROR(VLOOKUP($F31, 'VEH98 Data'!$A$3:$Z$1007, 12, 0), "")</f>
        <v/>
      </c>
      <c r="T31" s="613" t="str">
        <f>IFERROR(VLOOKUP($F31, 'VEH98 Data'!$A$3:$Z$1007,20, 0), "")</f>
        <v/>
      </c>
      <c r="U31" s="218" t="str">
        <f>IFERROR(VLOOKUP($F31, 'VEH98 Data'!$A$3:$Z$1007, 22, 0), "")</f>
        <v/>
      </c>
      <c r="V31" s="218" t="str">
        <f>IFERROR(VLOOKUP($F31, 'VEH98 Data'!$A$3:$Z$1007, 23, 0),"")</f>
        <v/>
      </c>
      <c r="W31" s="229" t="str">
        <f>IFERROR(VLOOKUP($F31, 'VEH98 Data'!$A$3:$Z$1007,21, 0), "")</f>
        <v/>
      </c>
      <c r="X31" s="218" t="str">
        <f>IFERROR(VLOOKUP($F31, 'VEH98 Data'!$A$3:$Z$1007, 4, 0), "")</f>
        <v/>
      </c>
      <c r="Y31" s="522" t="str">
        <f>IFERROR(VLOOKUP($F31, 'VEH98 Data'!$A$3:$Z$1007,25, 0), "")</f>
        <v/>
      </c>
      <c r="Z31" s="407"/>
      <c r="AA31" s="407"/>
      <c r="AB31" s="407"/>
      <c r="AC31" s="539"/>
      <c r="AD31" s="407"/>
      <c r="AE31" s="539"/>
      <c r="AF31" s="522" t="str">
        <f t="shared" si="1"/>
        <v/>
      </c>
      <c r="AG31" s="523" t="str">
        <f t="shared" si="2"/>
        <v/>
      </c>
      <c r="AH31" s="55"/>
      <c r="AI31" s="55"/>
      <c r="AJ31" s="55"/>
      <c r="AK31" s="321"/>
      <c r="AL31" s="321"/>
      <c r="AM31" s="321"/>
      <c r="AN31" s="321"/>
      <c r="AO31" s="321"/>
      <c r="AP31" s="321"/>
      <c r="AQ31" s="321"/>
      <c r="AR31" s="321"/>
      <c r="AS31" s="321"/>
      <c r="AT31" s="321"/>
      <c r="AU31" s="321"/>
      <c r="AV31" s="321"/>
      <c r="AW31" s="321"/>
      <c r="AX31" s="321"/>
      <c r="AY31" s="321"/>
      <c r="AZ31" s="321"/>
      <c r="BA31" s="321"/>
      <c r="BB31" s="321"/>
    </row>
    <row r="32" spans="1:54" s="345" customFormat="1" x14ac:dyDescent="0.25">
      <c r="A32" s="55"/>
      <c r="B32" s="403"/>
      <c r="C32" s="404"/>
      <c r="D32" s="404"/>
      <c r="E32" s="404"/>
      <c r="F32" s="407"/>
      <c r="G32" s="218" t="str">
        <f t="shared" si="0"/>
        <v/>
      </c>
      <c r="H32" s="228" t="str">
        <f>IFERROR(VLOOKUP($F32, 'VEH98 Data'!$A$3:$Z$1007, 7, 0), "")</f>
        <v/>
      </c>
      <c r="I32" s="218" t="str">
        <f>IFERROR(VLOOKUP($F32, 'VEH98 Data'!$A$3:$Z$1007, 6, 0), "")</f>
        <v/>
      </c>
      <c r="J32" s="218" t="str">
        <f>IFERROR(VLOOKUP($F32, 'VEH98 Data'!$A$3:$Z$1007, 8, 0), "")</f>
        <v/>
      </c>
      <c r="K32" s="218" t="str">
        <f>IFERROR(VLOOKUP($F32, 'VEH98 Data'!$A$3:$Z$1007, 9, 0), "")</f>
        <v/>
      </c>
      <c r="L32" s="218" t="str">
        <f>IFERROR(VLOOKUP($F32,'VEH98 Data'!$A$3:$Z$1007,10,0),"")</f>
        <v/>
      </c>
      <c r="M32" s="218" t="str">
        <f>IFERROR(VLOOKUP($F32,'VEH98 Data'!$A$3:$Z$1007,16,0),"")</f>
        <v/>
      </c>
      <c r="N32" s="218" t="str">
        <f>IFERROR(VLOOKUP($F32, 'VEH98 Data'!$A$3:$Z$1007, 17, 0), "")</f>
        <v/>
      </c>
      <c r="O32" s="218" t="str">
        <f>IFERROR(VLOOKUP($F32, 'VEH98 Data'!$A$3:$Z$1007,11, 0), "")</f>
        <v/>
      </c>
      <c r="P32" s="218" t="str">
        <f>IFERROR(VLOOKUP($F32, 'VEH98 Data'!$A$3:$Z$1007, 14, 0), "")</f>
        <v/>
      </c>
      <c r="Q32" s="218" t="str">
        <f>IFERROR(VLOOKUP($F32, 'VEH98 Data'!$A$3:$Z$1007, 15, 0), "")</f>
        <v/>
      </c>
      <c r="R32" s="218" t="str">
        <f>IFERROR(VLOOKUP($F32, 'VEH98 Data'!$A$3:$Z$1007, 18, 0), "")</f>
        <v/>
      </c>
      <c r="S32" s="343" t="str">
        <f>IFERROR(VLOOKUP($F32, 'VEH98 Data'!$A$3:$Z$1007, 12, 0), "")</f>
        <v/>
      </c>
      <c r="T32" s="613" t="str">
        <f>IFERROR(VLOOKUP($F32, 'VEH98 Data'!$A$3:$Z$1007,20, 0), "")</f>
        <v/>
      </c>
      <c r="U32" s="218" t="str">
        <f>IFERROR(VLOOKUP($F32, 'VEH98 Data'!$A$3:$Z$1007, 22, 0), "")</f>
        <v/>
      </c>
      <c r="V32" s="218" t="str">
        <f>IFERROR(VLOOKUP($F32, 'VEH98 Data'!$A$3:$Z$1007, 23, 0),"")</f>
        <v/>
      </c>
      <c r="W32" s="229" t="str">
        <f>IFERROR(VLOOKUP($F32, 'VEH98 Data'!$A$3:$Z$1007,21, 0), "")</f>
        <v/>
      </c>
      <c r="X32" s="218" t="str">
        <f>IFERROR(VLOOKUP($F32, 'VEH98 Data'!$A$3:$Z$1007, 4, 0), "")</f>
        <v/>
      </c>
      <c r="Y32" s="522" t="str">
        <f>IFERROR(VLOOKUP($F32, 'VEH98 Data'!$A$3:$Z$1007,25, 0), "")</f>
        <v/>
      </c>
      <c r="Z32" s="407"/>
      <c r="AA32" s="407"/>
      <c r="AB32" s="407"/>
      <c r="AC32" s="539"/>
      <c r="AD32" s="407"/>
      <c r="AE32" s="539"/>
      <c r="AF32" s="522" t="str">
        <f t="shared" si="1"/>
        <v/>
      </c>
      <c r="AG32" s="523" t="str">
        <f t="shared" si="2"/>
        <v/>
      </c>
      <c r="AH32" s="55"/>
      <c r="AI32" s="55"/>
      <c r="AJ32" s="55"/>
      <c r="AK32" s="321"/>
      <c r="AL32" s="321"/>
      <c r="AM32" s="321"/>
      <c r="AN32" s="321"/>
      <c r="AO32" s="321"/>
      <c r="AP32" s="321"/>
      <c r="AQ32" s="321"/>
      <c r="AR32" s="321"/>
      <c r="AS32" s="321"/>
      <c r="AT32" s="321"/>
      <c r="AU32" s="321"/>
      <c r="AV32" s="321"/>
      <c r="AW32" s="321"/>
      <c r="AX32" s="321"/>
      <c r="AY32" s="321"/>
      <c r="AZ32" s="321"/>
      <c r="BA32" s="321"/>
      <c r="BB32" s="321"/>
    </row>
    <row r="33" spans="1:54" s="345" customFormat="1" x14ac:dyDescent="0.25">
      <c r="A33" s="55"/>
      <c r="B33" s="403"/>
      <c r="C33" s="404"/>
      <c r="D33" s="404"/>
      <c r="E33" s="404"/>
      <c r="F33" s="407"/>
      <c r="G33" s="218" t="str">
        <f t="shared" si="0"/>
        <v/>
      </c>
      <c r="H33" s="228" t="str">
        <f>IFERROR(VLOOKUP($F33, 'VEH98 Data'!$A$3:$Z$1007, 7, 0), "")</f>
        <v/>
      </c>
      <c r="I33" s="218" t="str">
        <f>IFERROR(VLOOKUP($F33, 'VEH98 Data'!$A$3:$Z$1007, 6, 0), "")</f>
        <v/>
      </c>
      <c r="J33" s="218" t="str">
        <f>IFERROR(VLOOKUP($F33, 'VEH98 Data'!$A$3:$Z$1007, 8, 0), "")</f>
        <v/>
      </c>
      <c r="K33" s="218" t="str">
        <f>IFERROR(VLOOKUP($F33, 'VEH98 Data'!$A$3:$Z$1007, 9, 0), "")</f>
        <v/>
      </c>
      <c r="L33" s="218" t="str">
        <f>IFERROR(VLOOKUP($F33,'VEH98 Data'!$A$3:$Z$1007,10,0),"")</f>
        <v/>
      </c>
      <c r="M33" s="218" t="str">
        <f>IFERROR(VLOOKUP($F33,'VEH98 Data'!$A$3:$Z$1007,16,0),"")</f>
        <v/>
      </c>
      <c r="N33" s="218" t="str">
        <f>IFERROR(VLOOKUP($F33, 'VEH98 Data'!$A$3:$Z$1007, 17, 0), "")</f>
        <v/>
      </c>
      <c r="O33" s="218" t="str">
        <f>IFERROR(VLOOKUP($F33, 'VEH98 Data'!$A$3:$Z$1007,11, 0), "")</f>
        <v/>
      </c>
      <c r="P33" s="218" t="str">
        <f>IFERROR(VLOOKUP($F33, 'VEH98 Data'!$A$3:$Z$1007, 14, 0), "")</f>
        <v/>
      </c>
      <c r="Q33" s="218" t="str">
        <f>IFERROR(VLOOKUP($F33, 'VEH98 Data'!$A$3:$Z$1007, 15, 0), "")</f>
        <v/>
      </c>
      <c r="R33" s="218" t="str">
        <f>IFERROR(VLOOKUP($F33, 'VEH98 Data'!$A$3:$Z$1007, 18, 0), "")</f>
        <v/>
      </c>
      <c r="S33" s="343" t="str">
        <f>IFERROR(VLOOKUP($F33, 'VEH98 Data'!$A$3:$Z$1007, 12, 0), "")</f>
        <v/>
      </c>
      <c r="T33" s="613" t="str">
        <f>IFERROR(VLOOKUP($F33, 'VEH98 Data'!$A$3:$Z$1007,20, 0), "")</f>
        <v/>
      </c>
      <c r="U33" s="218" t="str">
        <f>IFERROR(VLOOKUP($F33, 'VEH98 Data'!$A$3:$Z$1007, 22, 0), "")</f>
        <v/>
      </c>
      <c r="V33" s="218" t="str">
        <f>IFERROR(VLOOKUP($F33, 'VEH98 Data'!$A$3:$Z$1007, 23, 0),"")</f>
        <v/>
      </c>
      <c r="W33" s="229" t="str">
        <f>IFERROR(VLOOKUP($F33, 'VEH98 Data'!$A$3:$Z$1007,21, 0), "")</f>
        <v/>
      </c>
      <c r="X33" s="218" t="str">
        <f>IFERROR(VLOOKUP($F33, 'VEH98 Data'!$A$3:$Z$1007, 4, 0), "")</f>
        <v/>
      </c>
      <c r="Y33" s="522" t="str">
        <f>IFERROR(VLOOKUP($F33, 'VEH98 Data'!$A$3:$Z$1007,25, 0), "")</f>
        <v/>
      </c>
      <c r="Z33" s="407"/>
      <c r="AA33" s="407"/>
      <c r="AB33" s="407"/>
      <c r="AC33" s="539"/>
      <c r="AD33" s="407"/>
      <c r="AE33" s="539"/>
      <c r="AF33" s="522" t="str">
        <f t="shared" si="1"/>
        <v/>
      </c>
      <c r="AG33" s="523" t="str">
        <f t="shared" si="2"/>
        <v/>
      </c>
      <c r="AH33" s="55"/>
      <c r="AI33" s="55"/>
      <c r="AJ33" s="55"/>
      <c r="AK33" s="321"/>
      <c r="AL33" s="321"/>
      <c r="AM33" s="321"/>
      <c r="AN33" s="321"/>
      <c r="AO33" s="321"/>
      <c r="AP33" s="321"/>
      <c r="AQ33" s="321"/>
      <c r="AR33" s="321"/>
      <c r="AS33" s="321"/>
      <c r="AT33" s="321"/>
      <c r="AU33" s="321"/>
      <c r="AV33" s="321"/>
      <c r="AW33" s="321"/>
      <c r="AX33" s="321"/>
      <c r="AY33" s="321"/>
      <c r="AZ33" s="321"/>
      <c r="BA33" s="321"/>
      <c r="BB33" s="321"/>
    </row>
    <row r="34" spans="1:54" s="345" customFormat="1" x14ac:dyDescent="0.25">
      <c r="A34" s="55"/>
      <c r="B34" s="403"/>
      <c r="C34" s="404"/>
      <c r="D34" s="404"/>
      <c r="E34" s="404"/>
      <c r="F34" s="407"/>
      <c r="G34" s="218" t="str">
        <f t="shared" si="0"/>
        <v/>
      </c>
      <c r="H34" s="228" t="str">
        <f>IFERROR(VLOOKUP($F34, 'VEH98 Data'!$A$3:$Z$1007, 7, 0), "")</f>
        <v/>
      </c>
      <c r="I34" s="218" t="str">
        <f>IFERROR(VLOOKUP($F34, 'VEH98 Data'!$A$3:$Z$1007, 6, 0), "")</f>
        <v/>
      </c>
      <c r="J34" s="218" t="str">
        <f>IFERROR(VLOOKUP($F34, 'VEH98 Data'!$A$3:$Z$1007, 8, 0), "")</f>
        <v/>
      </c>
      <c r="K34" s="218" t="str">
        <f>IFERROR(VLOOKUP($F34, 'VEH98 Data'!$A$3:$Z$1007, 9, 0), "")</f>
        <v/>
      </c>
      <c r="L34" s="218" t="str">
        <f>IFERROR(VLOOKUP($F34,'VEH98 Data'!$A$3:$Z$1007,10,0),"")</f>
        <v/>
      </c>
      <c r="M34" s="218" t="str">
        <f>IFERROR(VLOOKUP($F34,'VEH98 Data'!$A$3:$Z$1007,16,0),"")</f>
        <v/>
      </c>
      <c r="N34" s="218" t="str">
        <f>IFERROR(VLOOKUP($F34, 'VEH98 Data'!$A$3:$Z$1007, 17, 0), "")</f>
        <v/>
      </c>
      <c r="O34" s="218" t="str">
        <f>IFERROR(VLOOKUP($F34, 'VEH98 Data'!$A$3:$Z$1007,11, 0), "")</f>
        <v/>
      </c>
      <c r="P34" s="218" t="str">
        <f>IFERROR(VLOOKUP($F34, 'VEH98 Data'!$A$3:$Z$1007, 14, 0), "")</f>
        <v/>
      </c>
      <c r="Q34" s="218" t="str">
        <f>IFERROR(VLOOKUP($F34, 'VEH98 Data'!$A$3:$Z$1007, 15, 0), "")</f>
        <v/>
      </c>
      <c r="R34" s="218" t="str">
        <f>IFERROR(VLOOKUP($F34, 'VEH98 Data'!$A$3:$Z$1007, 18, 0), "")</f>
        <v/>
      </c>
      <c r="S34" s="343" t="str">
        <f>IFERROR(VLOOKUP($F34, 'VEH98 Data'!$A$3:$Z$1007, 12, 0), "")</f>
        <v/>
      </c>
      <c r="T34" s="613" t="str">
        <f>IFERROR(VLOOKUP($F34, 'VEH98 Data'!$A$3:$Z$1007,20, 0), "")</f>
        <v/>
      </c>
      <c r="U34" s="218" t="str">
        <f>IFERROR(VLOOKUP($F34, 'VEH98 Data'!$A$3:$Z$1007, 22, 0), "")</f>
        <v/>
      </c>
      <c r="V34" s="218" t="str">
        <f>IFERROR(VLOOKUP($F34, 'VEH98 Data'!$A$3:$Z$1007, 23, 0),"")</f>
        <v/>
      </c>
      <c r="W34" s="229" t="str">
        <f>IFERROR(VLOOKUP($F34, 'VEH98 Data'!$A$3:$Z$1007,21, 0), "")</f>
        <v/>
      </c>
      <c r="X34" s="218" t="str">
        <f>IFERROR(VLOOKUP($F34, 'VEH98 Data'!$A$3:$Z$1007, 4, 0), "")</f>
        <v/>
      </c>
      <c r="Y34" s="522" t="str">
        <f>IFERROR(VLOOKUP($F34, 'VEH98 Data'!$A$3:$Z$1007,25, 0), "")</f>
        <v/>
      </c>
      <c r="Z34" s="407"/>
      <c r="AA34" s="407"/>
      <c r="AB34" s="407"/>
      <c r="AC34" s="539"/>
      <c r="AD34" s="407"/>
      <c r="AE34" s="539"/>
      <c r="AF34" s="522" t="str">
        <f t="shared" si="1"/>
        <v/>
      </c>
      <c r="AG34" s="523" t="str">
        <f t="shared" si="2"/>
        <v/>
      </c>
      <c r="AH34" s="55"/>
      <c r="AI34" s="55"/>
      <c r="AJ34" s="55"/>
      <c r="AK34" s="321"/>
      <c r="AL34" s="321"/>
      <c r="AM34" s="321"/>
      <c r="AN34" s="321"/>
      <c r="AO34" s="321"/>
      <c r="AP34" s="321"/>
      <c r="AQ34" s="321"/>
      <c r="AR34" s="321"/>
      <c r="AS34" s="321"/>
      <c r="AT34" s="321"/>
      <c r="AU34" s="321"/>
      <c r="AV34" s="321"/>
      <c r="AW34" s="321"/>
      <c r="AX34" s="321"/>
      <c r="AY34" s="321"/>
      <c r="AZ34" s="321"/>
      <c r="BA34" s="321"/>
      <c r="BB34" s="321"/>
    </row>
    <row r="35" spans="1:54" s="345" customFormat="1" x14ac:dyDescent="0.25">
      <c r="A35" s="55"/>
      <c r="B35" s="403"/>
      <c r="C35" s="404"/>
      <c r="D35" s="404"/>
      <c r="E35" s="404"/>
      <c r="F35" s="407"/>
      <c r="G35" s="218" t="str">
        <f t="shared" si="0"/>
        <v/>
      </c>
      <c r="H35" s="228" t="str">
        <f>IFERROR(VLOOKUP($F35, 'VEH98 Data'!$A$3:$Z$1007, 7, 0), "")</f>
        <v/>
      </c>
      <c r="I35" s="218" t="str">
        <f>IFERROR(VLOOKUP($F35, 'VEH98 Data'!$A$3:$Z$1007, 6, 0), "")</f>
        <v/>
      </c>
      <c r="J35" s="218" t="str">
        <f>IFERROR(VLOOKUP($F35, 'VEH98 Data'!$A$3:$Z$1007, 8, 0), "")</f>
        <v/>
      </c>
      <c r="K35" s="218" t="str">
        <f>IFERROR(VLOOKUP($F35, 'VEH98 Data'!$A$3:$Z$1007, 9, 0), "")</f>
        <v/>
      </c>
      <c r="L35" s="218" t="str">
        <f>IFERROR(VLOOKUP($F35,'VEH98 Data'!$A$3:$Z$1007,10,0),"")</f>
        <v/>
      </c>
      <c r="M35" s="218" t="str">
        <f>IFERROR(VLOOKUP($F35,'VEH98 Data'!$A$3:$Z$1007,16,0),"")</f>
        <v/>
      </c>
      <c r="N35" s="218" t="str">
        <f>IFERROR(VLOOKUP($F35, 'VEH98 Data'!$A$3:$Z$1007, 17, 0), "")</f>
        <v/>
      </c>
      <c r="O35" s="218" t="str">
        <f>IFERROR(VLOOKUP($F35, 'VEH98 Data'!$A$3:$Z$1007,11, 0), "")</f>
        <v/>
      </c>
      <c r="P35" s="218" t="str">
        <f>IFERROR(VLOOKUP($F35, 'VEH98 Data'!$A$3:$Z$1007, 14, 0), "")</f>
        <v/>
      </c>
      <c r="Q35" s="218" t="str">
        <f>IFERROR(VLOOKUP($F35, 'VEH98 Data'!$A$3:$Z$1007, 15, 0), "")</f>
        <v/>
      </c>
      <c r="R35" s="218" t="str">
        <f>IFERROR(VLOOKUP($F35, 'VEH98 Data'!$A$3:$Z$1007, 18, 0), "")</f>
        <v/>
      </c>
      <c r="S35" s="343" t="str">
        <f>IFERROR(VLOOKUP($F35, 'VEH98 Data'!$A$3:$Z$1007, 12, 0), "")</f>
        <v/>
      </c>
      <c r="T35" s="613" t="str">
        <f>IFERROR(VLOOKUP($F35, 'VEH98 Data'!$A$3:$Z$1007,20, 0), "")</f>
        <v/>
      </c>
      <c r="U35" s="218" t="str">
        <f>IFERROR(VLOOKUP($F35, 'VEH98 Data'!$A$3:$Z$1007, 22, 0), "")</f>
        <v/>
      </c>
      <c r="V35" s="218" t="str">
        <f>IFERROR(VLOOKUP($F35, 'VEH98 Data'!$A$3:$Z$1007, 23, 0),"")</f>
        <v/>
      </c>
      <c r="W35" s="229" t="str">
        <f>IFERROR(VLOOKUP($F35, 'VEH98 Data'!$A$3:$Z$1007,21, 0), "")</f>
        <v/>
      </c>
      <c r="X35" s="218" t="str">
        <f>IFERROR(VLOOKUP($F35, 'VEH98 Data'!$A$3:$Z$1007, 4, 0), "")</f>
        <v/>
      </c>
      <c r="Y35" s="522" t="str">
        <f>IFERROR(VLOOKUP($F35, 'VEH98 Data'!$A$3:$Z$1007,25, 0), "")</f>
        <v/>
      </c>
      <c r="Z35" s="407"/>
      <c r="AA35" s="407"/>
      <c r="AB35" s="407"/>
      <c r="AC35" s="539"/>
      <c r="AD35" s="407"/>
      <c r="AE35" s="539"/>
      <c r="AF35" s="522" t="str">
        <f t="shared" si="1"/>
        <v/>
      </c>
      <c r="AG35" s="523" t="str">
        <f t="shared" si="2"/>
        <v/>
      </c>
      <c r="AH35" s="55"/>
      <c r="AI35" s="55"/>
      <c r="AJ35" s="55"/>
      <c r="AK35" s="321"/>
      <c r="AL35" s="321"/>
      <c r="AM35" s="321"/>
      <c r="AN35" s="321"/>
      <c r="AO35" s="321"/>
      <c r="AP35" s="321"/>
      <c r="AQ35" s="321"/>
      <c r="AR35" s="321"/>
      <c r="AS35" s="321"/>
      <c r="AT35" s="321"/>
      <c r="AU35" s="321"/>
      <c r="AV35" s="321"/>
      <c r="AW35" s="321"/>
      <c r="AX35" s="321"/>
      <c r="AY35" s="321"/>
      <c r="AZ35" s="321"/>
      <c r="BA35" s="321"/>
      <c r="BB35" s="321"/>
    </row>
    <row r="36" spans="1:54" s="345" customFormat="1" x14ac:dyDescent="0.25">
      <c r="A36" s="55"/>
      <c r="B36" s="403"/>
      <c r="C36" s="404"/>
      <c r="D36" s="404"/>
      <c r="E36" s="404"/>
      <c r="F36" s="407"/>
      <c r="G36" s="218" t="str">
        <f t="shared" si="0"/>
        <v/>
      </c>
      <c r="H36" s="228" t="str">
        <f>IFERROR(VLOOKUP($F36, 'VEH98 Data'!$A$3:$Z$1007, 7, 0), "")</f>
        <v/>
      </c>
      <c r="I36" s="218" t="str">
        <f>IFERROR(VLOOKUP($F36, 'VEH98 Data'!$A$3:$Z$1007, 6, 0), "")</f>
        <v/>
      </c>
      <c r="J36" s="218" t="str">
        <f>IFERROR(VLOOKUP($F36, 'VEH98 Data'!$A$3:$Z$1007, 8, 0), "")</f>
        <v/>
      </c>
      <c r="K36" s="218" t="str">
        <f>IFERROR(VLOOKUP($F36, 'VEH98 Data'!$A$3:$Z$1007, 9, 0), "")</f>
        <v/>
      </c>
      <c r="L36" s="218" t="str">
        <f>IFERROR(VLOOKUP($F36,'VEH98 Data'!$A$3:$Z$1007,10,0),"")</f>
        <v/>
      </c>
      <c r="M36" s="218" t="str">
        <f>IFERROR(VLOOKUP($F36,'VEH98 Data'!$A$3:$Z$1007,16,0),"")</f>
        <v/>
      </c>
      <c r="N36" s="218" t="str">
        <f>IFERROR(VLOOKUP($F36, 'VEH98 Data'!$A$3:$Z$1007, 17, 0), "")</f>
        <v/>
      </c>
      <c r="O36" s="218" t="str">
        <f>IFERROR(VLOOKUP($F36, 'VEH98 Data'!$A$3:$Z$1007,11, 0), "")</f>
        <v/>
      </c>
      <c r="P36" s="218" t="str">
        <f>IFERROR(VLOOKUP($F36, 'VEH98 Data'!$A$3:$Z$1007, 14, 0), "")</f>
        <v/>
      </c>
      <c r="Q36" s="218" t="str">
        <f>IFERROR(VLOOKUP($F36, 'VEH98 Data'!$A$3:$Z$1007, 15, 0), "")</f>
        <v/>
      </c>
      <c r="R36" s="218" t="str">
        <f>IFERROR(VLOOKUP($F36, 'VEH98 Data'!$A$3:$Z$1007, 18, 0), "")</f>
        <v/>
      </c>
      <c r="S36" s="343" t="str">
        <f>IFERROR(VLOOKUP($F36, 'VEH98 Data'!$A$3:$Z$1007, 12, 0), "")</f>
        <v/>
      </c>
      <c r="T36" s="613" t="str">
        <f>IFERROR(VLOOKUP($F36, 'VEH98 Data'!$A$3:$Z$1007,20, 0), "")</f>
        <v/>
      </c>
      <c r="U36" s="218" t="str">
        <f>IFERROR(VLOOKUP($F36, 'VEH98 Data'!$A$3:$Z$1007, 22, 0), "")</f>
        <v/>
      </c>
      <c r="V36" s="218" t="str">
        <f>IFERROR(VLOOKUP($F36, 'VEH98 Data'!$A$3:$Z$1007, 23, 0),"")</f>
        <v/>
      </c>
      <c r="W36" s="229" t="str">
        <f>IFERROR(VLOOKUP($F36, 'VEH98 Data'!$A$3:$Z$1007,21, 0), "")</f>
        <v/>
      </c>
      <c r="X36" s="218" t="str">
        <f>IFERROR(VLOOKUP($F36, 'VEH98 Data'!$A$3:$Z$1007, 4, 0), "")</f>
        <v/>
      </c>
      <c r="Y36" s="522" t="str">
        <f>IFERROR(VLOOKUP($F36, 'VEH98 Data'!$A$3:$Z$1007,25, 0), "")</f>
        <v/>
      </c>
      <c r="Z36" s="407"/>
      <c r="AA36" s="407"/>
      <c r="AB36" s="407"/>
      <c r="AC36" s="539"/>
      <c r="AD36" s="407"/>
      <c r="AE36" s="539"/>
      <c r="AF36" s="522" t="str">
        <f t="shared" si="1"/>
        <v/>
      </c>
      <c r="AG36" s="523" t="str">
        <f t="shared" si="2"/>
        <v/>
      </c>
      <c r="AH36" s="55"/>
      <c r="AI36" s="55"/>
      <c r="AJ36" s="55"/>
      <c r="AK36" s="321"/>
      <c r="AL36" s="321"/>
      <c r="AM36" s="321"/>
      <c r="AN36" s="321"/>
      <c r="AO36" s="321"/>
      <c r="AP36" s="321"/>
      <c r="AQ36" s="321"/>
      <c r="AR36" s="321"/>
      <c r="AS36" s="321"/>
      <c r="AT36" s="321"/>
      <c r="AU36" s="321"/>
      <c r="AV36" s="321"/>
      <c r="AW36" s="321"/>
      <c r="AX36" s="321"/>
      <c r="AY36" s="321"/>
      <c r="AZ36" s="321"/>
      <c r="BA36" s="321"/>
      <c r="BB36" s="321"/>
    </row>
    <row r="37" spans="1:54" s="345" customFormat="1" x14ac:dyDescent="0.25">
      <c r="A37" s="55"/>
      <c r="B37" s="403"/>
      <c r="C37" s="408"/>
      <c r="D37" s="408"/>
      <c r="E37" s="409"/>
      <c r="F37" s="407"/>
      <c r="G37" s="218" t="str">
        <f t="shared" si="0"/>
        <v/>
      </c>
      <c r="H37" s="228" t="str">
        <f>IFERROR(VLOOKUP($F37, 'VEH98 Data'!$A$3:$Z$1007, 7, 0), "")</f>
        <v/>
      </c>
      <c r="I37" s="218" t="str">
        <f>IFERROR(VLOOKUP($F37, 'VEH98 Data'!$A$3:$Z$1007, 6, 0), "")</f>
        <v/>
      </c>
      <c r="J37" s="218" t="str">
        <f>IFERROR(VLOOKUP($F37, 'VEH98 Data'!$A$3:$Z$1007, 8, 0), "")</f>
        <v/>
      </c>
      <c r="K37" s="218" t="str">
        <f>IFERROR(VLOOKUP($F37, 'VEH98 Data'!$A$3:$Z$1007, 9, 0), "")</f>
        <v/>
      </c>
      <c r="L37" s="218" t="str">
        <f>IFERROR(VLOOKUP($F37,'VEH98 Data'!$A$3:$Z$1007,10,0),"")</f>
        <v/>
      </c>
      <c r="M37" s="218" t="str">
        <f>IFERROR(VLOOKUP($F37,'VEH98 Data'!$A$3:$Z$1007,16,0),"")</f>
        <v/>
      </c>
      <c r="N37" s="218" t="str">
        <f>IFERROR(VLOOKUP($F37, 'VEH98 Data'!$A$3:$Z$1007, 17, 0), "")</f>
        <v/>
      </c>
      <c r="O37" s="218" t="str">
        <f>IFERROR(VLOOKUP($F37, 'VEH98 Data'!$A$3:$Z$1007,11, 0), "")</f>
        <v/>
      </c>
      <c r="P37" s="218" t="str">
        <f>IFERROR(VLOOKUP($F37, 'VEH98 Data'!$A$3:$Z$1007, 14, 0), "")</f>
        <v/>
      </c>
      <c r="Q37" s="218" t="str">
        <f>IFERROR(VLOOKUP($F37, 'VEH98 Data'!$A$3:$Z$1007, 15, 0), "")</f>
        <v/>
      </c>
      <c r="R37" s="218" t="str">
        <f>IFERROR(VLOOKUP($F37, 'VEH98 Data'!$A$3:$Z$1007, 18, 0), "")</f>
        <v/>
      </c>
      <c r="S37" s="343" t="str">
        <f>IFERROR(VLOOKUP($F37, 'VEH98 Data'!$A$3:$Z$1007, 12, 0), "")</f>
        <v/>
      </c>
      <c r="T37" s="613" t="str">
        <f>IFERROR(VLOOKUP($F37, 'VEH98 Data'!$A$3:$Z$1007,20, 0), "")</f>
        <v/>
      </c>
      <c r="U37" s="218" t="str">
        <f>IFERROR(VLOOKUP($F37, 'VEH98 Data'!$A$3:$Z$1007, 22, 0), "")</f>
        <v/>
      </c>
      <c r="V37" s="218" t="str">
        <f>IFERROR(VLOOKUP($F37, 'VEH98 Data'!$A$3:$Z$1007, 23, 0),"")</f>
        <v/>
      </c>
      <c r="W37" s="229" t="str">
        <f>IFERROR(VLOOKUP($F37, 'VEH98 Data'!$A$3:$Z$1007,21, 0), "")</f>
        <v/>
      </c>
      <c r="X37" s="218" t="str">
        <f>IFERROR(VLOOKUP($F37, 'VEH98 Data'!$A$3:$Z$1007, 4, 0), "")</f>
        <v/>
      </c>
      <c r="Y37" s="522" t="str">
        <f>IFERROR(VLOOKUP($F37, 'VEH98 Data'!$A$3:$Z$1007,25, 0), "")</f>
        <v/>
      </c>
      <c r="Z37" s="407"/>
      <c r="AA37" s="407"/>
      <c r="AB37" s="407"/>
      <c r="AC37" s="539"/>
      <c r="AD37" s="407"/>
      <c r="AE37" s="539"/>
      <c r="AF37" s="522" t="str">
        <f t="shared" si="1"/>
        <v/>
      </c>
      <c r="AG37" s="523" t="str">
        <f t="shared" si="2"/>
        <v/>
      </c>
      <c r="AH37" s="55"/>
      <c r="AI37" s="55"/>
      <c r="AJ37" s="55"/>
      <c r="AK37" s="321"/>
      <c r="AL37" s="321"/>
      <c r="AM37" s="321"/>
      <c r="AN37" s="321"/>
      <c r="AO37" s="321"/>
      <c r="AP37" s="321"/>
      <c r="AQ37" s="321"/>
      <c r="AR37" s="321"/>
      <c r="AS37" s="321"/>
      <c r="AT37" s="321"/>
      <c r="AU37" s="321"/>
      <c r="AV37" s="321"/>
      <c r="AW37" s="321"/>
      <c r="AX37" s="321"/>
      <c r="AY37" s="321"/>
      <c r="AZ37" s="321"/>
      <c r="BA37" s="321"/>
      <c r="BB37" s="321"/>
    </row>
    <row r="38" spans="1:54" s="345" customFormat="1" x14ac:dyDescent="0.25">
      <c r="A38" s="55"/>
      <c r="B38" s="403"/>
      <c r="C38" s="404"/>
      <c r="D38" s="404"/>
      <c r="E38" s="404"/>
      <c r="F38" s="407"/>
      <c r="G38" s="218" t="str">
        <f t="shared" si="0"/>
        <v/>
      </c>
      <c r="H38" s="228" t="str">
        <f>IFERROR(VLOOKUP($F38, 'VEH98 Data'!$A$3:$Z$1007, 7, 0), "")</f>
        <v/>
      </c>
      <c r="I38" s="218" t="str">
        <f>IFERROR(VLOOKUP($F38, 'VEH98 Data'!$A$3:$Z$1007, 6, 0), "")</f>
        <v/>
      </c>
      <c r="J38" s="218" t="str">
        <f>IFERROR(VLOOKUP($F38, 'VEH98 Data'!$A$3:$Z$1007, 8, 0), "")</f>
        <v/>
      </c>
      <c r="K38" s="218" t="str">
        <f>IFERROR(VLOOKUP($F38, 'VEH98 Data'!$A$3:$Z$1007, 9, 0), "")</f>
        <v/>
      </c>
      <c r="L38" s="218" t="str">
        <f>IFERROR(VLOOKUP($F38,'VEH98 Data'!$A$3:$Z$1007,10,0),"")</f>
        <v/>
      </c>
      <c r="M38" s="218" t="str">
        <f>IFERROR(VLOOKUP($F38,'VEH98 Data'!$A$3:$Z$1007,16,0),"")</f>
        <v/>
      </c>
      <c r="N38" s="218" t="str">
        <f>IFERROR(VLOOKUP($F38, 'VEH98 Data'!$A$3:$Z$1007, 17, 0), "")</f>
        <v/>
      </c>
      <c r="O38" s="218" t="str">
        <f>IFERROR(VLOOKUP($F38, 'VEH98 Data'!$A$3:$Z$1007,11, 0), "")</f>
        <v/>
      </c>
      <c r="P38" s="218" t="str">
        <f>IFERROR(VLOOKUP($F38, 'VEH98 Data'!$A$3:$Z$1007, 14, 0), "")</f>
        <v/>
      </c>
      <c r="Q38" s="218" t="str">
        <f>IFERROR(VLOOKUP($F38, 'VEH98 Data'!$A$3:$Z$1007, 15, 0), "")</f>
        <v/>
      </c>
      <c r="R38" s="218" t="str">
        <f>IFERROR(VLOOKUP($F38, 'VEH98 Data'!$A$3:$Z$1007, 18, 0), "")</f>
        <v/>
      </c>
      <c r="S38" s="343" t="str">
        <f>IFERROR(VLOOKUP($F38, 'VEH98 Data'!$A$3:$Z$1007, 12, 0), "")</f>
        <v/>
      </c>
      <c r="T38" s="613" t="str">
        <f>IFERROR(VLOOKUP($F38, 'VEH98 Data'!$A$3:$Z$1007,20, 0), "")</f>
        <v/>
      </c>
      <c r="U38" s="218" t="str">
        <f>IFERROR(VLOOKUP($F38, 'VEH98 Data'!$A$3:$Z$1007, 22, 0), "")</f>
        <v/>
      </c>
      <c r="V38" s="218" t="str">
        <f>IFERROR(VLOOKUP($F38, 'VEH98 Data'!$A$3:$Z$1007, 23, 0),"")</f>
        <v/>
      </c>
      <c r="W38" s="229" t="str">
        <f>IFERROR(VLOOKUP($F38, 'VEH98 Data'!$A$3:$Z$1007,21, 0), "")</f>
        <v/>
      </c>
      <c r="X38" s="218" t="str">
        <f>IFERROR(VLOOKUP($F38, 'VEH98 Data'!$A$3:$Z$1007, 4, 0), "")</f>
        <v/>
      </c>
      <c r="Y38" s="522" t="str">
        <f>IFERROR(VLOOKUP($F38, 'VEH98 Data'!$A$3:$Z$1007,25, 0), "")</f>
        <v/>
      </c>
      <c r="Z38" s="407"/>
      <c r="AA38" s="407"/>
      <c r="AB38" s="407"/>
      <c r="AC38" s="539"/>
      <c r="AD38" s="407"/>
      <c r="AE38" s="539"/>
      <c r="AF38" s="522" t="str">
        <f t="shared" si="1"/>
        <v/>
      </c>
      <c r="AG38" s="523" t="str">
        <f t="shared" si="2"/>
        <v/>
      </c>
      <c r="AH38" s="55"/>
      <c r="AI38" s="55"/>
      <c r="AJ38" s="55"/>
      <c r="AK38" s="321"/>
      <c r="AL38" s="321"/>
      <c r="AM38" s="321"/>
      <c r="AN38" s="321"/>
      <c r="AO38" s="321"/>
      <c r="AP38" s="321"/>
      <c r="AQ38" s="321"/>
      <c r="AR38" s="321"/>
      <c r="AS38" s="321"/>
      <c r="AT38" s="321"/>
      <c r="AU38" s="321"/>
      <c r="AV38" s="321"/>
      <c r="AW38" s="321"/>
      <c r="AX38" s="321"/>
      <c r="AY38" s="321"/>
      <c r="AZ38" s="321"/>
      <c r="BA38" s="321"/>
      <c r="BB38" s="321"/>
    </row>
    <row r="39" spans="1:54" s="345" customFormat="1" x14ac:dyDescent="0.25">
      <c r="A39" s="55"/>
      <c r="B39" s="403"/>
      <c r="C39" s="404"/>
      <c r="D39" s="404"/>
      <c r="E39" s="404"/>
      <c r="F39" s="407"/>
      <c r="G39" s="218" t="str">
        <f t="shared" si="0"/>
        <v/>
      </c>
      <c r="H39" s="228" t="str">
        <f>IFERROR(VLOOKUP($F39, 'VEH98 Data'!$A$3:$Z$1007, 7, 0), "")</f>
        <v/>
      </c>
      <c r="I39" s="218" t="str">
        <f>IFERROR(VLOOKUP($F39, 'VEH98 Data'!$A$3:$Z$1007, 6, 0), "")</f>
        <v/>
      </c>
      <c r="J39" s="218" t="str">
        <f>IFERROR(VLOOKUP($F39, 'VEH98 Data'!$A$3:$Z$1007, 8, 0), "")</f>
        <v/>
      </c>
      <c r="K39" s="218" t="str">
        <f>IFERROR(VLOOKUP($F39, 'VEH98 Data'!$A$3:$Z$1007, 9, 0), "")</f>
        <v/>
      </c>
      <c r="L39" s="218" t="str">
        <f>IFERROR(VLOOKUP($F39,'VEH98 Data'!$A$3:$Z$1007,10,0),"")</f>
        <v/>
      </c>
      <c r="M39" s="218" t="str">
        <f>IFERROR(VLOOKUP($F39,'VEH98 Data'!$A$3:$Z$1007,16,0),"")</f>
        <v/>
      </c>
      <c r="N39" s="218" t="str">
        <f>IFERROR(VLOOKUP($F39, 'VEH98 Data'!$A$3:$Z$1007, 17, 0), "")</f>
        <v/>
      </c>
      <c r="O39" s="218" t="str">
        <f>IFERROR(VLOOKUP($F39, 'VEH98 Data'!$A$3:$Z$1007,11, 0), "")</f>
        <v/>
      </c>
      <c r="P39" s="218" t="str">
        <f>IFERROR(VLOOKUP($F39, 'VEH98 Data'!$A$3:$Z$1007, 14, 0), "")</f>
        <v/>
      </c>
      <c r="Q39" s="218" t="str">
        <f>IFERROR(VLOOKUP($F39, 'VEH98 Data'!$A$3:$Z$1007, 15, 0), "")</f>
        <v/>
      </c>
      <c r="R39" s="218" t="str">
        <f>IFERROR(VLOOKUP($F39, 'VEH98 Data'!$A$3:$Z$1007, 18, 0), "")</f>
        <v/>
      </c>
      <c r="S39" s="343" t="str">
        <f>IFERROR(VLOOKUP($F39, 'VEH98 Data'!$A$3:$Z$1007, 12, 0), "")</f>
        <v/>
      </c>
      <c r="T39" s="613" t="str">
        <f>IFERROR(VLOOKUP($F39, 'VEH98 Data'!$A$3:$Z$1007,20, 0), "")</f>
        <v/>
      </c>
      <c r="U39" s="218" t="str">
        <f>IFERROR(VLOOKUP($F39, 'VEH98 Data'!$A$3:$Z$1007, 22, 0), "")</f>
        <v/>
      </c>
      <c r="V39" s="218" t="str">
        <f>IFERROR(VLOOKUP($F39, 'VEH98 Data'!$A$3:$Z$1007, 23, 0),"")</f>
        <v/>
      </c>
      <c r="W39" s="229" t="str">
        <f>IFERROR(VLOOKUP($F39, 'VEH98 Data'!$A$3:$Z$1007,21, 0), "")</f>
        <v/>
      </c>
      <c r="X39" s="218" t="str">
        <f>IFERROR(VLOOKUP($F39, 'VEH98 Data'!$A$3:$Z$1007, 4, 0), "")</f>
        <v/>
      </c>
      <c r="Y39" s="522" t="str">
        <f>IFERROR(VLOOKUP($F39, 'VEH98 Data'!$A$3:$Z$1007,25, 0), "")</f>
        <v/>
      </c>
      <c r="Z39" s="407"/>
      <c r="AA39" s="407"/>
      <c r="AB39" s="407"/>
      <c r="AC39" s="539"/>
      <c r="AD39" s="407"/>
      <c r="AE39" s="539"/>
      <c r="AF39" s="522" t="str">
        <f t="shared" si="1"/>
        <v/>
      </c>
      <c r="AG39" s="523" t="str">
        <f t="shared" si="2"/>
        <v/>
      </c>
      <c r="AH39" s="55"/>
      <c r="AI39" s="55"/>
      <c r="AJ39" s="55"/>
      <c r="AK39" s="321"/>
      <c r="AL39" s="321"/>
      <c r="AM39" s="321"/>
      <c r="AN39" s="321"/>
      <c r="AO39" s="321"/>
      <c r="AP39" s="321"/>
      <c r="AQ39" s="321"/>
      <c r="AR39" s="321"/>
      <c r="AS39" s="321"/>
      <c r="AT39" s="321"/>
      <c r="AU39" s="321"/>
      <c r="AV39" s="321"/>
      <c r="AW39" s="321"/>
      <c r="AX39" s="321"/>
      <c r="AY39" s="321"/>
      <c r="AZ39" s="321"/>
      <c r="BA39" s="321"/>
      <c r="BB39" s="321"/>
    </row>
    <row r="40" spans="1:54" s="345" customFormat="1" x14ac:dyDescent="0.25">
      <c r="A40" s="55"/>
      <c r="B40" s="403"/>
      <c r="C40" s="404"/>
      <c r="D40" s="404"/>
      <c r="E40" s="404"/>
      <c r="F40" s="407"/>
      <c r="G40" s="218" t="str">
        <f t="shared" si="0"/>
        <v/>
      </c>
      <c r="H40" s="228" t="str">
        <f>IFERROR(VLOOKUP($F40, 'VEH98 Data'!$A$3:$Z$1007, 7, 0), "")</f>
        <v/>
      </c>
      <c r="I40" s="218" t="str">
        <f>IFERROR(VLOOKUP($F40, 'VEH98 Data'!$A$3:$Z$1007, 6, 0), "")</f>
        <v/>
      </c>
      <c r="J40" s="218" t="str">
        <f>IFERROR(VLOOKUP($F40, 'VEH98 Data'!$A$3:$Z$1007, 8, 0), "")</f>
        <v/>
      </c>
      <c r="K40" s="218" t="str">
        <f>IFERROR(VLOOKUP($F40, 'VEH98 Data'!$A$3:$Z$1007, 9, 0), "")</f>
        <v/>
      </c>
      <c r="L40" s="218" t="str">
        <f>IFERROR(VLOOKUP($F40,'VEH98 Data'!$A$3:$Z$1007,10,0),"")</f>
        <v/>
      </c>
      <c r="M40" s="218" t="str">
        <f>IFERROR(VLOOKUP($F40,'VEH98 Data'!$A$3:$Z$1007,16,0),"")</f>
        <v/>
      </c>
      <c r="N40" s="218" t="str">
        <f>IFERROR(VLOOKUP($F40, 'VEH98 Data'!$A$3:$Z$1007, 17, 0), "")</f>
        <v/>
      </c>
      <c r="O40" s="218" t="str">
        <f>IFERROR(VLOOKUP($F40, 'VEH98 Data'!$A$3:$Z$1007,11, 0), "")</f>
        <v/>
      </c>
      <c r="P40" s="218" t="str">
        <f>IFERROR(VLOOKUP($F40, 'VEH98 Data'!$A$3:$Z$1007, 14, 0), "")</f>
        <v/>
      </c>
      <c r="Q40" s="218" t="str">
        <f>IFERROR(VLOOKUP($F40, 'VEH98 Data'!$A$3:$Z$1007, 15, 0), "")</f>
        <v/>
      </c>
      <c r="R40" s="218" t="str">
        <f>IFERROR(VLOOKUP($F40, 'VEH98 Data'!$A$3:$Z$1007, 18, 0), "")</f>
        <v/>
      </c>
      <c r="S40" s="343" t="str">
        <f>IFERROR(VLOOKUP($F40, 'VEH98 Data'!$A$3:$Z$1007, 12, 0), "")</f>
        <v/>
      </c>
      <c r="T40" s="613" t="str">
        <f>IFERROR(VLOOKUP($F40, 'VEH98 Data'!$A$3:$Z$1007,20, 0), "")</f>
        <v/>
      </c>
      <c r="U40" s="218" t="str">
        <f>IFERROR(VLOOKUP($F40, 'VEH98 Data'!$A$3:$Z$1007, 22, 0), "")</f>
        <v/>
      </c>
      <c r="V40" s="218" t="str">
        <f>IFERROR(VLOOKUP($F40, 'VEH98 Data'!$A$3:$Z$1007, 23, 0),"")</f>
        <v/>
      </c>
      <c r="W40" s="229" t="str">
        <f>IFERROR(VLOOKUP($F40, 'VEH98 Data'!$A$3:$Z$1007,21, 0), "")</f>
        <v/>
      </c>
      <c r="X40" s="218" t="str">
        <f>IFERROR(VLOOKUP($F40, 'VEH98 Data'!$A$3:$Z$1007, 4, 0), "")</f>
        <v/>
      </c>
      <c r="Y40" s="522" t="str">
        <f>IFERROR(VLOOKUP($F40, 'VEH98 Data'!$A$3:$Z$1007,25, 0), "")</f>
        <v/>
      </c>
      <c r="Z40" s="407"/>
      <c r="AA40" s="407"/>
      <c r="AB40" s="407"/>
      <c r="AC40" s="539"/>
      <c r="AD40" s="407"/>
      <c r="AE40" s="539"/>
      <c r="AF40" s="522" t="str">
        <f t="shared" si="1"/>
        <v/>
      </c>
      <c r="AG40" s="523" t="str">
        <f t="shared" si="2"/>
        <v/>
      </c>
      <c r="AH40" s="55"/>
      <c r="AI40" s="55"/>
      <c r="AJ40" s="55"/>
      <c r="AK40" s="321"/>
      <c r="AL40" s="321"/>
      <c r="AM40" s="321"/>
      <c r="AN40" s="321"/>
      <c r="AO40" s="321"/>
      <c r="AP40" s="321"/>
      <c r="AQ40" s="321"/>
      <c r="AR40" s="321"/>
      <c r="AS40" s="321"/>
      <c r="AT40" s="321"/>
      <c r="AU40" s="321"/>
      <c r="AV40" s="321"/>
      <c r="AW40" s="321"/>
      <c r="AX40" s="321"/>
      <c r="AY40" s="321"/>
      <c r="AZ40" s="321"/>
      <c r="BA40" s="321"/>
      <c r="BB40" s="321"/>
    </row>
    <row r="41" spans="1:54" s="345" customFormat="1" x14ac:dyDescent="0.25">
      <c r="A41" s="55"/>
      <c r="B41" s="403"/>
      <c r="C41" s="404"/>
      <c r="D41" s="404"/>
      <c r="E41" s="404"/>
      <c r="F41" s="407"/>
      <c r="G41" s="218" t="str">
        <f t="shared" si="0"/>
        <v/>
      </c>
      <c r="H41" s="228" t="str">
        <f>IFERROR(VLOOKUP($F41, 'VEH98 Data'!$A$3:$Z$1007, 7, 0), "")</f>
        <v/>
      </c>
      <c r="I41" s="218" t="str">
        <f>IFERROR(VLOOKUP($F41, 'VEH98 Data'!$A$3:$Z$1007, 6, 0), "")</f>
        <v/>
      </c>
      <c r="J41" s="218" t="str">
        <f>IFERROR(VLOOKUP($F41, 'VEH98 Data'!$A$3:$Z$1007, 8, 0), "")</f>
        <v/>
      </c>
      <c r="K41" s="218" t="str">
        <f>IFERROR(VLOOKUP($F41, 'VEH98 Data'!$A$3:$Z$1007, 9, 0), "")</f>
        <v/>
      </c>
      <c r="L41" s="218" t="str">
        <f>IFERROR(VLOOKUP($F41,'VEH98 Data'!$A$3:$Z$1007,10,0),"")</f>
        <v/>
      </c>
      <c r="M41" s="218" t="str">
        <f>IFERROR(VLOOKUP($F41,'VEH98 Data'!$A$3:$Z$1007,16,0),"")</f>
        <v/>
      </c>
      <c r="N41" s="218" t="str">
        <f>IFERROR(VLOOKUP($F41, 'VEH98 Data'!$A$3:$Z$1007, 17, 0), "")</f>
        <v/>
      </c>
      <c r="O41" s="218" t="str">
        <f>IFERROR(VLOOKUP($F41, 'VEH98 Data'!$A$3:$Z$1007,11, 0), "")</f>
        <v/>
      </c>
      <c r="P41" s="218" t="str">
        <f>IFERROR(VLOOKUP($F41, 'VEH98 Data'!$A$3:$Z$1007, 14, 0), "")</f>
        <v/>
      </c>
      <c r="Q41" s="218" t="str">
        <f>IFERROR(VLOOKUP($F41, 'VEH98 Data'!$A$3:$Z$1007, 15, 0), "")</f>
        <v/>
      </c>
      <c r="R41" s="218" t="str">
        <f>IFERROR(VLOOKUP($F41, 'VEH98 Data'!$A$3:$Z$1007, 18, 0), "")</f>
        <v/>
      </c>
      <c r="S41" s="343" t="str">
        <f>IFERROR(VLOOKUP($F41, 'VEH98 Data'!$A$3:$Z$1007, 12, 0), "")</f>
        <v/>
      </c>
      <c r="T41" s="613" t="str">
        <f>IFERROR(VLOOKUP($F41, 'VEH98 Data'!$A$3:$Z$1007,20, 0), "")</f>
        <v/>
      </c>
      <c r="U41" s="218" t="str">
        <f>IFERROR(VLOOKUP($F41, 'VEH98 Data'!$A$3:$Z$1007, 22, 0), "")</f>
        <v/>
      </c>
      <c r="V41" s="218" t="str">
        <f>IFERROR(VLOOKUP($F41, 'VEH98 Data'!$A$3:$Z$1007, 23, 0),"")</f>
        <v/>
      </c>
      <c r="W41" s="229" t="str">
        <f>IFERROR(VLOOKUP($F41, 'VEH98 Data'!$A$3:$Z$1007,21, 0), "")</f>
        <v/>
      </c>
      <c r="X41" s="218" t="str">
        <f>IFERROR(VLOOKUP($F41, 'VEH98 Data'!$A$3:$Z$1007, 4, 0), "")</f>
        <v/>
      </c>
      <c r="Y41" s="522" t="str">
        <f>IFERROR(VLOOKUP($F41, 'VEH98 Data'!$A$3:$Z$1007,25, 0), "")</f>
        <v/>
      </c>
      <c r="Z41" s="407"/>
      <c r="AA41" s="407"/>
      <c r="AB41" s="407"/>
      <c r="AC41" s="539"/>
      <c r="AD41" s="407"/>
      <c r="AE41" s="539"/>
      <c r="AF41" s="522" t="str">
        <f t="shared" si="1"/>
        <v/>
      </c>
      <c r="AG41" s="523" t="str">
        <f t="shared" si="2"/>
        <v/>
      </c>
      <c r="AH41" s="55"/>
      <c r="AI41" s="55"/>
      <c r="AJ41" s="55"/>
      <c r="AK41" s="321"/>
      <c r="AL41" s="321"/>
      <c r="AM41" s="321"/>
      <c r="AN41" s="321"/>
      <c r="AO41" s="321"/>
      <c r="AP41" s="321"/>
      <c r="AQ41" s="321"/>
      <c r="AR41" s="321"/>
      <c r="AS41" s="321"/>
      <c r="AT41" s="321"/>
      <c r="AU41" s="321"/>
      <c r="AV41" s="321"/>
      <c r="AW41" s="321"/>
      <c r="AX41" s="321"/>
      <c r="AY41" s="321"/>
      <c r="AZ41" s="321"/>
      <c r="BA41" s="321"/>
      <c r="BB41" s="321"/>
    </row>
    <row r="42" spans="1:54" s="402" customFormat="1" x14ac:dyDescent="0.25">
      <c r="A42" s="55"/>
      <c r="B42" s="454"/>
      <c r="C42" s="455"/>
      <c r="D42" s="455"/>
      <c r="E42" s="455"/>
      <c r="F42" s="456"/>
      <c r="G42" s="457" t="str">
        <f t="shared" si="0"/>
        <v/>
      </c>
      <c r="H42" s="458" t="str">
        <f>IFERROR(VLOOKUP($F42, 'VEH98 Data'!$A$3:$Z$1007, 7, 0), "")</f>
        <v/>
      </c>
      <c r="I42" s="457" t="str">
        <f>IFERROR(VLOOKUP($F42, 'VEH98 Data'!$A$3:$Z$1007, 6, 0), "")</f>
        <v/>
      </c>
      <c r="J42" s="457" t="str">
        <f>IFERROR(VLOOKUP($F42, 'VEH98 Data'!$A$3:$Z$1007, 8, 0), "")</f>
        <v/>
      </c>
      <c r="K42" s="457" t="str">
        <f>IFERROR(VLOOKUP($F42, 'VEH98 Data'!$A$3:$Z$1007, 9, 0), "")</f>
        <v/>
      </c>
      <c r="L42" s="457" t="str">
        <f>IFERROR(VLOOKUP($F42,'VEH98 Data'!$A$3:$Z$1007,10,0),"")</f>
        <v/>
      </c>
      <c r="M42" s="457" t="str">
        <f>IFERROR(VLOOKUP($F42,'VEH98 Data'!$A$3:$Z$1007,16,0),"")</f>
        <v/>
      </c>
      <c r="N42" s="457" t="str">
        <f>IFERROR(VLOOKUP($F42, 'VEH98 Data'!$A$3:$Z$1007, 17, 0), "")</f>
        <v/>
      </c>
      <c r="O42" s="457" t="str">
        <f>IFERROR(VLOOKUP($F42, 'VEH98 Data'!$A$3:$Z$1007,11, 0), "")</f>
        <v/>
      </c>
      <c r="P42" s="457" t="str">
        <f>IFERROR(VLOOKUP($F42, 'VEH98 Data'!$A$3:$Z$1007, 14, 0), "")</f>
        <v/>
      </c>
      <c r="Q42" s="457" t="str">
        <f>IFERROR(VLOOKUP($F42, 'VEH98 Data'!$A$3:$Z$1007, 15, 0), "")</f>
        <v/>
      </c>
      <c r="R42" s="457" t="str">
        <f>IFERROR(VLOOKUP($F42, 'VEH98 Data'!$A$3:$Z$1007, 18, 0), "")</f>
        <v/>
      </c>
      <c r="S42" s="459" t="str">
        <f>IFERROR(VLOOKUP($F42, 'VEH98 Data'!$A$3:$Z$1007, 12, 0), "")</f>
        <v/>
      </c>
      <c r="T42" s="614" t="str">
        <f>IFERROR(VLOOKUP($F42, 'VEH98 Data'!$A$3:$Z$1007,20, 0), "")</f>
        <v/>
      </c>
      <c r="U42" s="457" t="str">
        <f>IFERROR(VLOOKUP($F42, 'VEH98 Data'!$A$3:$Z$1007, 22, 0), "")</f>
        <v/>
      </c>
      <c r="V42" s="457" t="str">
        <f>IFERROR(VLOOKUP($F42, 'VEH98 Data'!$A$3:$Z$1007, 23, 0),"")</f>
        <v/>
      </c>
      <c r="W42" s="460" t="str">
        <f>IFERROR(VLOOKUP($F42, 'VEH98 Data'!$A$3:$Z$1007,21, 0), "")</f>
        <v/>
      </c>
      <c r="X42" s="457" t="str">
        <f>IFERROR(VLOOKUP($F42, 'VEH98 Data'!$A$3:$Z$1007, 4, 0), "")</f>
        <v/>
      </c>
      <c r="Y42" s="524" t="str">
        <f>IFERROR(VLOOKUP($F42, 'VEH98 Data'!$A$3:$Z$1007,25, 0), "")</f>
        <v/>
      </c>
      <c r="Z42" s="456"/>
      <c r="AA42" s="456"/>
      <c r="AB42" s="456"/>
      <c r="AC42" s="540"/>
      <c r="AD42" s="456"/>
      <c r="AE42" s="540"/>
      <c r="AF42" s="524" t="str">
        <f t="shared" si="1"/>
        <v/>
      </c>
      <c r="AG42" s="525" t="str">
        <f t="shared" si="2"/>
        <v/>
      </c>
      <c r="AH42" s="55"/>
      <c r="AI42" s="55"/>
      <c r="AJ42" s="55"/>
      <c r="AK42" s="321"/>
      <c r="AL42" s="321"/>
      <c r="AM42" s="321"/>
      <c r="AN42" s="321"/>
      <c r="AO42" s="321"/>
      <c r="AP42" s="321"/>
      <c r="AQ42" s="321"/>
      <c r="AR42" s="321"/>
      <c r="AS42" s="321"/>
      <c r="AT42" s="321"/>
      <c r="AU42" s="321"/>
      <c r="AV42" s="321"/>
      <c r="AW42" s="321"/>
      <c r="AX42" s="321"/>
      <c r="AY42" s="321"/>
      <c r="AZ42" s="321"/>
      <c r="BA42" s="321"/>
      <c r="BB42" s="321"/>
    </row>
    <row r="43" spans="1:54" s="402" customFormat="1" x14ac:dyDescent="0.25">
      <c r="A43" s="55"/>
      <c r="B43" s="403"/>
      <c r="C43" s="404"/>
      <c r="D43" s="404"/>
      <c r="E43" s="404"/>
      <c r="F43" s="444" t="s">
        <v>1354</v>
      </c>
      <c r="G43" s="446"/>
      <c r="H43" s="447"/>
      <c r="I43" s="446"/>
      <c r="J43" s="446"/>
      <c r="K43" s="446"/>
      <c r="L43" s="446"/>
      <c r="M43" s="446"/>
      <c r="N43" s="446"/>
      <c r="O43" s="446"/>
      <c r="P43" s="446"/>
      <c r="Q43" s="446"/>
      <c r="R43" s="446"/>
      <c r="S43" s="448"/>
      <c r="T43" s="615"/>
      <c r="U43" s="446"/>
      <c r="V43" s="446"/>
      <c r="W43" s="449"/>
      <c r="X43" s="446"/>
      <c r="Y43" s="526"/>
      <c r="Z43" s="407"/>
      <c r="AA43" s="407"/>
      <c r="AB43" s="407"/>
      <c r="AC43" s="539"/>
      <c r="AD43" s="407"/>
      <c r="AE43" s="539"/>
      <c r="AF43" s="526"/>
      <c r="AG43" s="527"/>
      <c r="AH43" s="55"/>
      <c r="AI43" s="55"/>
      <c r="AJ43" s="55"/>
      <c r="AK43" s="321"/>
      <c r="AL43" s="321"/>
      <c r="AM43" s="321"/>
      <c r="AN43" s="321"/>
      <c r="AO43" s="321"/>
      <c r="AP43" s="321"/>
      <c r="AQ43" s="321"/>
      <c r="AR43" s="321"/>
      <c r="AS43" s="321"/>
      <c r="AT43" s="321"/>
      <c r="AU43" s="321"/>
      <c r="AV43" s="321"/>
      <c r="AW43" s="321"/>
      <c r="AX43" s="321"/>
      <c r="AY43" s="321"/>
      <c r="AZ43" s="321"/>
      <c r="BA43" s="321"/>
      <c r="BB43" s="321"/>
    </row>
    <row r="44" spans="1:54" s="345" customFormat="1" ht="15.75" thickBot="1" x14ac:dyDescent="0.3">
      <c r="A44" s="55"/>
      <c r="B44" s="410"/>
      <c r="C44" s="411"/>
      <c r="D44" s="411"/>
      <c r="E44" s="411"/>
      <c r="F44" s="445" t="s">
        <v>1354</v>
      </c>
      <c r="G44" s="450"/>
      <c r="H44" s="451"/>
      <c r="I44" s="450"/>
      <c r="J44" s="450"/>
      <c r="K44" s="450"/>
      <c r="L44" s="450"/>
      <c r="M44" s="450"/>
      <c r="N44" s="450"/>
      <c r="O44" s="450"/>
      <c r="P44" s="450"/>
      <c r="Q44" s="450"/>
      <c r="R44" s="450"/>
      <c r="S44" s="452"/>
      <c r="T44" s="616"/>
      <c r="U44" s="450"/>
      <c r="V44" s="450"/>
      <c r="W44" s="453"/>
      <c r="X44" s="450"/>
      <c r="Y44" s="528"/>
      <c r="Z44" s="412"/>
      <c r="AA44" s="412"/>
      <c r="AB44" s="412"/>
      <c r="AC44" s="541"/>
      <c r="AD44" s="412"/>
      <c r="AE44" s="541"/>
      <c r="AF44" s="528" t="str">
        <f t="shared" si="1"/>
        <v/>
      </c>
      <c r="AG44" s="529" t="str">
        <f t="shared" si="2"/>
        <v/>
      </c>
      <c r="AH44" s="55"/>
      <c r="AI44" s="55"/>
      <c r="AJ44" s="55"/>
      <c r="AK44" s="321"/>
      <c r="AL44" s="321"/>
      <c r="AM44" s="321"/>
      <c r="AN44" s="321"/>
      <c r="AO44" s="321"/>
      <c r="AP44" s="321"/>
      <c r="AQ44" s="321"/>
      <c r="AR44" s="321"/>
      <c r="AS44" s="321"/>
      <c r="AT44" s="321"/>
      <c r="AU44" s="321"/>
      <c r="AV44" s="321"/>
      <c r="AW44" s="321"/>
      <c r="AX44" s="321"/>
      <c r="AY44" s="321"/>
      <c r="AZ44" s="321"/>
      <c r="BA44" s="321"/>
      <c r="BB44" s="321"/>
    </row>
    <row r="45" spans="1:54" ht="15.75" thickBot="1" x14ac:dyDescent="0.3">
      <c r="A45" s="55"/>
      <c r="B45" s="250"/>
      <c r="C45" s="250"/>
      <c r="D45" s="250"/>
      <c r="E45" s="250"/>
      <c r="F45" s="219"/>
      <c r="G45" s="219"/>
      <c r="H45" s="219"/>
      <c r="I45" s="219"/>
      <c r="J45" s="219"/>
      <c r="K45" s="219"/>
      <c r="L45" s="219"/>
      <c r="M45" s="219"/>
      <c r="N45" s="219"/>
      <c r="O45" s="219"/>
      <c r="P45" s="219"/>
      <c r="Q45" s="219"/>
      <c r="R45" s="219"/>
      <c r="S45" s="219"/>
      <c r="T45" s="219"/>
      <c r="U45" s="219"/>
      <c r="V45" s="219"/>
      <c r="W45" s="219"/>
      <c r="X45" s="219"/>
      <c r="Y45" s="219"/>
      <c r="Z45" s="251"/>
      <c r="AA45" s="219"/>
      <c r="AB45" s="219"/>
      <c r="AC45" s="219"/>
      <c r="AD45" s="219"/>
      <c r="AE45" s="219"/>
      <c r="AF45" s="219"/>
      <c r="AG45" s="219"/>
      <c r="AH45" s="219"/>
      <c r="AI45" s="55"/>
      <c r="AJ45" s="55"/>
    </row>
    <row r="46" spans="1:54" ht="24" thickBot="1" x14ac:dyDescent="0.3">
      <c r="A46" s="55"/>
      <c r="B46" s="707" t="s">
        <v>1559</v>
      </c>
      <c r="C46" s="708"/>
      <c r="D46" s="708"/>
      <c r="E46" s="708"/>
      <c r="F46" s="708"/>
      <c r="G46" s="708"/>
      <c r="H46" s="708"/>
      <c r="I46" s="708"/>
      <c r="J46" s="708"/>
      <c r="K46" s="708"/>
      <c r="L46" s="708"/>
      <c r="M46" s="708"/>
      <c r="N46" s="708"/>
      <c r="O46" s="708"/>
      <c r="P46" s="708"/>
      <c r="Q46" s="708"/>
      <c r="R46" s="708"/>
      <c r="S46" s="708"/>
      <c r="T46" s="708"/>
      <c r="U46" s="708"/>
      <c r="V46" s="708"/>
      <c r="W46" s="708"/>
      <c r="X46" s="708"/>
      <c r="Y46" s="708"/>
      <c r="Z46" s="708"/>
      <c r="AA46" s="708"/>
      <c r="AB46" s="708"/>
      <c r="AC46" s="708"/>
      <c r="AD46" s="708"/>
      <c r="AE46" s="708"/>
      <c r="AF46" s="708"/>
      <c r="AG46" s="709"/>
      <c r="AH46" s="108"/>
      <c r="AI46" s="55"/>
      <c r="AJ46" s="55"/>
    </row>
    <row r="47" spans="1:54" ht="30" x14ac:dyDescent="0.25">
      <c r="A47" s="55"/>
      <c r="B47" s="220" t="s">
        <v>1479</v>
      </c>
      <c r="C47" s="235" t="s">
        <v>1531</v>
      </c>
      <c r="D47" s="235" t="s">
        <v>1360</v>
      </c>
      <c r="E47" s="235" t="s">
        <v>1361</v>
      </c>
      <c r="F47" s="223" t="s">
        <v>1433</v>
      </c>
      <c r="G47" s="223" t="s">
        <v>398</v>
      </c>
      <c r="H47" s="223" t="s">
        <v>399</v>
      </c>
      <c r="I47" s="223" t="s">
        <v>1</v>
      </c>
      <c r="J47" s="223" t="s">
        <v>2</v>
      </c>
      <c r="K47" s="225" t="s">
        <v>400</v>
      </c>
      <c r="L47" s="225" t="s">
        <v>401</v>
      </c>
      <c r="M47" s="223" t="s">
        <v>404</v>
      </c>
      <c r="N47" s="223" t="s">
        <v>405</v>
      </c>
      <c r="O47" s="223" t="s">
        <v>406</v>
      </c>
      <c r="P47" s="223" t="s">
        <v>407</v>
      </c>
      <c r="Q47" s="223" t="s">
        <v>1530</v>
      </c>
      <c r="R47" s="223" t="s">
        <v>1480</v>
      </c>
      <c r="S47" s="223" t="s">
        <v>1529</v>
      </c>
      <c r="T47" s="223" t="s">
        <v>408</v>
      </c>
      <c r="U47" s="223" t="s">
        <v>118</v>
      </c>
      <c r="V47" s="223" t="s">
        <v>119</v>
      </c>
      <c r="W47" s="223" t="s">
        <v>409</v>
      </c>
      <c r="X47" s="223" t="s">
        <v>397</v>
      </c>
      <c r="Y47" s="226" t="s">
        <v>410</v>
      </c>
      <c r="Z47" s="225" t="s">
        <v>402</v>
      </c>
      <c r="AA47" s="225" t="s">
        <v>403</v>
      </c>
      <c r="AB47" s="223" t="s">
        <v>411</v>
      </c>
      <c r="AC47" s="226" t="s">
        <v>412</v>
      </c>
      <c r="AD47" s="223" t="s">
        <v>413</v>
      </c>
      <c r="AE47" s="226" t="s">
        <v>414</v>
      </c>
      <c r="AF47" s="226" t="s">
        <v>415</v>
      </c>
      <c r="AG47" s="515" t="s">
        <v>416</v>
      </c>
      <c r="AH47" s="252"/>
      <c r="AI47" s="55"/>
      <c r="AJ47" s="55"/>
    </row>
    <row r="48" spans="1:54" s="345" customFormat="1" x14ac:dyDescent="0.25">
      <c r="A48" s="55"/>
      <c r="B48" s="403"/>
      <c r="C48" s="404"/>
      <c r="D48" s="404"/>
      <c r="E48" s="404"/>
      <c r="F48" s="407"/>
      <c r="G48" s="218" t="str">
        <f t="shared" ref="G48:G62" si="3">IF(ISTEXT(F48), 1, "")</f>
        <v/>
      </c>
      <c r="H48" s="228" t="str">
        <f>IFERROR(VLOOKUP($F48, 'VEH98 Data'!$A$3:$Z$1007, 7, 0), "")</f>
        <v/>
      </c>
      <c r="I48" s="218" t="str">
        <f>IFERROR(VLOOKUP($F48, 'VEH98 Data'!$A$3:$Z$1007, 6, 0), "")</f>
        <v/>
      </c>
      <c r="J48" s="218" t="str">
        <f>IFERROR(VLOOKUP($F48, 'VEH98 Data'!$A$3:$Z$1007, 8, 0), "")</f>
        <v/>
      </c>
      <c r="K48" s="218" t="str">
        <f>IFERROR(VLOOKUP($F48, 'VEH98 Data'!$A$3:$Z$1007, 9, 0), "")</f>
        <v/>
      </c>
      <c r="L48" s="218" t="str">
        <f>IFERROR(VLOOKUP($F48,'VEH98 Data'!$A$3:$Z$1007,10,0),"")</f>
        <v/>
      </c>
      <c r="M48" s="218" t="str">
        <f>IFERROR(VLOOKUP($F48,'VEH98 Data'!$A$3:$Z$1007,16,0),"")</f>
        <v/>
      </c>
      <c r="N48" s="218" t="str">
        <f>IFERROR(VLOOKUP($F48, 'VEH98 Data'!$A$3:$Z$1007, 17, 0), "")</f>
        <v/>
      </c>
      <c r="O48" s="218" t="str">
        <f>IFERROR(VLOOKUP($F48, 'VEH98 Data'!$A$3:$Z$1007,11, 0), "")</f>
        <v/>
      </c>
      <c r="P48" s="218" t="str">
        <f>IFERROR(VLOOKUP($F48, 'VEH98 Data'!$A$3:$Z$1007, 14, 0), "")</f>
        <v/>
      </c>
      <c r="Q48" s="218" t="str">
        <f>IFERROR(VLOOKUP($F48, 'VEH98 Data'!$A$3:$Z$1007, 15, 0), "")</f>
        <v/>
      </c>
      <c r="R48" s="218" t="str">
        <f>IFERROR(VLOOKUP($F48, 'VEH98 Data'!$A$3:$Z$1007, 18, 0), "")</f>
        <v/>
      </c>
      <c r="S48" s="218" t="str">
        <f>IFERROR(VLOOKUP($F48, 'VEH98 Data'!$A$3:$Z$1007, 12, 0), "")</f>
        <v/>
      </c>
      <c r="T48" s="613" t="str">
        <f>IFERROR(VLOOKUP($F48, 'VEH98 Data'!$A$3:$Z$1007,20, 0), "")</f>
        <v/>
      </c>
      <c r="U48" s="218" t="str">
        <f>IFERROR(VLOOKUP($F48, 'VEH98 Data'!$A$3:$Z$1007, 22, 0), "")</f>
        <v/>
      </c>
      <c r="V48" s="218" t="str">
        <f>IFERROR(VLOOKUP($F48, 'VEH98 Data'!$A$3:$Z$1007, 23, 0),"")</f>
        <v/>
      </c>
      <c r="W48" s="229" t="str">
        <f>IFERROR(VLOOKUP($F48, 'VEH98 Data'!$A$3:$Z$1007,21, 0), "")</f>
        <v/>
      </c>
      <c r="X48" s="218" t="str">
        <f>IFERROR(VLOOKUP($F48, 'VEH98 Data'!$A$3:$Z$1007, 4, 0), "")</f>
        <v/>
      </c>
      <c r="Y48" s="522" t="str">
        <f>IFERROR(VLOOKUP($F48, 'VEH98 Data'!$A$3:$Z$1007,25, 0), "")</f>
        <v/>
      </c>
      <c r="Z48" s="407"/>
      <c r="AA48" s="407"/>
      <c r="AB48" s="407"/>
      <c r="AC48" s="407"/>
      <c r="AD48" s="407"/>
      <c r="AE48" s="407"/>
      <c r="AF48" s="530" t="str">
        <f>IF(Y48="", "", Y48+AC48+AE48)</f>
        <v/>
      </c>
      <c r="AG48" s="531" t="str">
        <f>IF(G48="", "", AF48*G48)</f>
        <v/>
      </c>
      <c r="AH48" s="55"/>
      <c r="AI48" s="55"/>
      <c r="AJ48" s="55"/>
      <c r="AK48" s="321"/>
      <c r="AL48" s="321"/>
      <c r="AM48" s="321"/>
      <c r="AN48" s="321"/>
      <c r="AO48" s="321"/>
      <c r="AP48" s="321"/>
      <c r="AQ48" s="321"/>
      <c r="AR48" s="321"/>
      <c r="AS48" s="321"/>
      <c r="AT48" s="321"/>
      <c r="AU48" s="321"/>
      <c r="AV48" s="321"/>
      <c r="AW48" s="321"/>
      <c r="AX48" s="321"/>
      <c r="AY48" s="321"/>
      <c r="AZ48" s="321"/>
      <c r="BA48" s="321"/>
      <c r="BB48" s="321"/>
    </row>
    <row r="49" spans="1:54" s="345" customFormat="1" ht="15" customHeight="1" x14ac:dyDescent="0.25">
      <c r="A49" s="55"/>
      <c r="B49" s="403"/>
      <c r="C49" s="404"/>
      <c r="D49" s="404"/>
      <c r="E49" s="404"/>
      <c r="F49" s="407"/>
      <c r="G49" s="218" t="str">
        <f t="shared" si="3"/>
        <v/>
      </c>
      <c r="H49" s="228" t="str">
        <f>IFERROR(VLOOKUP($F49, 'VEH98 Data'!$A$3:$Z$1007, 7, 0), "")</f>
        <v/>
      </c>
      <c r="I49" s="218" t="str">
        <f>IFERROR(VLOOKUP($F49, 'VEH98 Data'!$A$3:$Z$1007, 6, 0), "")</f>
        <v/>
      </c>
      <c r="J49" s="218" t="str">
        <f>IFERROR(VLOOKUP($F49, 'VEH98 Data'!$A$3:$Z$1007, 8, 0), "")</f>
        <v/>
      </c>
      <c r="K49" s="218" t="str">
        <f>IFERROR(VLOOKUP($F49, 'VEH98 Data'!$A$3:$Z$1007, 9, 0), "")</f>
        <v/>
      </c>
      <c r="L49" s="218" t="str">
        <f>IFERROR(VLOOKUP($F49,'VEH98 Data'!$A$3:$Z$1007,10,0),"")</f>
        <v/>
      </c>
      <c r="M49" s="218" t="str">
        <f>IFERROR(VLOOKUP($F49,'VEH98 Data'!$A$3:$Z$1007,16,0),"")</f>
        <v/>
      </c>
      <c r="N49" s="218" t="str">
        <f>IFERROR(VLOOKUP($F49, 'VEH98 Data'!$A$3:$Z$1007, 17, 0), "")</f>
        <v/>
      </c>
      <c r="O49" s="218" t="str">
        <f>IFERROR(VLOOKUP($F49, 'VEH98 Data'!$A$3:$Z$1007,11, 0), "")</f>
        <v/>
      </c>
      <c r="P49" s="218" t="str">
        <f>IFERROR(VLOOKUP($F49, 'VEH98 Data'!$A$3:$Z$1007, 14, 0), "")</f>
        <v/>
      </c>
      <c r="Q49" s="218" t="str">
        <f>IFERROR(VLOOKUP($F49, 'VEH98 Data'!$A$3:$Z$1007, 15, 0), "")</f>
        <v/>
      </c>
      <c r="R49" s="218" t="str">
        <f>IFERROR(VLOOKUP($F49, 'VEH98 Data'!$A$3:$Z$1007, 18, 0), "")</f>
        <v/>
      </c>
      <c r="S49" s="218" t="str">
        <f>IFERROR(VLOOKUP($F49, 'VEH98 Data'!$A$3:$Z$1007, 12, 0), "")</f>
        <v/>
      </c>
      <c r="T49" s="613" t="str">
        <f>IFERROR(VLOOKUP($F49, 'VEH98 Data'!$A$3:$Z$1007,20, 0), "")</f>
        <v/>
      </c>
      <c r="U49" s="218" t="str">
        <f>IFERROR(VLOOKUP($F49, 'VEH98 Data'!$A$3:$Z$1007, 22, 0), "")</f>
        <v/>
      </c>
      <c r="V49" s="218" t="str">
        <f>IFERROR(VLOOKUP($F49, 'VEH98 Data'!$A$3:$Z$1007, 23, 0),"")</f>
        <v/>
      </c>
      <c r="W49" s="229" t="str">
        <f>IFERROR(VLOOKUP($F49, 'VEH98 Data'!$A$3:$Z$1007,21, 0), "")</f>
        <v/>
      </c>
      <c r="X49" s="218" t="str">
        <f>IFERROR(VLOOKUP($F49, 'VEH98 Data'!$A$3:$Z$1007, 4, 0), "")</f>
        <v/>
      </c>
      <c r="Y49" s="522" t="str">
        <f>IFERROR(VLOOKUP($F49, 'VEH98 Data'!$A$3:$Z$1007,25, 0), "")</f>
        <v/>
      </c>
      <c r="Z49" s="407"/>
      <c r="AA49" s="407"/>
      <c r="AB49" s="407"/>
      <c r="AC49" s="407"/>
      <c r="AD49" s="407"/>
      <c r="AE49" s="407"/>
      <c r="AF49" s="530" t="str">
        <f>IF(Y49="", "", Y49+AC49+AE49)</f>
        <v/>
      </c>
      <c r="AG49" s="531" t="str">
        <f>IF(G49="", "", AF49*G49)</f>
        <v/>
      </c>
      <c r="AH49" s="55"/>
      <c r="AI49" s="55"/>
      <c r="AJ49" s="55"/>
      <c r="AK49" s="321"/>
      <c r="AL49" s="321"/>
      <c r="AM49" s="321"/>
      <c r="AN49" s="321"/>
      <c r="AO49" s="321"/>
      <c r="AP49" s="321"/>
      <c r="AQ49" s="321"/>
      <c r="AR49" s="321"/>
      <c r="AS49" s="321"/>
      <c r="AT49" s="321"/>
      <c r="AU49" s="321"/>
      <c r="AV49" s="321"/>
      <c r="AW49" s="321"/>
      <c r="AX49" s="321"/>
      <c r="AY49" s="321"/>
      <c r="AZ49" s="321"/>
      <c r="BA49" s="321"/>
      <c r="BB49" s="321"/>
    </row>
    <row r="50" spans="1:54" s="345" customFormat="1" ht="15" customHeight="1" x14ac:dyDescent="0.25">
      <c r="A50" s="55"/>
      <c r="B50" s="403"/>
      <c r="C50" s="404"/>
      <c r="D50" s="404"/>
      <c r="E50" s="404"/>
      <c r="F50" s="407"/>
      <c r="G50" s="218" t="str">
        <f t="shared" si="3"/>
        <v/>
      </c>
      <c r="H50" s="228" t="str">
        <f>IFERROR(VLOOKUP($F50, 'VEH98 Data'!$A$3:$Z$1007, 7, 0), "")</f>
        <v/>
      </c>
      <c r="I50" s="218" t="str">
        <f>IFERROR(VLOOKUP($F50, 'VEH98 Data'!$A$3:$Z$1007, 6, 0), "")</f>
        <v/>
      </c>
      <c r="J50" s="218" t="str">
        <f>IFERROR(VLOOKUP($F50, 'VEH98 Data'!$A$3:$Z$1007, 8, 0), "")</f>
        <v/>
      </c>
      <c r="K50" s="218" t="str">
        <f>IFERROR(VLOOKUP($F50, 'VEH98 Data'!$A$3:$Z$1007, 9, 0), "")</f>
        <v/>
      </c>
      <c r="L50" s="218" t="str">
        <f>IFERROR(VLOOKUP($F50,'VEH98 Data'!$A$3:$Z$1007,10,0),"")</f>
        <v/>
      </c>
      <c r="M50" s="218" t="str">
        <f>IFERROR(VLOOKUP($F50,'VEH98 Data'!$A$3:$Z$1007,16,0),"")</f>
        <v/>
      </c>
      <c r="N50" s="218" t="str">
        <f>IFERROR(VLOOKUP($F50, 'VEH98 Data'!$A$3:$Z$1007, 17, 0), "")</f>
        <v/>
      </c>
      <c r="O50" s="218" t="str">
        <f>IFERROR(VLOOKUP($F50, 'VEH98 Data'!$A$3:$Z$1007,11, 0), "")</f>
        <v/>
      </c>
      <c r="P50" s="218" t="str">
        <f>IFERROR(VLOOKUP($F50, 'VEH98 Data'!$A$3:$Z$1007, 14, 0), "")</f>
        <v/>
      </c>
      <c r="Q50" s="218" t="str">
        <f>IFERROR(VLOOKUP($F50, 'VEH98 Data'!$A$3:$Z$1007, 15, 0), "")</f>
        <v/>
      </c>
      <c r="R50" s="218" t="str">
        <f>IFERROR(VLOOKUP($F50, 'VEH98 Data'!$A$3:$Z$1007, 18, 0), "")</f>
        <v/>
      </c>
      <c r="S50" s="218" t="str">
        <f>IFERROR(VLOOKUP($F50, 'VEH98 Data'!$A$3:$Z$1007, 12, 0), "")</f>
        <v/>
      </c>
      <c r="T50" s="613" t="str">
        <f>IFERROR(VLOOKUP($F50, 'VEH98 Data'!$A$3:$Z$1007,20, 0), "")</f>
        <v/>
      </c>
      <c r="U50" s="218" t="str">
        <f>IFERROR(VLOOKUP($F50, 'VEH98 Data'!$A$3:$Z$1007, 22, 0), "")</f>
        <v/>
      </c>
      <c r="V50" s="218" t="str">
        <f>IFERROR(VLOOKUP($F50, 'VEH98 Data'!$A$3:$Z$1007, 23, 0),"")</f>
        <v/>
      </c>
      <c r="W50" s="229" t="str">
        <f>IFERROR(VLOOKUP($F50, 'VEH98 Data'!$A$3:$Z$1007,21, 0), "")</f>
        <v/>
      </c>
      <c r="X50" s="218" t="str">
        <f>IFERROR(VLOOKUP($F50, 'VEH98 Data'!$A$3:$Z$1007, 4, 0), "")</f>
        <v/>
      </c>
      <c r="Y50" s="522" t="str">
        <f>IFERROR(VLOOKUP($F50, 'VEH98 Data'!$A$3:$Z$1007,25, 0), "")</f>
        <v/>
      </c>
      <c r="Z50" s="407"/>
      <c r="AA50" s="407"/>
      <c r="AB50" s="407"/>
      <c r="AC50" s="539"/>
      <c r="AD50" s="407"/>
      <c r="AE50" s="539"/>
      <c r="AF50" s="530" t="str">
        <f>IF(Y50="", "", Y50+AC50+AE50)</f>
        <v/>
      </c>
      <c r="AG50" s="531" t="str">
        <f t="shared" ref="AG50:AG64" si="4">IF(G50="", "", AF50*G50)</f>
        <v/>
      </c>
      <c r="AH50" s="55"/>
      <c r="AI50" s="55"/>
      <c r="AJ50" s="55"/>
      <c r="AK50" s="321"/>
      <c r="AL50" s="321"/>
      <c r="AM50" s="321"/>
      <c r="AN50" s="321"/>
      <c r="AO50" s="321"/>
      <c r="AP50" s="321"/>
      <c r="AQ50" s="321"/>
      <c r="AR50" s="321"/>
      <c r="AS50" s="321"/>
      <c r="AT50" s="321"/>
      <c r="AU50" s="321"/>
      <c r="AV50" s="321"/>
      <c r="AW50" s="321"/>
      <c r="AX50" s="321"/>
      <c r="AY50" s="321"/>
      <c r="AZ50" s="321"/>
      <c r="BA50" s="321"/>
      <c r="BB50" s="321"/>
    </row>
    <row r="51" spans="1:54" s="345" customFormat="1" ht="15" customHeight="1" x14ac:dyDescent="0.25">
      <c r="A51" s="55"/>
      <c r="B51" s="403"/>
      <c r="C51" s="404"/>
      <c r="D51" s="404"/>
      <c r="E51" s="404"/>
      <c r="F51" s="407"/>
      <c r="G51" s="218" t="str">
        <f t="shared" si="3"/>
        <v/>
      </c>
      <c r="H51" s="228" t="str">
        <f>IFERROR(VLOOKUP($F51, 'VEH98 Data'!$A$3:$Z$1007, 7, 0), "")</f>
        <v/>
      </c>
      <c r="I51" s="218" t="str">
        <f>IFERROR(VLOOKUP($F51, 'VEH98 Data'!$A$3:$Z$1007, 6, 0), "")</f>
        <v/>
      </c>
      <c r="J51" s="218" t="str">
        <f>IFERROR(VLOOKUP($F51, 'VEH98 Data'!$A$3:$Z$1007, 8, 0), "")</f>
        <v/>
      </c>
      <c r="K51" s="218" t="str">
        <f>IFERROR(VLOOKUP($F51, 'VEH98 Data'!$A$3:$Z$1007, 9, 0), "")</f>
        <v/>
      </c>
      <c r="L51" s="218" t="str">
        <f>IFERROR(VLOOKUP($F51,'VEH98 Data'!$A$3:$Z$1007,10,0),"")</f>
        <v/>
      </c>
      <c r="M51" s="218" t="str">
        <f>IFERROR(VLOOKUP($F51,'VEH98 Data'!$A$3:$Z$1007,16,0),"")</f>
        <v/>
      </c>
      <c r="N51" s="218" t="str">
        <f>IFERROR(VLOOKUP($F51, 'VEH98 Data'!$A$3:$Z$1007, 17, 0), "")</f>
        <v/>
      </c>
      <c r="O51" s="218" t="str">
        <f>IFERROR(VLOOKUP($F51, 'VEH98 Data'!$A$3:$Z$1007,11, 0), "")</f>
        <v/>
      </c>
      <c r="P51" s="218" t="str">
        <f>IFERROR(VLOOKUP($F51, 'VEH98 Data'!$A$3:$Z$1007, 14, 0), "")</f>
        <v/>
      </c>
      <c r="Q51" s="218" t="str">
        <f>IFERROR(VLOOKUP($F51, 'VEH98 Data'!$A$3:$Z$1007, 15, 0), "")</f>
        <v/>
      </c>
      <c r="R51" s="218" t="str">
        <f>IFERROR(VLOOKUP($F51, 'VEH98 Data'!$A$3:$Z$1007, 18, 0), "")</f>
        <v/>
      </c>
      <c r="S51" s="218" t="str">
        <f>IFERROR(VLOOKUP($F51, 'VEH98 Data'!$A$3:$Z$1007, 12, 0), "")</f>
        <v/>
      </c>
      <c r="T51" s="613" t="str">
        <f>IFERROR(VLOOKUP($F51, 'VEH98 Data'!$A$3:$Z$1007,20, 0), "")</f>
        <v/>
      </c>
      <c r="U51" s="218" t="str">
        <f>IFERROR(VLOOKUP($F51, 'VEH98 Data'!$A$3:$Z$1007, 22, 0), "")</f>
        <v/>
      </c>
      <c r="V51" s="218" t="str">
        <f>IFERROR(VLOOKUP($F51, 'VEH98 Data'!$A$3:$Z$1007, 23, 0),"")</f>
        <v/>
      </c>
      <c r="W51" s="229" t="str">
        <f>IFERROR(VLOOKUP($F51, 'VEH98 Data'!$A$3:$Z$1007,21, 0), "")</f>
        <v/>
      </c>
      <c r="X51" s="218" t="str">
        <f>IFERROR(VLOOKUP($F51, 'VEH98 Data'!$A$3:$Z$1007, 4, 0), "")</f>
        <v/>
      </c>
      <c r="Y51" s="522" t="str">
        <f>IFERROR(VLOOKUP($F51, 'VEH98 Data'!$A$3:$Z$1007,25, 0), "")</f>
        <v/>
      </c>
      <c r="Z51" s="407"/>
      <c r="AA51" s="407"/>
      <c r="AB51" s="407"/>
      <c r="AC51" s="539"/>
      <c r="AD51" s="407"/>
      <c r="AE51" s="539"/>
      <c r="AF51" s="530" t="str">
        <f t="shared" ref="AF51:AF64" si="5">IF(Y51="", "", Y51+AC51+AE51)</f>
        <v/>
      </c>
      <c r="AG51" s="531" t="str">
        <f t="shared" si="4"/>
        <v/>
      </c>
      <c r="AH51" s="55"/>
      <c r="AI51" s="55"/>
      <c r="AJ51" s="55"/>
      <c r="AK51" s="321"/>
      <c r="AL51" s="321"/>
      <c r="AM51" s="321"/>
      <c r="AN51" s="321"/>
      <c r="AO51" s="321"/>
      <c r="AP51" s="321"/>
      <c r="AQ51" s="321"/>
      <c r="AR51" s="321"/>
      <c r="AS51" s="321"/>
      <c r="AT51" s="321"/>
      <c r="AU51" s="321"/>
      <c r="AV51" s="321"/>
      <c r="AW51" s="321"/>
      <c r="AX51" s="321"/>
      <c r="AY51" s="321"/>
      <c r="AZ51" s="321"/>
      <c r="BA51" s="321"/>
      <c r="BB51" s="321"/>
    </row>
    <row r="52" spans="1:54" s="345" customFormat="1" ht="15" customHeight="1" x14ac:dyDescent="0.25">
      <c r="A52" s="55"/>
      <c r="B52" s="403"/>
      <c r="C52" s="404"/>
      <c r="D52" s="404"/>
      <c r="E52" s="404"/>
      <c r="F52" s="407"/>
      <c r="G52" s="218" t="str">
        <f t="shared" si="3"/>
        <v/>
      </c>
      <c r="H52" s="228" t="str">
        <f>IFERROR(VLOOKUP($F52, 'VEH98 Data'!$A$3:$Z$1007, 7, 0), "")</f>
        <v/>
      </c>
      <c r="I52" s="218" t="str">
        <f>IFERROR(VLOOKUP($F52, 'VEH98 Data'!$A$3:$Z$1007, 6, 0), "")</f>
        <v/>
      </c>
      <c r="J52" s="218" t="str">
        <f>IFERROR(VLOOKUP($F52, 'VEH98 Data'!$A$3:$Z$1007, 8, 0), "")</f>
        <v/>
      </c>
      <c r="K52" s="218" t="str">
        <f>IFERROR(VLOOKUP($F52, 'VEH98 Data'!$A$3:$Z$1007, 9, 0), "")</f>
        <v/>
      </c>
      <c r="L52" s="218" t="str">
        <f>IFERROR(VLOOKUP($F52,'VEH98 Data'!$A$3:$Z$1007,10,0),"")</f>
        <v/>
      </c>
      <c r="M52" s="218" t="str">
        <f>IFERROR(VLOOKUP($F52,'VEH98 Data'!$A$3:$Z$1007,16,0),"")</f>
        <v/>
      </c>
      <c r="N52" s="218" t="str">
        <f>IFERROR(VLOOKUP($F52, 'VEH98 Data'!$A$3:$Z$1007, 17, 0), "")</f>
        <v/>
      </c>
      <c r="O52" s="218" t="str">
        <f>IFERROR(VLOOKUP($F52, 'VEH98 Data'!$A$3:$Z$1007,11, 0), "")</f>
        <v/>
      </c>
      <c r="P52" s="218" t="str">
        <f>IFERROR(VLOOKUP($F52, 'VEH98 Data'!$A$3:$Z$1007, 14, 0), "")</f>
        <v/>
      </c>
      <c r="Q52" s="218" t="str">
        <f>IFERROR(VLOOKUP($F52, 'VEH98 Data'!$A$3:$Z$1007, 15, 0), "")</f>
        <v/>
      </c>
      <c r="R52" s="218" t="str">
        <f>IFERROR(VLOOKUP($F52, 'VEH98 Data'!$A$3:$Z$1007, 18, 0), "")</f>
        <v/>
      </c>
      <c r="S52" s="218" t="str">
        <f>IFERROR(VLOOKUP($F52, 'VEH98 Data'!$A$3:$Z$1007, 12, 0), "")</f>
        <v/>
      </c>
      <c r="T52" s="613" t="str">
        <f>IFERROR(VLOOKUP($F52, 'VEH98 Data'!$A$3:$Z$1007,20, 0), "")</f>
        <v/>
      </c>
      <c r="U52" s="218" t="str">
        <f>IFERROR(VLOOKUP($F52, 'VEH98 Data'!$A$3:$Z$1007, 22, 0), "")</f>
        <v/>
      </c>
      <c r="V52" s="218" t="str">
        <f>IFERROR(VLOOKUP($F52, 'VEH98 Data'!$A$3:$Z$1007, 23, 0),"")</f>
        <v/>
      </c>
      <c r="W52" s="229" t="str">
        <f>IFERROR(VLOOKUP($F52, 'VEH98 Data'!$A$3:$Z$1007,21, 0), "")</f>
        <v/>
      </c>
      <c r="X52" s="218" t="str">
        <f>IFERROR(VLOOKUP($F52, 'VEH98 Data'!$A$3:$Z$1007, 4, 0), "")</f>
        <v/>
      </c>
      <c r="Y52" s="522" t="str">
        <f>IFERROR(VLOOKUP($F52, 'VEH98 Data'!$A$3:$Z$1007,25, 0), "")</f>
        <v/>
      </c>
      <c r="Z52" s="407"/>
      <c r="AA52" s="407"/>
      <c r="AB52" s="407"/>
      <c r="AC52" s="539"/>
      <c r="AD52" s="407"/>
      <c r="AE52" s="539"/>
      <c r="AF52" s="530" t="str">
        <f t="shared" si="5"/>
        <v/>
      </c>
      <c r="AG52" s="531" t="str">
        <f t="shared" si="4"/>
        <v/>
      </c>
      <c r="AH52" s="55"/>
      <c r="AI52" s="55"/>
      <c r="AJ52" s="55"/>
      <c r="AK52" s="321"/>
      <c r="AL52" s="321"/>
      <c r="AM52" s="321"/>
      <c r="AN52" s="321"/>
      <c r="AO52" s="321"/>
      <c r="AP52" s="321"/>
      <c r="AQ52" s="321"/>
      <c r="AR52" s="321"/>
      <c r="AS52" s="321"/>
      <c r="AT52" s="321"/>
      <c r="AU52" s="321"/>
      <c r="AV52" s="321"/>
      <c r="AW52" s="321"/>
      <c r="AX52" s="321"/>
      <c r="AY52" s="321"/>
      <c r="AZ52" s="321"/>
      <c r="BA52" s="321"/>
      <c r="BB52" s="321"/>
    </row>
    <row r="53" spans="1:54" s="345" customFormat="1" ht="15" customHeight="1" x14ac:dyDescent="0.25">
      <c r="A53" s="55"/>
      <c r="B53" s="403"/>
      <c r="C53" s="404"/>
      <c r="D53" s="404"/>
      <c r="E53" s="404"/>
      <c r="F53" s="407"/>
      <c r="G53" s="218" t="str">
        <f t="shared" si="3"/>
        <v/>
      </c>
      <c r="H53" s="228" t="str">
        <f>IFERROR(VLOOKUP($F53, 'VEH98 Data'!$A$3:$Z$1007, 7, 0), "")</f>
        <v/>
      </c>
      <c r="I53" s="218" t="str">
        <f>IFERROR(VLOOKUP($F53, 'VEH98 Data'!$A$3:$Z$1007, 6, 0), "")</f>
        <v/>
      </c>
      <c r="J53" s="218" t="str">
        <f>IFERROR(VLOOKUP($F53, 'VEH98 Data'!$A$3:$Z$1007, 8, 0), "")</f>
        <v/>
      </c>
      <c r="K53" s="218" t="str">
        <f>IFERROR(VLOOKUP($F53, 'VEH98 Data'!$A$3:$Z$1007, 9, 0), "")</f>
        <v/>
      </c>
      <c r="L53" s="218" t="str">
        <f>IFERROR(VLOOKUP($F53,'VEH98 Data'!$A$3:$Z$1007,10,0),"")</f>
        <v/>
      </c>
      <c r="M53" s="218" t="str">
        <f>IFERROR(VLOOKUP($F53,'VEH98 Data'!$A$3:$Z$1007,16,0),"")</f>
        <v/>
      </c>
      <c r="N53" s="218" t="str">
        <f>IFERROR(VLOOKUP($F53, 'VEH98 Data'!$A$3:$Z$1007, 17, 0), "")</f>
        <v/>
      </c>
      <c r="O53" s="218" t="str">
        <f>IFERROR(VLOOKUP($F53, 'VEH98 Data'!$A$3:$Z$1007,11, 0), "")</f>
        <v/>
      </c>
      <c r="P53" s="218" t="str">
        <f>IFERROR(VLOOKUP($F53, 'VEH98 Data'!$A$3:$Z$1007, 14, 0), "")</f>
        <v/>
      </c>
      <c r="Q53" s="218" t="str">
        <f>IFERROR(VLOOKUP($F53, 'VEH98 Data'!$A$3:$Z$1007, 15, 0), "")</f>
        <v/>
      </c>
      <c r="R53" s="218" t="str">
        <f>IFERROR(VLOOKUP($F53, 'VEH98 Data'!$A$3:$Z$1007, 18, 0), "")</f>
        <v/>
      </c>
      <c r="S53" s="218" t="str">
        <f>IFERROR(VLOOKUP($F53, 'VEH98 Data'!$A$3:$Z$1007, 12, 0), "")</f>
        <v/>
      </c>
      <c r="T53" s="613" t="str">
        <f>IFERROR(VLOOKUP($F53, 'VEH98 Data'!$A$3:$Z$1007,20, 0), "")</f>
        <v/>
      </c>
      <c r="U53" s="218" t="str">
        <f>IFERROR(VLOOKUP($F53, 'VEH98 Data'!$A$3:$Z$1007, 22, 0), "")</f>
        <v/>
      </c>
      <c r="V53" s="218" t="str">
        <f>IFERROR(VLOOKUP($F53, 'VEH98 Data'!$A$3:$Z$1007, 23, 0),"")</f>
        <v/>
      </c>
      <c r="W53" s="229" t="str">
        <f>IFERROR(VLOOKUP($F53, 'VEH98 Data'!$A$3:$Z$1007,21, 0), "")</f>
        <v/>
      </c>
      <c r="X53" s="218" t="str">
        <f>IFERROR(VLOOKUP($F53, 'VEH98 Data'!$A$3:$Z$1007, 4, 0), "")</f>
        <v/>
      </c>
      <c r="Y53" s="522" t="str">
        <f>IFERROR(VLOOKUP($F53, 'VEH98 Data'!$A$3:$Z$1007,25, 0), "")</f>
        <v/>
      </c>
      <c r="Z53" s="407"/>
      <c r="AA53" s="407"/>
      <c r="AB53" s="407"/>
      <c r="AC53" s="539"/>
      <c r="AD53" s="407"/>
      <c r="AE53" s="539"/>
      <c r="AF53" s="530" t="str">
        <f t="shared" si="5"/>
        <v/>
      </c>
      <c r="AG53" s="531" t="str">
        <f t="shared" si="4"/>
        <v/>
      </c>
      <c r="AH53" s="55"/>
      <c r="AI53" s="55"/>
      <c r="AJ53" s="55"/>
      <c r="AK53" s="321"/>
      <c r="AL53" s="321"/>
      <c r="AM53" s="321"/>
      <c r="AN53" s="321"/>
      <c r="AO53" s="321"/>
      <c r="AP53" s="321"/>
      <c r="AQ53" s="321"/>
      <c r="AR53" s="321"/>
      <c r="AS53" s="321"/>
      <c r="AT53" s="321"/>
      <c r="AU53" s="321"/>
      <c r="AV53" s="321"/>
      <c r="AW53" s="321"/>
      <c r="AX53" s="321"/>
      <c r="AY53" s="321"/>
      <c r="AZ53" s="321"/>
      <c r="BA53" s="321"/>
      <c r="BB53" s="321"/>
    </row>
    <row r="54" spans="1:54" s="345" customFormat="1" ht="15" customHeight="1" x14ac:dyDescent="0.25">
      <c r="A54" s="55"/>
      <c r="B54" s="403"/>
      <c r="C54" s="404"/>
      <c r="D54" s="404"/>
      <c r="E54" s="404"/>
      <c r="F54" s="407"/>
      <c r="G54" s="218" t="str">
        <f t="shared" si="3"/>
        <v/>
      </c>
      <c r="H54" s="228" t="str">
        <f>IFERROR(VLOOKUP($F54, 'VEH98 Data'!$A$3:$Z$1007, 7, 0), "")</f>
        <v/>
      </c>
      <c r="I54" s="218" t="str">
        <f>IFERROR(VLOOKUP($F54, 'VEH98 Data'!$A$3:$Z$1007, 6, 0), "")</f>
        <v/>
      </c>
      <c r="J54" s="218" t="str">
        <f>IFERROR(VLOOKUP($F54, 'VEH98 Data'!$A$3:$Z$1007, 8, 0), "")</f>
        <v/>
      </c>
      <c r="K54" s="218" t="str">
        <f>IFERROR(VLOOKUP($F54, 'VEH98 Data'!$A$3:$Z$1007, 9, 0), "")</f>
        <v/>
      </c>
      <c r="L54" s="218" t="str">
        <f>IFERROR(VLOOKUP($F54,'VEH98 Data'!$A$3:$Z$1007,10,0),"")</f>
        <v/>
      </c>
      <c r="M54" s="218" t="str">
        <f>IFERROR(VLOOKUP($F54,'VEH98 Data'!$A$3:$Z$1007,16,0),"")</f>
        <v/>
      </c>
      <c r="N54" s="218" t="str">
        <f>IFERROR(VLOOKUP($F54, 'VEH98 Data'!$A$3:$Z$1007, 17, 0), "")</f>
        <v/>
      </c>
      <c r="O54" s="218" t="str">
        <f>IFERROR(VLOOKUP($F54, 'VEH98 Data'!$A$3:$Z$1007,11, 0), "")</f>
        <v/>
      </c>
      <c r="P54" s="218" t="str">
        <f>IFERROR(VLOOKUP($F54, 'VEH98 Data'!$A$3:$Z$1007, 14, 0), "")</f>
        <v/>
      </c>
      <c r="Q54" s="218" t="str">
        <f>IFERROR(VLOOKUP($F54, 'VEH98 Data'!$A$3:$Z$1007, 15, 0), "")</f>
        <v/>
      </c>
      <c r="R54" s="218" t="str">
        <f>IFERROR(VLOOKUP($F54, 'VEH98 Data'!$A$3:$Z$1007, 18, 0), "")</f>
        <v/>
      </c>
      <c r="S54" s="218" t="str">
        <f>IFERROR(VLOOKUP($F54, 'VEH98 Data'!$A$3:$Z$1007, 12, 0), "")</f>
        <v/>
      </c>
      <c r="T54" s="613" t="str">
        <f>IFERROR(VLOOKUP($F54, 'VEH98 Data'!$A$3:$Z$1007,20, 0), "")</f>
        <v/>
      </c>
      <c r="U54" s="218" t="str">
        <f>IFERROR(VLOOKUP($F54, 'VEH98 Data'!$A$3:$Z$1007, 22, 0), "")</f>
        <v/>
      </c>
      <c r="V54" s="218" t="str">
        <f>IFERROR(VLOOKUP($F54, 'VEH98 Data'!$A$3:$Z$1007, 23, 0),"")</f>
        <v/>
      </c>
      <c r="W54" s="229" t="str">
        <f>IFERROR(VLOOKUP($F54, 'VEH98 Data'!$A$3:$Z$1007,21, 0), "")</f>
        <v/>
      </c>
      <c r="X54" s="218" t="str">
        <f>IFERROR(VLOOKUP($F54, 'VEH98 Data'!$A$3:$Z$1007, 4, 0), "")</f>
        <v/>
      </c>
      <c r="Y54" s="522" t="str">
        <f>IFERROR(VLOOKUP($F54, 'VEH98 Data'!$A$3:$Z$1007,25, 0), "")</f>
        <v/>
      </c>
      <c r="Z54" s="407"/>
      <c r="AA54" s="407"/>
      <c r="AB54" s="407"/>
      <c r="AC54" s="539"/>
      <c r="AD54" s="407"/>
      <c r="AE54" s="539"/>
      <c r="AF54" s="530" t="str">
        <f t="shared" si="5"/>
        <v/>
      </c>
      <c r="AG54" s="531" t="str">
        <f t="shared" si="4"/>
        <v/>
      </c>
      <c r="AH54" s="55"/>
      <c r="AI54" s="55"/>
      <c r="AJ54" s="55"/>
      <c r="AK54" s="321"/>
      <c r="AL54" s="321"/>
      <c r="AM54" s="321"/>
      <c r="AN54" s="321"/>
      <c r="AO54" s="321"/>
      <c r="AP54" s="321"/>
      <c r="AQ54" s="321"/>
      <c r="AR54" s="321"/>
      <c r="AS54" s="321"/>
      <c r="AT54" s="321"/>
      <c r="AU54" s="321"/>
      <c r="AV54" s="321"/>
      <c r="AW54" s="321"/>
      <c r="AX54" s="321"/>
      <c r="AY54" s="321"/>
      <c r="AZ54" s="321"/>
      <c r="BA54" s="321"/>
      <c r="BB54" s="321"/>
    </row>
    <row r="55" spans="1:54" s="345" customFormat="1" x14ac:dyDescent="0.25">
      <c r="A55" s="55"/>
      <c r="B55" s="403"/>
      <c r="C55" s="404"/>
      <c r="D55" s="404"/>
      <c r="E55" s="404"/>
      <c r="F55" s="407"/>
      <c r="G55" s="218" t="str">
        <f t="shared" si="3"/>
        <v/>
      </c>
      <c r="H55" s="228" t="str">
        <f>IFERROR(VLOOKUP($F55, 'VEH98 Data'!$A$3:$Z$1007, 7, 0), "")</f>
        <v/>
      </c>
      <c r="I55" s="218" t="str">
        <f>IFERROR(VLOOKUP($F55, 'VEH98 Data'!$A$3:$Z$1007, 6, 0), "")</f>
        <v/>
      </c>
      <c r="J55" s="218" t="str">
        <f>IFERROR(VLOOKUP($F55, 'VEH98 Data'!$A$3:$Z$1007, 8, 0), "")</f>
        <v/>
      </c>
      <c r="K55" s="218" t="str">
        <f>IFERROR(VLOOKUP($F55, 'VEH98 Data'!$A$3:$Z$1007, 9, 0), "")</f>
        <v/>
      </c>
      <c r="L55" s="218" t="str">
        <f>IFERROR(VLOOKUP($F55,'VEH98 Data'!$A$3:$Z$1007,10,0),"")</f>
        <v/>
      </c>
      <c r="M55" s="218" t="str">
        <f>IFERROR(VLOOKUP($F55,'VEH98 Data'!$A$3:$Z$1007,16,0),"")</f>
        <v/>
      </c>
      <c r="N55" s="218" t="str">
        <f>IFERROR(VLOOKUP($F55, 'VEH98 Data'!$A$3:$Z$1007, 17, 0), "")</f>
        <v/>
      </c>
      <c r="O55" s="218" t="str">
        <f>IFERROR(VLOOKUP($F55, 'VEH98 Data'!$A$3:$Z$1007,11, 0), "")</f>
        <v/>
      </c>
      <c r="P55" s="218" t="str">
        <f>IFERROR(VLOOKUP($F55, 'VEH98 Data'!$A$3:$Z$1007, 14, 0), "")</f>
        <v/>
      </c>
      <c r="Q55" s="218" t="str">
        <f>IFERROR(VLOOKUP($F55, 'VEH98 Data'!$A$3:$Z$1007, 15, 0), "")</f>
        <v/>
      </c>
      <c r="R55" s="218" t="str">
        <f>IFERROR(VLOOKUP($F55, 'VEH98 Data'!$A$3:$Z$1007, 18, 0), "")</f>
        <v/>
      </c>
      <c r="S55" s="218" t="str">
        <f>IFERROR(VLOOKUP($F55, 'VEH98 Data'!$A$3:$Z$1007, 12, 0), "")</f>
        <v/>
      </c>
      <c r="T55" s="613" t="str">
        <f>IFERROR(VLOOKUP($F55, 'VEH98 Data'!$A$3:$Z$1007,20, 0), "")</f>
        <v/>
      </c>
      <c r="U55" s="218" t="str">
        <f>IFERROR(VLOOKUP($F55, 'VEH98 Data'!$A$3:$Z$1007, 22, 0), "")</f>
        <v/>
      </c>
      <c r="V55" s="218" t="str">
        <f>IFERROR(VLOOKUP($F55, 'VEH98 Data'!$A$3:$Z$1007, 23, 0),"")</f>
        <v/>
      </c>
      <c r="W55" s="229" t="str">
        <f>IFERROR(VLOOKUP($F55, 'VEH98 Data'!$A$3:$Z$1007,21, 0), "")</f>
        <v/>
      </c>
      <c r="X55" s="218" t="str">
        <f>IFERROR(VLOOKUP($F55, 'VEH98 Data'!$A$3:$Z$1007, 4, 0), "")</f>
        <v/>
      </c>
      <c r="Y55" s="522" t="str">
        <f>IFERROR(VLOOKUP($F55, 'VEH98 Data'!$A$3:$Z$1007,25, 0), "")</f>
        <v/>
      </c>
      <c r="Z55" s="407"/>
      <c r="AA55" s="407"/>
      <c r="AB55" s="407"/>
      <c r="AC55" s="539"/>
      <c r="AD55" s="407"/>
      <c r="AE55" s="539"/>
      <c r="AF55" s="530" t="str">
        <f t="shared" si="5"/>
        <v/>
      </c>
      <c r="AG55" s="531" t="str">
        <f t="shared" si="4"/>
        <v/>
      </c>
      <c r="AH55" s="55"/>
      <c r="AI55" s="55"/>
      <c r="AJ55" s="55"/>
      <c r="AK55" s="321"/>
      <c r="AL55" s="321"/>
      <c r="AM55" s="321"/>
      <c r="AN55" s="321"/>
      <c r="AO55" s="321"/>
      <c r="AP55" s="321"/>
      <c r="AQ55" s="321"/>
      <c r="AR55" s="321"/>
      <c r="AS55" s="321"/>
      <c r="AT55" s="321"/>
      <c r="AU55" s="321"/>
      <c r="AV55" s="321"/>
      <c r="AW55" s="321"/>
      <c r="AX55" s="321"/>
      <c r="AY55" s="321"/>
      <c r="AZ55" s="321"/>
      <c r="BA55" s="321"/>
      <c r="BB55" s="321"/>
    </row>
    <row r="56" spans="1:54" s="345" customFormat="1" x14ac:dyDescent="0.25">
      <c r="A56" s="55"/>
      <c r="B56" s="403"/>
      <c r="C56" s="404"/>
      <c r="D56" s="404"/>
      <c r="E56" s="404"/>
      <c r="F56" s="407"/>
      <c r="G56" s="218" t="str">
        <f t="shared" si="3"/>
        <v/>
      </c>
      <c r="H56" s="228" t="str">
        <f>IFERROR(VLOOKUP($F56, 'VEH98 Data'!$A$3:$Z$1007, 7, 0), "")</f>
        <v/>
      </c>
      <c r="I56" s="218" t="str">
        <f>IFERROR(VLOOKUP($F56, 'VEH98 Data'!$A$3:$Z$1007, 6, 0), "")</f>
        <v/>
      </c>
      <c r="J56" s="218" t="str">
        <f>IFERROR(VLOOKUP($F56, 'VEH98 Data'!$A$3:$Z$1007, 8, 0), "")</f>
        <v/>
      </c>
      <c r="K56" s="218" t="str">
        <f>IFERROR(VLOOKUP($F56, 'VEH98 Data'!$A$3:$Z$1007, 9, 0), "")</f>
        <v/>
      </c>
      <c r="L56" s="218" t="str">
        <f>IFERROR(VLOOKUP($F56,'VEH98 Data'!$A$3:$Z$1007,10,0),"")</f>
        <v/>
      </c>
      <c r="M56" s="218" t="str">
        <f>IFERROR(VLOOKUP($F56,'VEH98 Data'!$A$3:$Z$1007,16,0),"")</f>
        <v/>
      </c>
      <c r="N56" s="218" t="str">
        <f>IFERROR(VLOOKUP($F56, 'VEH98 Data'!$A$3:$Z$1007, 17, 0), "")</f>
        <v/>
      </c>
      <c r="O56" s="218" t="str">
        <f>IFERROR(VLOOKUP($F56, 'VEH98 Data'!$A$3:$Z$1007,11, 0), "")</f>
        <v/>
      </c>
      <c r="P56" s="218" t="str">
        <f>IFERROR(VLOOKUP($F56, 'VEH98 Data'!$A$3:$Z$1007, 14, 0), "")</f>
        <v/>
      </c>
      <c r="Q56" s="218" t="str">
        <f>IFERROR(VLOOKUP($F56, 'VEH98 Data'!$A$3:$Z$1007, 15, 0), "")</f>
        <v/>
      </c>
      <c r="R56" s="218" t="str">
        <f>IFERROR(VLOOKUP($F56, 'VEH98 Data'!$A$3:$Z$1007, 18, 0), "")</f>
        <v/>
      </c>
      <c r="S56" s="218" t="str">
        <f>IFERROR(VLOOKUP($F56, 'VEH98 Data'!$A$3:$Z$1007, 12, 0), "")</f>
        <v/>
      </c>
      <c r="T56" s="613" t="str">
        <f>IFERROR(VLOOKUP($F56, 'VEH98 Data'!$A$3:$Z$1007,20, 0), "")</f>
        <v/>
      </c>
      <c r="U56" s="218" t="str">
        <f>IFERROR(VLOOKUP($F56, 'VEH98 Data'!$A$3:$Z$1007, 22, 0), "")</f>
        <v/>
      </c>
      <c r="V56" s="218" t="str">
        <f>IFERROR(VLOOKUP($F56, 'VEH98 Data'!$A$3:$Z$1007, 23, 0),"")</f>
        <v/>
      </c>
      <c r="W56" s="229" t="str">
        <f>IFERROR(VLOOKUP($F56, 'VEH98 Data'!$A$3:$Z$1007,21, 0), "")</f>
        <v/>
      </c>
      <c r="X56" s="218" t="str">
        <f>IFERROR(VLOOKUP($F56, 'VEH98 Data'!$A$3:$Z$1007, 4, 0), "")</f>
        <v/>
      </c>
      <c r="Y56" s="522" t="str">
        <f>IFERROR(VLOOKUP($F56, 'VEH98 Data'!$A$3:$Z$1007,25, 0), "")</f>
        <v/>
      </c>
      <c r="Z56" s="407"/>
      <c r="AA56" s="407"/>
      <c r="AB56" s="407"/>
      <c r="AC56" s="539"/>
      <c r="AD56" s="407"/>
      <c r="AE56" s="539"/>
      <c r="AF56" s="530" t="str">
        <f t="shared" si="5"/>
        <v/>
      </c>
      <c r="AG56" s="531" t="str">
        <f t="shared" si="4"/>
        <v/>
      </c>
      <c r="AH56" s="55"/>
      <c r="AI56" s="55"/>
      <c r="AJ56" s="55"/>
      <c r="AK56" s="321"/>
      <c r="AL56" s="321"/>
      <c r="AM56" s="321"/>
      <c r="AN56" s="321"/>
      <c r="AO56" s="321"/>
      <c r="AP56" s="321"/>
      <c r="AQ56" s="321"/>
      <c r="AR56" s="321"/>
      <c r="AS56" s="321"/>
      <c r="AT56" s="321"/>
      <c r="AU56" s="321"/>
      <c r="AV56" s="321"/>
      <c r="AW56" s="321"/>
      <c r="AX56" s="321"/>
      <c r="AY56" s="321"/>
      <c r="AZ56" s="321"/>
      <c r="BA56" s="321"/>
      <c r="BB56" s="321"/>
    </row>
    <row r="57" spans="1:54" s="345" customFormat="1" x14ac:dyDescent="0.25">
      <c r="A57" s="55"/>
      <c r="B57" s="403"/>
      <c r="C57" s="404"/>
      <c r="D57" s="404"/>
      <c r="E57" s="404"/>
      <c r="F57" s="407"/>
      <c r="G57" s="218" t="str">
        <f t="shared" si="3"/>
        <v/>
      </c>
      <c r="H57" s="228" t="str">
        <f>IFERROR(VLOOKUP($F57, 'VEH98 Data'!$A$3:$Z$1007, 7, 0), "")</f>
        <v/>
      </c>
      <c r="I57" s="218" t="str">
        <f>IFERROR(VLOOKUP($F57, 'VEH98 Data'!$A$3:$Z$1007, 6, 0), "")</f>
        <v/>
      </c>
      <c r="J57" s="218" t="str">
        <f>IFERROR(VLOOKUP($F57, 'VEH98 Data'!$A$3:$Z$1007, 8, 0), "")</f>
        <v/>
      </c>
      <c r="K57" s="218" t="str">
        <f>IFERROR(VLOOKUP($F57, 'VEH98 Data'!$A$3:$Z$1007, 9, 0), "")</f>
        <v/>
      </c>
      <c r="L57" s="218" t="str">
        <f>IFERROR(VLOOKUP($F57,'VEH98 Data'!$A$3:$Z$1007,10,0),"")</f>
        <v/>
      </c>
      <c r="M57" s="218" t="str">
        <f>IFERROR(VLOOKUP($F57,'VEH98 Data'!$A$3:$Z$1007,16,0),"")</f>
        <v/>
      </c>
      <c r="N57" s="218" t="str">
        <f>IFERROR(VLOOKUP($F57, 'VEH98 Data'!$A$3:$Z$1007, 17, 0), "")</f>
        <v/>
      </c>
      <c r="O57" s="218" t="str">
        <f>IFERROR(VLOOKUP($F57, 'VEH98 Data'!$A$3:$Z$1007,11, 0), "")</f>
        <v/>
      </c>
      <c r="P57" s="218" t="str">
        <f>IFERROR(VLOOKUP($F57, 'VEH98 Data'!$A$3:$Z$1007, 14, 0), "")</f>
        <v/>
      </c>
      <c r="Q57" s="218" t="str">
        <f>IFERROR(VLOOKUP($F57, 'VEH98 Data'!$A$3:$Z$1007, 15, 0), "")</f>
        <v/>
      </c>
      <c r="R57" s="218" t="str">
        <f>IFERROR(VLOOKUP($F57, 'VEH98 Data'!$A$3:$Z$1007, 18, 0), "")</f>
        <v/>
      </c>
      <c r="S57" s="218" t="str">
        <f>IFERROR(VLOOKUP($F57, 'VEH98 Data'!$A$3:$Z$1007, 12, 0), "")</f>
        <v/>
      </c>
      <c r="T57" s="613" t="str">
        <f>IFERROR(VLOOKUP($F57, 'VEH98 Data'!$A$3:$Z$1007,20, 0), "")</f>
        <v/>
      </c>
      <c r="U57" s="218" t="str">
        <f>IFERROR(VLOOKUP($F57, 'VEH98 Data'!$A$3:$Z$1007, 22, 0), "")</f>
        <v/>
      </c>
      <c r="V57" s="218" t="str">
        <f>IFERROR(VLOOKUP($F57, 'VEH98 Data'!$A$3:$Z$1007, 23, 0),"")</f>
        <v/>
      </c>
      <c r="W57" s="229" t="str">
        <f>IFERROR(VLOOKUP($F57, 'VEH98 Data'!$A$3:$Z$1007,21, 0), "")</f>
        <v/>
      </c>
      <c r="X57" s="218" t="str">
        <f>IFERROR(VLOOKUP($F57, 'VEH98 Data'!$A$3:$Z$1007, 4, 0), "")</f>
        <v/>
      </c>
      <c r="Y57" s="522" t="str">
        <f>IFERROR(VLOOKUP($F57, 'VEH98 Data'!$A$3:$Z$1007,25, 0), "")</f>
        <v/>
      </c>
      <c r="Z57" s="407"/>
      <c r="AA57" s="407"/>
      <c r="AB57" s="407"/>
      <c r="AC57" s="539"/>
      <c r="AD57" s="407"/>
      <c r="AE57" s="539"/>
      <c r="AF57" s="530" t="str">
        <f t="shared" ref="AF57" si="6">IF(Y57="", "", Y57+AC57+AE57)</f>
        <v/>
      </c>
      <c r="AG57" s="531" t="str">
        <f t="shared" ref="AG57" si="7">IF(G57="", "", AF57*G57)</f>
        <v/>
      </c>
      <c r="AH57" s="55"/>
      <c r="AI57" s="55"/>
      <c r="AJ57" s="55"/>
      <c r="AK57" s="321"/>
      <c r="AL57" s="321"/>
      <c r="AM57" s="321"/>
      <c r="AN57" s="321"/>
      <c r="AO57" s="321"/>
      <c r="AP57" s="321"/>
      <c r="AQ57" s="321"/>
      <c r="AR57" s="321"/>
      <c r="AS57" s="321"/>
      <c r="AT57" s="321"/>
      <c r="AU57" s="321"/>
      <c r="AV57" s="321"/>
      <c r="AW57" s="321"/>
      <c r="AX57" s="321"/>
      <c r="AY57" s="321"/>
      <c r="AZ57" s="321"/>
      <c r="BA57" s="321"/>
      <c r="BB57" s="321"/>
    </row>
    <row r="58" spans="1:54" s="345" customFormat="1" x14ac:dyDescent="0.25">
      <c r="A58" s="55"/>
      <c r="B58" s="403"/>
      <c r="C58" s="404"/>
      <c r="D58" s="404"/>
      <c r="E58" s="404"/>
      <c r="F58" s="407"/>
      <c r="G58" s="218" t="str">
        <f t="shared" si="3"/>
        <v/>
      </c>
      <c r="H58" s="228" t="str">
        <f>IFERROR(VLOOKUP($F58, 'VEH98 Data'!$A$3:$Z$1007, 7, 0), "")</f>
        <v/>
      </c>
      <c r="I58" s="218" t="str">
        <f>IFERROR(VLOOKUP($F58, 'VEH98 Data'!$A$3:$Z$1007, 6, 0), "")</f>
        <v/>
      </c>
      <c r="J58" s="218" t="str">
        <f>IFERROR(VLOOKUP($F58, 'VEH98 Data'!$A$3:$Z$1007, 8, 0), "")</f>
        <v/>
      </c>
      <c r="K58" s="218" t="str">
        <f>IFERROR(VLOOKUP($F58, 'VEH98 Data'!$A$3:$Z$1007, 9, 0), "")</f>
        <v/>
      </c>
      <c r="L58" s="218" t="str">
        <f>IFERROR(VLOOKUP($F58,'VEH98 Data'!$A$3:$Z$1007,10,0),"")</f>
        <v/>
      </c>
      <c r="M58" s="218" t="str">
        <f>IFERROR(VLOOKUP($F58,'VEH98 Data'!$A$3:$Z$1007,16,0),"")</f>
        <v/>
      </c>
      <c r="N58" s="218" t="str">
        <f>IFERROR(VLOOKUP($F58, 'VEH98 Data'!$A$3:$Z$1007, 17, 0), "")</f>
        <v/>
      </c>
      <c r="O58" s="218" t="str">
        <f>IFERROR(VLOOKUP($F58, 'VEH98 Data'!$A$3:$Z$1007,11, 0), "")</f>
        <v/>
      </c>
      <c r="P58" s="218" t="str">
        <f>IFERROR(VLOOKUP($F58, 'VEH98 Data'!$A$3:$Z$1007, 14, 0), "")</f>
        <v/>
      </c>
      <c r="Q58" s="218" t="str">
        <f>IFERROR(VLOOKUP($F58, 'VEH98 Data'!$A$3:$Z$1007, 15, 0), "")</f>
        <v/>
      </c>
      <c r="R58" s="218" t="str">
        <f>IFERROR(VLOOKUP($F58, 'VEH98 Data'!$A$3:$Z$1007, 18, 0), "")</f>
        <v/>
      </c>
      <c r="S58" s="218" t="str">
        <f>IFERROR(VLOOKUP($F58, 'VEH98 Data'!$A$3:$Z$1007, 12, 0), "")</f>
        <v/>
      </c>
      <c r="T58" s="613" t="str">
        <f>IFERROR(VLOOKUP($F58, 'VEH98 Data'!$A$3:$Z$1007,20, 0), "")</f>
        <v/>
      </c>
      <c r="U58" s="218" t="str">
        <f>IFERROR(VLOOKUP($F58, 'VEH98 Data'!$A$3:$Z$1007, 22, 0), "")</f>
        <v/>
      </c>
      <c r="V58" s="218" t="str">
        <f>IFERROR(VLOOKUP($F58, 'VEH98 Data'!$A$3:$Z$1007, 23, 0),"")</f>
        <v/>
      </c>
      <c r="W58" s="229" t="str">
        <f>IFERROR(VLOOKUP($F58, 'VEH98 Data'!$A$3:$Z$1007,21, 0), "")</f>
        <v/>
      </c>
      <c r="X58" s="218" t="str">
        <f>IFERROR(VLOOKUP($F58, 'VEH98 Data'!$A$3:$Z$1007, 4, 0), "")</f>
        <v/>
      </c>
      <c r="Y58" s="522" t="str">
        <f>IFERROR(VLOOKUP($F58, 'VEH98 Data'!$A$3:$Z$1007,25, 0), "")</f>
        <v/>
      </c>
      <c r="Z58" s="407"/>
      <c r="AA58" s="407"/>
      <c r="AB58" s="407"/>
      <c r="AC58" s="539"/>
      <c r="AD58" s="407"/>
      <c r="AE58" s="539"/>
      <c r="AF58" s="530" t="str">
        <f t="shared" si="5"/>
        <v/>
      </c>
      <c r="AG58" s="531" t="str">
        <f t="shared" si="4"/>
        <v/>
      </c>
      <c r="AH58" s="55"/>
      <c r="AI58" s="55"/>
      <c r="AJ58" s="55"/>
      <c r="AK58" s="321"/>
      <c r="AL58" s="321"/>
      <c r="AM58" s="321"/>
      <c r="AN58" s="321"/>
      <c r="AO58" s="321"/>
      <c r="AP58" s="321"/>
      <c r="AQ58" s="321"/>
      <c r="AR58" s="321"/>
      <c r="AS58" s="321"/>
      <c r="AT58" s="321"/>
      <c r="AU58" s="321"/>
      <c r="AV58" s="321"/>
      <c r="AW58" s="321"/>
      <c r="AX58" s="321"/>
      <c r="AY58" s="321"/>
      <c r="AZ58" s="321"/>
      <c r="BA58" s="321"/>
      <c r="BB58" s="321"/>
    </row>
    <row r="59" spans="1:54" s="345" customFormat="1" x14ac:dyDescent="0.25">
      <c r="A59" s="55"/>
      <c r="B59" s="403"/>
      <c r="C59" s="404"/>
      <c r="D59" s="404"/>
      <c r="E59" s="404"/>
      <c r="F59" s="407"/>
      <c r="G59" s="218" t="str">
        <f t="shared" si="3"/>
        <v/>
      </c>
      <c r="H59" s="228" t="str">
        <f>IFERROR(VLOOKUP($F59, 'VEH98 Data'!$A$3:$Z$1007, 7, 0), "")</f>
        <v/>
      </c>
      <c r="I59" s="218" t="str">
        <f>IFERROR(VLOOKUP($F59, 'VEH98 Data'!$A$3:$Z$1007, 6, 0), "")</f>
        <v/>
      </c>
      <c r="J59" s="218" t="str">
        <f>IFERROR(VLOOKUP($F59, 'VEH98 Data'!$A$3:$Z$1007, 8, 0), "")</f>
        <v/>
      </c>
      <c r="K59" s="218" t="str">
        <f>IFERROR(VLOOKUP($F59, 'VEH98 Data'!$A$3:$Z$1007, 9, 0), "")</f>
        <v/>
      </c>
      <c r="L59" s="218" t="str">
        <f>IFERROR(VLOOKUP($F59,'VEH98 Data'!$A$3:$Z$1007,10,0),"")</f>
        <v/>
      </c>
      <c r="M59" s="218" t="str">
        <f>IFERROR(VLOOKUP($F59,'VEH98 Data'!$A$3:$Z$1007,16,0),"")</f>
        <v/>
      </c>
      <c r="N59" s="218" t="str">
        <f>IFERROR(VLOOKUP($F59, 'VEH98 Data'!$A$3:$Z$1007, 17, 0), "")</f>
        <v/>
      </c>
      <c r="O59" s="218" t="str">
        <f>IFERROR(VLOOKUP($F59, 'VEH98 Data'!$A$3:$Z$1007,11, 0), "")</f>
        <v/>
      </c>
      <c r="P59" s="218" t="str">
        <f>IFERROR(VLOOKUP($F59, 'VEH98 Data'!$A$3:$Z$1007, 14, 0), "")</f>
        <v/>
      </c>
      <c r="Q59" s="218" t="str">
        <f>IFERROR(VLOOKUP($F59, 'VEH98 Data'!$A$3:$Z$1007, 15, 0), "")</f>
        <v/>
      </c>
      <c r="R59" s="218" t="str">
        <f>IFERROR(VLOOKUP($F59, 'VEH98 Data'!$A$3:$Z$1007, 18, 0), "")</f>
        <v/>
      </c>
      <c r="S59" s="218" t="str">
        <f>IFERROR(VLOOKUP($F59, 'VEH98 Data'!$A$3:$Z$1007, 12, 0), "")</f>
        <v/>
      </c>
      <c r="T59" s="613" t="str">
        <f>IFERROR(VLOOKUP($F59, 'VEH98 Data'!$A$3:$Z$1007,20, 0), "")</f>
        <v/>
      </c>
      <c r="U59" s="218" t="str">
        <f>IFERROR(VLOOKUP($F59, 'VEH98 Data'!$A$3:$Z$1007, 22, 0), "")</f>
        <v/>
      </c>
      <c r="V59" s="218" t="str">
        <f>IFERROR(VLOOKUP($F59, 'VEH98 Data'!$A$3:$Z$1007, 23, 0),"")</f>
        <v/>
      </c>
      <c r="W59" s="229" t="str">
        <f>IFERROR(VLOOKUP($F59, 'VEH98 Data'!$A$3:$Z$1007,21, 0), "")</f>
        <v/>
      </c>
      <c r="X59" s="218" t="str">
        <f>IFERROR(VLOOKUP($F59, 'VEH98 Data'!$A$3:$Z$1007, 4, 0), "")</f>
        <v/>
      </c>
      <c r="Y59" s="522" t="str">
        <f>IFERROR(VLOOKUP($F59, 'VEH98 Data'!$A$3:$Z$1007,25, 0), "")</f>
        <v/>
      </c>
      <c r="Z59" s="407"/>
      <c r="AA59" s="407"/>
      <c r="AB59" s="407"/>
      <c r="AC59" s="539"/>
      <c r="AD59" s="407"/>
      <c r="AE59" s="539"/>
      <c r="AF59" s="530" t="str">
        <f t="shared" si="5"/>
        <v/>
      </c>
      <c r="AG59" s="531" t="str">
        <f t="shared" si="4"/>
        <v/>
      </c>
      <c r="AH59" s="55"/>
      <c r="AI59" s="55"/>
      <c r="AJ59" s="55"/>
      <c r="AK59" s="321"/>
      <c r="AL59" s="321"/>
      <c r="AM59" s="321"/>
      <c r="AN59" s="321"/>
      <c r="AO59" s="321"/>
      <c r="AP59" s="321"/>
      <c r="AQ59" s="321"/>
      <c r="AR59" s="321"/>
      <c r="AS59" s="321"/>
      <c r="AT59" s="321"/>
      <c r="AU59" s="321"/>
      <c r="AV59" s="321"/>
      <c r="AW59" s="321"/>
      <c r="AX59" s="321"/>
      <c r="AY59" s="321"/>
      <c r="AZ59" s="321"/>
      <c r="BA59" s="321"/>
      <c r="BB59" s="321"/>
    </row>
    <row r="60" spans="1:54" s="345" customFormat="1" x14ac:dyDescent="0.25">
      <c r="A60" s="55"/>
      <c r="B60" s="403"/>
      <c r="C60" s="404"/>
      <c r="D60" s="404"/>
      <c r="E60" s="404"/>
      <c r="F60" s="407"/>
      <c r="G60" s="218" t="str">
        <f t="shared" si="3"/>
        <v/>
      </c>
      <c r="H60" s="228" t="str">
        <f>IFERROR(VLOOKUP($F60, 'VEH98 Data'!$A$3:$Z$1007, 7, 0), "")</f>
        <v/>
      </c>
      <c r="I60" s="218" t="str">
        <f>IFERROR(VLOOKUP($F60, 'VEH98 Data'!$A$3:$Z$1007, 6, 0), "")</f>
        <v/>
      </c>
      <c r="J60" s="218" t="str">
        <f>IFERROR(VLOOKUP($F60, 'VEH98 Data'!$A$3:$Z$1007, 8, 0), "")</f>
        <v/>
      </c>
      <c r="K60" s="218" t="str">
        <f>IFERROR(VLOOKUP($F60, 'VEH98 Data'!$A$3:$Z$1007, 9, 0), "")</f>
        <v/>
      </c>
      <c r="L60" s="218" t="str">
        <f>IFERROR(VLOOKUP($F60,'VEH98 Data'!$A$3:$Z$1007,10,0),"")</f>
        <v/>
      </c>
      <c r="M60" s="218" t="str">
        <f>IFERROR(VLOOKUP($F60,'VEH98 Data'!$A$3:$Z$1007,16,0),"")</f>
        <v/>
      </c>
      <c r="N60" s="218" t="str">
        <f>IFERROR(VLOOKUP($F60, 'VEH98 Data'!$A$3:$Z$1007, 17, 0), "")</f>
        <v/>
      </c>
      <c r="O60" s="218" t="str">
        <f>IFERROR(VLOOKUP($F60, 'VEH98 Data'!$A$3:$Z$1007,11, 0), "")</f>
        <v/>
      </c>
      <c r="P60" s="218" t="str">
        <f>IFERROR(VLOOKUP($F60, 'VEH98 Data'!$A$3:$Z$1007, 14, 0), "")</f>
        <v/>
      </c>
      <c r="Q60" s="218" t="str">
        <f>IFERROR(VLOOKUP($F60, 'VEH98 Data'!$A$3:$Z$1007, 15, 0), "")</f>
        <v/>
      </c>
      <c r="R60" s="218" t="str">
        <f>IFERROR(VLOOKUP($F60, 'VEH98 Data'!$A$3:$Z$1007, 18, 0), "")</f>
        <v/>
      </c>
      <c r="S60" s="218" t="str">
        <f>IFERROR(VLOOKUP($F60, 'VEH98 Data'!$A$3:$Z$1007, 12, 0), "")</f>
        <v/>
      </c>
      <c r="T60" s="613" t="str">
        <f>IFERROR(VLOOKUP($F60, 'VEH98 Data'!$A$3:$Z$1007,20, 0), "")</f>
        <v/>
      </c>
      <c r="U60" s="218" t="str">
        <f>IFERROR(VLOOKUP($F60, 'VEH98 Data'!$A$3:$Z$1007, 22, 0), "")</f>
        <v/>
      </c>
      <c r="V60" s="218" t="str">
        <f>IFERROR(VLOOKUP($F60, 'VEH98 Data'!$A$3:$Z$1007, 23, 0),"")</f>
        <v/>
      </c>
      <c r="W60" s="229" t="str">
        <f>IFERROR(VLOOKUP($F60, 'VEH98 Data'!$A$3:$Z$1007,21, 0), "")</f>
        <v/>
      </c>
      <c r="X60" s="218" t="str">
        <f>IFERROR(VLOOKUP($F60, 'VEH98 Data'!$A$3:$Z$1007, 4, 0), "")</f>
        <v/>
      </c>
      <c r="Y60" s="522" t="str">
        <f>IFERROR(VLOOKUP($F60, 'VEH98 Data'!$A$3:$Z$1007,25, 0), "")</f>
        <v/>
      </c>
      <c r="Z60" s="407"/>
      <c r="AA60" s="407"/>
      <c r="AB60" s="407"/>
      <c r="AC60" s="539"/>
      <c r="AD60" s="407"/>
      <c r="AE60" s="539"/>
      <c r="AF60" s="530" t="str">
        <f t="shared" si="5"/>
        <v/>
      </c>
      <c r="AG60" s="531" t="str">
        <f t="shared" si="4"/>
        <v/>
      </c>
      <c r="AH60" s="55"/>
      <c r="AI60" s="55"/>
      <c r="AJ60" s="55"/>
      <c r="AK60" s="321"/>
      <c r="AL60" s="321"/>
      <c r="AM60" s="321"/>
      <c r="AN60" s="321"/>
      <c r="AO60" s="321"/>
      <c r="AP60" s="321"/>
      <c r="AQ60" s="321"/>
      <c r="AR60" s="321"/>
      <c r="AS60" s="321"/>
      <c r="AT60" s="321"/>
      <c r="AU60" s="321"/>
      <c r="AV60" s="321"/>
      <c r="AW60" s="321"/>
      <c r="AX60" s="321"/>
      <c r="AY60" s="321"/>
      <c r="AZ60" s="321"/>
      <c r="BA60" s="321"/>
      <c r="BB60" s="321"/>
    </row>
    <row r="61" spans="1:54" s="345" customFormat="1" x14ac:dyDescent="0.25">
      <c r="A61" s="55"/>
      <c r="B61" s="403"/>
      <c r="C61" s="404"/>
      <c r="D61" s="404"/>
      <c r="E61" s="404"/>
      <c r="F61" s="407"/>
      <c r="G61" s="218" t="str">
        <f t="shared" si="3"/>
        <v/>
      </c>
      <c r="H61" s="228" t="str">
        <f>IFERROR(VLOOKUP($F61, 'VEH98 Data'!$A$3:$Z$1007, 7, 0), "")</f>
        <v/>
      </c>
      <c r="I61" s="218" t="str">
        <f>IFERROR(VLOOKUP($F61, 'VEH98 Data'!$A$3:$Z$1007, 6, 0), "")</f>
        <v/>
      </c>
      <c r="J61" s="218" t="str">
        <f>IFERROR(VLOOKUP($F61, 'VEH98 Data'!$A$3:$Z$1007, 8, 0), "")</f>
        <v/>
      </c>
      <c r="K61" s="218" t="str">
        <f>IFERROR(VLOOKUP($F61, 'VEH98 Data'!$A$3:$Z$1007, 9, 0), "")</f>
        <v/>
      </c>
      <c r="L61" s="218" t="str">
        <f>IFERROR(VLOOKUP($F61,'VEH98 Data'!$A$3:$Z$1007,10,0),"")</f>
        <v/>
      </c>
      <c r="M61" s="218" t="str">
        <f>IFERROR(VLOOKUP($F61,'VEH98 Data'!$A$3:$Z$1007,16,0),"")</f>
        <v/>
      </c>
      <c r="N61" s="218" t="str">
        <f>IFERROR(VLOOKUP($F61, 'VEH98 Data'!$A$3:$Z$1007, 17, 0), "")</f>
        <v/>
      </c>
      <c r="O61" s="218" t="str">
        <f>IFERROR(VLOOKUP($F61, 'VEH98 Data'!$A$3:$Z$1007,11, 0), "")</f>
        <v/>
      </c>
      <c r="P61" s="218" t="str">
        <f>IFERROR(VLOOKUP($F61, 'VEH98 Data'!$A$3:$Z$1007, 14, 0), "")</f>
        <v/>
      </c>
      <c r="Q61" s="218" t="str">
        <f>IFERROR(VLOOKUP($F61, 'VEH98 Data'!$A$3:$Z$1007, 15, 0), "")</f>
        <v/>
      </c>
      <c r="R61" s="218" t="str">
        <f>IFERROR(VLOOKUP($F61, 'VEH98 Data'!$A$3:$Z$1007, 18, 0), "")</f>
        <v/>
      </c>
      <c r="S61" s="218" t="str">
        <f>IFERROR(VLOOKUP($F61, 'VEH98 Data'!$A$3:$Z$1007, 12, 0), "")</f>
        <v/>
      </c>
      <c r="T61" s="613" t="str">
        <f>IFERROR(VLOOKUP($F61, 'VEH98 Data'!$A$3:$Z$1007,20, 0), "")</f>
        <v/>
      </c>
      <c r="U61" s="218" t="str">
        <f>IFERROR(VLOOKUP($F61, 'VEH98 Data'!$A$3:$Z$1007, 22, 0), "")</f>
        <v/>
      </c>
      <c r="V61" s="218" t="str">
        <f>IFERROR(VLOOKUP($F61, 'VEH98 Data'!$A$3:$Z$1007, 23, 0),"")</f>
        <v/>
      </c>
      <c r="W61" s="229" t="str">
        <f>IFERROR(VLOOKUP($F61, 'VEH98 Data'!$A$3:$Z$1007,21, 0), "")</f>
        <v/>
      </c>
      <c r="X61" s="218" t="str">
        <f>IFERROR(VLOOKUP($F61, 'VEH98 Data'!$A$3:$Z$1007, 4, 0), "")</f>
        <v/>
      </c>
      <c r="Y61" s="522" t="str">
        <f>IFERROR(VLOOKUP($F61, 'VEH98 Data'!$A$3:$Z$1007,25, 0), "")</f>
        <v/>
      </c>
      <c r="Z61" s="407"/>
      <c r="AA61" s="407"/>
      <c r="AB61" s="407"/>
      <c r="AC61" s="539"/>
      <c r="AD61" s="407"/>
      <c r="AE61" s="539"/>
      <c r="AF61" s="530" t="str">
        <f t="shared" si="5"/>
        <v/>
      </c>
      <c r="AG61" s="531" t="str">
        <f t="shared" si="4"/>
        <v/>
      </c>
      <c r="AH61" s="55"/>
      <c r="AI61" s="55"/>
      <c r="AJ61" s="55"/>
      <c r="AK61" s="321"/>
      <c r="AL61" s="321"/>
      <c r="AM61" s="321"/>
      <c r="AN61" s="321"/>
      <c r="AO61" s="321"/>
      <c r="AP61" s="321"/>
      <c r="AQ61" s="321"/>
      <c r="AR61" s="321"/>
      <c r="AS61" s="321"/>
      <c r="AT61" s="321"/>
      <c r="AU61" s="321"/>
      <c r="AV61" s="321"/>
      <c r="AW61" s="321"/>
      <c r="AX61" s="321"/>
      <c r="AY61" s="321"/>
      <c r="AZ61" s="321"/>
      <c r="BA61" s="321"/>
      <c r="BB61" s="321"/>
    </row>
    <row r="62" spans="1:54" s="345" customFormat="1" x14ac:dyDescent="0.25">
      <c r="A62" s="55"/>
      <c r="B62" s="454"/>
      <c r="C62" s="455"/>
      <c r="D62" s="455"/>
      <c r="E62" s="455"/>
      <c r="F62" s="455"/>
      <c r="G62" s="457" t="str">
        <f t="shared" si="3"/>
        <v/>
      </c>
      <c r="H62" s="457" t="str">
        <f>IFERROR(VLOOKUP($F62, 'VEH98 Data'!$A$3:$Z$1007, 7, 0), "")</f>
        <v/>
      </c>
      <c r="I62" s="457" t="str">
        <f>IFERROR(VLOOKUP($F62, 'VEH98 Data'!$A$3:$Z$1007, 6, 0), "")</f>
        <v/>
      </c>
      <c r="J62" s="457" t="str">
        <f>IFERROR(VLOOKUP($F62, 'VEH98 Data'!$A$3:$Z$1007, 8, 0), "")</f>
        <v/>
      </c>
      <c r="K62" s="457" t="str">
        <f>IFERROR(VLOOKUP($F62, 'VEH98 Data'!$A$3:$Z$1007, 9, 0), "")</f>
        <v/>
      </c>
      <c r="L62" s="457" t="str">
        <f>IFERROR(VLOOKUP($F62,'VEH98 Data'!$A$3:$Z$1007,10,0),"")</f>
        <v/>
      </c>
      <c r="M62" s="457" t="str">
        <f>IFERROR(VLOOKUP($F62,'VEH98 Data'!$A$3:$Z$1007,16,0),"")</f>
        <v/>
      </c>
      <c r="N62" s="457" t="str">
        <f>IFERROR(VLOOKUP($F62, 'VEH98 Data'!$A$3:$Z$1007, 17, 0), "")</f>
        <v/>
      </c>
      <c r="O62" s="457" t="str">
        <f>IFERROR(VLOOKUP($F62, 'VEH98 Data'!$A$3:$Z$1007,11, 0), "")</f>
        <v/>
      </c>
      <c r="P62" s="457" t="str">
        <f>IFERROR(VLOOKUP($F62, 'VEH98 Data'!$A$3:$Z$1007, 14, 0), "")</f>
        <v/>
      </c>
      <c r="Q62" s="457" t="str">
        <f>IFERROR(VLOOKUP($F62, 'VEH98 Data'!$A$3:$Z$1007, 15, 0), "")</f>
        <v/>
      </c>
      <c r="R62" s="457" t="str">
        <f>IFERROR(VLOOKUP($F62, 'VEH98 Data'!$A$3:$Z$1007, 18, 0), "")</f>
        <v/>
      </c>
      <c r="S62" s="457" t="str">
        <f>IFERROR(VLOOKUP($F62, 'VEH98 Data'!$A$3:$Z$1007, 12, 0), "")</f>
        <v/>
      </c>
      <c r="T62" s="614" t="str">
        <f>IFERROR(VLOOKUP($F62, 'VEH98 Data'!$A$3:$Z$1007,20, 0), "")</f>
        <v/>
      </c>
      <c r="U62" s="457" t="str">
        <f>IFERROR(VLOOKUP($F62, 'VEH98 Data'!$A$3:$Z$1007, 22, 0), "")</f>
        <v/>
      </c>
      <c r="V62" s="457" t="str">
        <f>IFERROR(VLOOKUP($F62, 'VEH98 Data'!$A$3:$Z$1007, 23, 0),"")</f>
        <v/>
      </c>
      <c r="W62" s="460" t="str">
        <f>IFERROR(VLOOKUP($F62, 'VEH98 Data'!$A$3:$Z$1007,21, 0), "")</f>
        <v/>
      </c>
      <c r="X62" s="457" t="str">
        <f>IFERROR(VLOOKUP($F62, 'VEH98 Data'!$A$3:$Z$1007, 4, 0), "")</f>
        <v/>
      </c>
      <c r="Y62" s="524" t="str">
        <f>IFERROR(VLOOKUP($F62, 'VEH98 Data'!$A$3:$Z$1007,25, 0), "")</f>
        <v/>
      </c>
      <c r="Z62" s="456"/>
      <c r="AA62" s="456"/>
      <c r="AB62" s="456"/>
      <c r="AC62" s="540"/>
      <c r="AD62" s="456"/>
      <c r="AE62" s="540"/>
      <c r="AF62" s="532" t="str">
        <f t="shared" si="5"/>
        <v/>
      </c>
      <c r="AG62" s="533" t="str">
        <f t="shared" si="4"/>
        <v/>
      </c>
      <c r="AH62" s="55"/>
      <c r="AI62" s="55"/>
      <c r="AJ62" s="55"/>
      <c r="AK62" s="321"/>
      <c r="AL62" s="321"/>
      <c r="AM62" s="321"/>
      <c r="AN62" s="321"/>
      <c r="AO62" s="321"/>
      <c r="AP62" s="321"/>
      <c r="AQ62" s="321"/>
      <c r="AR62" s="321"/>
      <c r="AS62" s="321"/>
      <c r="AT62" s="321"/>
      <c r="AU62" s="321"/>
      <c r="AV62" s="321"/>
      <c r="AW62" s="321"/>
      <c r="AX62" s="321"/>
      <c r="AY62" s="321"/>
      <c r="AZ62" s="321"/>
      <c r="BA62" s="321"/>
      <c r="BB62" s="321"/>
    </row>
    <row r="63" spans="1:54" s="402" customFormat="1" x14ac:dyDescent="0.25">
      <c r="A63" s="55"/>
      <c r="B63" s="462"/>
      <c r="C63" s="461"/>
      <c r="D63" s="461"/>
      <c r="E63" s="463"/>
      <c r="F63" s="444" t="s">
        <v>1354</v>
      </c>
      <c r="G63" s="447"/>
      <c r="H63" s="446"/>
      <c r="I63" s="446"/>
      <c r="J63" s="446"/>
      <c r="K63" s="446"/>
      <c r="L63" s="446"/>
      <c r="M63" s="446"/>
      <c r="N63" s="446"/>
      <c r="O63" s="446"/>
      <c r="P63" s="446"/>
      <c r="Q63" s="446"/>
      <c r="R63" s="446"/>
      <c r="S63" s="446"/>
      <c r="T63" s="615"/>
      <c r="U63" s="446"/>
      <c r="V63" s="446"/>
      <c r="W63" s="449"/>
      <c r="X63" s="446"/>
      <c r="Y63" s="542"/>
      <c r="Z63" s="407"/>
      <c r="AA63" s="407"/>
      <c r="AB63" s="407"/>
      <c r="AC63" s="539"/>
      <c r="AD63" s="407"/>
      <c r="AE63" s="539"/>
      <c r="AF63" s="534"/>
      <c r="AG63" s="535" t="str">
        <f t="shared" si="4"/>
        <v/>
      </c>
      <c r="AH63" s="55"/>
      <c r="AI63" s="55"/>
      <c r="AJ63" s="55"/>
      <c r="AK63" s="321"/>
      <c r="AL63" s="321"/>
      <c r="AM63" s="321"/>
      <c r="AN63" s="321"/>
      <c r="AO63" s="321"/>
      <c r="AP63" s="321"/>
      <c r="AQ63" s="321"/>
      <c r="AR63" s="321"/>
      <c r="AS63" s="321"/>
      <c r="AT63" s="321"/>
      <c r="AU63" s="321"/>
      <c r="AV63" s="321"/>
      <c r="AW63" s="321"/>
      <c r="AX63" s="321"/>
      <c r="AY63" s="321"/>
      <c r="AZ63" s="321"/>
      <c r="BA63" s="321"/>
      <c r="BB63" s="321"/>
    </row>
    <row r="64" spans="1:54" s="402" customFormat="1" ht="15.75" thickBot="1" x14ac:dyDescent="0.3">
      <c r="A64" s="55"/>
      <c r="B64" s="410"/>
      <c r="C64" s="411"/>
      <c r="D64" s="411"/>
      <c r="E64" s="464"/>
      <c r="F64" s="445" t="s">
        <v>1354</v>
      </c>
      <c r="G64" s="451"/>
      <c r="H64" s="450"/>
      <c r="I64" s="450"/>
      <c r="J64" s="450"/>
      <c r="K64" s="450"/>
      <c r="L64" s="450"/>
      <c r="M64" s="450"/>
      <c r="N64" s="450"/>
      <c r="O64" s="450"/>
      <c r="P64" s="450"/>
      <c r="Q64" s="450"/>
      <c r="R64" s="450"/>
      <c r="S64" s="450"/>
      <c r="T64" s="616"/>
      <c r="U64" s="450"/>
      <c r="V64" s="450"/>
      <c r="W64" s="453"/>
      <c r="X64" s="450"/>
      <c r="Y64" s="543"/>
      <c r="Z64" s="412"/>
      <c r="AA64" s="412"/>
      <c r="AB64" s="412"/>
      <c r="AC64" s="541"/>
      <c r="AD64" s="412"/>
      <c r="AE64" s="541"/>
      <c r="AF64" s="536" t="str">
        <f t="shared" si="5"/>
        <v/>
      </c>
      <c r="AG64" s="537" t="str">
        <f t="shared" si="4"/>
        <v/>
      </c>
      <c r="AH64" s="55"/>
      <c r="AI64" s="55"/>
      <c r="AJ64" s="55"/>
      <c r="AK64" s="321"/>
      <c r="AL64" s="321"/>
      <c r="AM64" s="321"/>
      <c r="AN64" s="321"/>
      <c r="AO64" s="321"/>
      <c r="AP64" s="321"/>
      <c r="AQ64" s="321"/>
      <c r="AR64" s="321"/>
      <c r="AS64" s="321"/>
      <c r="AT64" s="321"/>
      <c r="AU64" s="321"/>
      <c r="AV64" s="321"/>
      <c r="AW64" s="321"/>
      <c r="AX64" s="321"/>
      <c r="AY64" s="321"/>
      <c r="AZ64" s="321"/>
      <c r="BA64" s="321"/>
      <c r="BB64" s="321"/>
    </row>
    <row r="65" spans="1:54" ht="15.75" thickBot="1" x14ac:dyDescent="0.3">
      <c r="A65" s="55"/>
      <c r="B65" s="55"/>
      <c r="C65" s="55"/>
      <c r="D65" s="55"/>
      <c r="E65" s="55"/>
      <c r="F65" s="55"/>
      <c r="G65" s="55"/>
      <c r="H65" s="55"/>
      <c r="I65" s="55"/>
      <c r="J65" s="55"/>
      <c r="K65" s="55"/>
      <c r="L65" s="55"/>
      <c r="M65" s="55"/>
      <c r="N65" s="55"/>
      <c r="O65" s="55"/>
      <c r="P65" s="55"/>
      <c r="Q65" s="55"/>
      <c r="R65" s="55"/>
      <c r="S65" s="55"/>
      <c r="T65" s="55"/>
      <c r="U65" s="55"/>
      <c r="V65" s="55"/>
      <c r="W65" s="55"/>
      <c r="X65" s="55"/>
      <c r="Y65" s="55"/>
      <c r="Z65" s="55"/>
      <c r="AA65" s="55"/>
      <c r="AB65" s="55"/>
      <c r="AC65" s="55"/>
      <c r="AD65" s="55"/>
      <c r="AE65" s="55"/>
      <c r="AF65" s="55"/>
      <c r="AG65" s="55"/>
      <c r="AH65" s="55"/>
      <c r="AI65" s="55"/>
      <c r="AJ65" s="55"/>
    </row>
    <row r="66" spans="1:54" ht="30.75" thickBot="1" x14ac:dyDescent="0.3">
      <c r="A66" s="55"/>
      <c r="B66" s="55"/>
      <c r="C66" s="55"/>
      <c r="D66" s="55"/>
      <c r="E66" s="55"/>
      <c r="F66" s="354" t="s">
        <v>1491</v>
      </c>
      <c r="G66" s="355">
        <f>SUM(G28:G44)+SUM(G48:G64)</f>
        <v>0</v>
      </c>
      <c r="H66" s="55"/>
      <c r="I66" s="55"/>
      <c r="J66" s="55"/>
      <c r="K66" s="55"/>
      <c r="L66" s="55"/>
      <c r="M66" s="55"/>
      <c r="N66" s="55"/>
      <c r="O66" s="55"/>
      <c r="P66" s="55"/>
      <c r="Q66" s="55"/>
      <c r="R66" s="55"/>
      <c r="S66" s="55"/>
      <c r="T66" s="55"/>
      <c r="U66" s="55"/>
      <c r="V66" s="55"/>
      <c r="W66" s="55"/>
      <c r="X66" s="55"/>
      <c r="Y66" s="55"/>
      <c r="Z66" s="55"/>
      <c r="AA66" s="55"/>
      <c r="AB66" s="55"/>
      <c r="AC66" s="55"/>
      <c r="AD66" s="55"/>
      <c r="AE66" s="55"/>
      <c r="AF66" s="55"/>
      <c r="AG66" s="55"/>
      <c r="AH66" s="55"/>
      <c r="AI66" s="55"/>
      <c r="AJ66" s="55"/>
    </row>
    <row r="67" spans="1:54" s="344" customFormat="1" x14ac:dyDescent="0.25">
      <c r="A67" s="55"/>
      <c r="B67" s="346" t="s">
        <v>67</v>
      </c>
      <c r="C67" s="55"/>
      <c r="D67" s="55"/>
      <c r="E67" s="55"/>
      <c r="F67" s="347"/>
      <c r="G67" s="250"/>
      <c r="H67" s="55"/>
      <c r="I67" s="55"/>
      <c r="J67" s="55"/>
      <c r="K67" s="55"/>
      <c r="L67" s="55"/>
      <c r="M67" s="55"/>
      <c r="N67" s="55"/>
      <c r="O67" s="55"/>
      <c r="P67" s="55"/>
      <c r="Q67" s="55"/>
      <c r="R67" s="55"/>
      <c r="S67" s="55"/>
      <c r="T67" s="55"/>
      <c r="U67" s="55"/>
      <c r="V67" s="55"/>
      <c r="W67" s="55"/>
      <c r="X67" s="55"/>
      <c r="Y67" s="55"/>
      <c r="Z67" s="55"/>
      <c r="AA67" s="55"/>
      <c r="AB67" s="55"/>
      <c r="AC67" s="55"/>
      <c r="AD67" s="55"/>
      <c r="AE67" s="55"/>
      <c r="AF67" s="55"/>
      <c r="AG67" s="55"/>
      <c r="AH67" s="55"/>
      <c r="AI67" s="55"/>
      <c r="AJ67" s="55"/>
      <c r="AK67" s="321"/>
      <c r="AL67" s="321"/>
      <c r="AM67" s="321"/>
      <c r="AN67" s="321"/>
      <c r="AO67" s="321"/>
      <c r="AP67" s="321"/>
      <c r="AQ67" s="321"/>
      <c r="AR67" s="321"/>
      <c r="AS67" s="321"/>
      <c r="AT67" s="321"/>
      <c r="AU67" s="321"/>
      <c r="AV67" s="321"/>
      <c r="AW67" s="321"/>
      <c r="AX67" s="321"/>
      <c r="AY67" s="321"/>
      <c r="AZ67" s="321"/>
      <c r="BA67" s="321"/>
      <c r="BB67" s="321"/>
    </row>
    <row r="68" spans="1:54" s="344" customFormat="1" x14ac:dyDescent="0.25">
      <c r="A68" s="55"/>
      <c r="B68" s="346" t="s">
        <v>53</v>
      </c>
      <c r="C68" s="55"/>
      <c r="D68" s="55"/>
      <c r="E68" s="55"/>
      <c r="F68" s="347"/>
      <c r="G68" s="250"/>
      <c r="H68" s="55"/>
      <c r="I68" s="55"/>
      <c r="J68" s="55"/>
      <c r="K68" s="55"/>
      <c r="L68" s="55"/>
      <c r="M68" s="55"/>
      <c r="N68" s="55"/>
      <c r="O68" s="55"/>
      <c r="P68" s="55"/>
      <c r="Q68" s="55"/>
      <c r="R68" s="55"/>
      <c r="S68" s="55"/>
      <c r="T68" s="55"/>
      <c r="U68" s="55"/>
      <c r="V68" s="55"/>
      <c r="W68" s="55"/>
      <c r="X68" s="55"/>
      <c r="Y68" s="55"/>
      <c r="Z68" s="55"/>
      <c r="AA68" s="55"/>
      <c r="AB68" s="55"/>
      <c r="AC68" s="55"/>
      <c r="AD68" s="55"/>
      <c r="AE68" s="55"/>
      <c r="AF68" s="55"/>
      <c r="AG68" s="55"/>
      <c r="AH68" s="55"/>
      <c r="AI68" s="55"/>
      <c r="AJ68" s="55"/>
      <c r="AK68" s="321"/>
      <c r="AL68" s="321"/>
      <c r="AM68" s="321"/>
      <c r="AN68" s="321"/>
      <c r="AO68" s="321"/>
      <c r="AP68" s="321"/>
      <c r="AQ68" s="321"/>
      <c r="AR68" s="321"/>
      <c r="AS68" s="321"/>
      <c r="AT68" s="321"/>
      <c r="AU68" s="321"/>
      <c r="AV68" s="321"/>
      <c r="AW68" s="321"/>
      <c r="AX68" s="321"/>
      <c r="AY68" s="321"/>
      <c r="AZ68" s="321"/>
      <c r="BA68" s="321"/>
      <c r="BB68" s="321"/>
    </row>
    <row r="69" spans="1:54" s="344" customFormat="1" x14ac:dyDescent="0.25">
      <c r="A69" s="55"/>
      <c r="B69" s="346" t="s">
        <v>28</v>
      </c>
      <c r="C69" s="55"/>
      <c r="D69" s="55"/>
      <c r="E69" s="55"/>
      <c r="F69" s="347"/>
      <c r="G69" s="250"/>
      <c r="H69" s="55"/>
      <c r="I69" s="55"/>
      <c r="J69" s="55"/>
      <c r="K69" s="55"/>
      <c r="L69" s="55"/>
      <c r="M69" s="55"/>
      <c r="N69" s="55"/>
      <c r="O69" s="55"/>
      <c r="P69" s="55"/>
      <c r="Q69" s="55"/>
      <c r="R69" s="55"/>
      <c r="S69" s="55"/>
      <c r="T69" s="55"/>
      <c r="U69" s="55"/>
      <c r="V69" s="55"/>
      <c r="W69" s="55"/>
      <c r="X69" s="55"/>
      <c r="Y69" s="55"/>
      <c r="Z69" s="55"/>
      <c r="AA69" s="55"/>
      <c r="AB69" s="55"/>
      <c r="AC69" s="55"/>
      <c r="AD69" s="55"/>
      <c r="AE69" s="55"/>
      <c r="AF69" s="55"/>
      <c r="AG69" s="55"/>
      <c r="AH69" s="55"/>
      <c r="AI69" s="55"/>
      <c r="AJ69" s="55"/>
      <c r="AK69" s="321"/>
      <c r="AL69" s="321"/>
      <c r="AM69" s="321"/>
      <c r="AN69" s="321"/>
      <c r="AO69" s="321"/>
      <c r="AP69" s="321"/>
      <c r="AQ69" s="321"/>
      <c r="AR69" s="321"/>
      <c r="AS69" s="321"/>
      <c r="AT69" s="321"/>
      <c r="AU69" s="321"/>
      <c r="AV69" s="321"/>
      <c r="AW69" s="321"/>
      <c r="AX69" s="321"/>
      <c r="AY69" s="321"/>
      <c r="AZ69" s="321"/>
      <c r="BA69" s="321"/>
      <c r="BB69" s="321"/>
    </row>
    <row r="70" spans="1:54" s="344" customFormat="1" ht="15" customHeight="1" x14ac:dyDescent="0.25">
      <c r="A70" s="55"/>
      <c r="B70" s="55"/>
      <c r="C70" s="55"/>
      <c r="D70" s="661" t="s">
        <v>1535</v>
      </c>
      <c r="E70" s="661"/>
      <c r="F70" s="661"/>
      <c r="G70" s="661"/>
      <c r="H70" s="661"/>
      <c r="I70" s="661"/>
      <c r="J70" s="661"/>
      <c r="K70" s="55"/>
      <c r="L70" s="55"/>
      <c r="M70" s="55"/>
      <c r="N70" s="55"/>
      <c r="O70" s="55"/>
      <c r="P70" s="55"/>
      <c r="Q70" s="55"/>
      <c r="R70" s="55"/>
      <c r="S70" s="55"/>
      <c r="T70" s="55"/>
      <c r="U70" s="55"/>
      <c r="V70" s="55"/>
      <c r="W70" s="55"/>
      <c r="X70" s="55"/>
      <c r="Y70" s="55"/>
      <c r="Z70" s="55"/>
      <c r="AA70" s="55"/>
      <c r="AB70" s="55"/>
      <c r="AC70" s="55"/>
      <c r="AD70" s="55"/>
      <c r="AE70" s="55"/>
      <c r="AF70" s="55"/>
      <c r="AG70" s="55"/>
      <c r="AH70" s="55"/>
      <c r="AI70" s="55"/>
      <c r="AJ70" s="55"/>
      <c r="AK70" s="321"/>
      <c r="AL70" s="321"/>
      <c r="AM70" s="321"/>
      <c r="AN70" s="321"/>
      <c r="AO70" s="321"/>
      <c r="AP70" s="321"/>
      <c r="AQ70" s="321"/>
      <c r="AR70" s="321"/>
      <c r="AS70" s="321"/>
      <c r="AT70" s="321"/>
      <c r="AU70" s="321"/>
      <c r="AV70" s="321"/>
      <c r="AW70" s="321"/>
      <c r="AX70" s="321"/>
      <c r="AY70" s="321"/>
      <c r="AZ70" s="321"/>
      <c r="BA70" s="321"/>
      <c r="BB70" s="321"/>
    </row>
    <row r="71" spans="1:54" s="344" customFormat="1" x14ac:dyDescent="0.25">
      <c r="A71" s="55"/>
      <c r="B71" s="55"/>
      <c r="C71" s="55"/>
      <c r="D71" s="661"/>
      <c r="E71" s="661"/>
      <c r="F71" s="661"/>
      <c r="G71" s="661"/>
      <c r="H71" s="661"/>
      <c r="I71" s="661"/>
      <c r="J71" s="661"/>
      <c r="K71" s="55"/>
      <c r="L71" s="55"/>
      <c r="M71" s="55"/>
      <c r="N71" s="55"/>
      <c r="O71" s="55"/>
      <c r="P71" s="55"/>
      <c r="Q71" s="55"/>
      <c r="R71" s="55"/>
      <c r="S71" s="55"/>
      <c r="T71" s="55"/>
      <c r="U71" s="55"/>
      <c r="V71" s="55"/>
      <c r="W71" s="55"/>
      <c r="X71" s="55"/>
      <c r="Y71" s="55"/>
      <c r="Z71" s="55"/>
      <c r="AA71" s="55"/>
      <c r="AB71" s="55"/>
      <c r="AC71" s="55"/>
      <c r="AD71" s="55"/>
      <c r="AE71" s="55"/>
      <c r="AF71" s="55"/>
      <c r="AG71" s="55"/>
      <c r="AH71" s="55"/>
      <c r="AI71" s="55"/>
      <c r="AJ71" s="55"/>
      <c r="AK71" s="321"/>
      <c r="AL71" s="321"/>
      <c r="AM71" s="321"/>
      <c r="AN71" s="321"/>
      <c r="AO71" s="321"/>
      <c r="AP71" s="321"/>
      <c r="AQ71" s="321"/>
      <c r="AR71" s="321"/>
      <c r="AS71" s="321"/>
      <c r="AT71" s="321"/>
      <c r="AU71" s="321"/>
      <c r="AV71" s="321"/>
      <c r="AW71" s="321"/>
      <c r="AX71" s="321"/>
      <c r="AY71" s="321"/>
      <c r="AZ71" s="321"/>
      <c r="BA71" s="321"/>
      <c r="BB71" s="321"/>
    </row>
    <row r="72" spans="1:54" s="344" customFormat="1" x14ac:dyDescent="0.25">
      <c r="A72" s="55"/>
      <c r="B72" s="55"/>
      <c r="C72" s="55"/>
      <c r="D72" s="661"/>
      <c r="E72" s="661"/>
      <c r="F72" s="661"/>
      <c r="G72" s="661"/>
      <c r="H72" s="661"/>
      <c r="I72" s="661"/>
      <c r="J72" s="661"/>
      <c r="K72" s="55"/>
      <c r="L72" s="55"/>
      <c r="M72" s="55"/>
      <c r="N72" s="55"/>
      <c r="O72" s="55"/>
      <c r="P72" s="55"/>
      <c r="Q72" s="55"/>
      <c r="R72" s="55"/>
      <c r="S72" s="55"/>
      <c r="T72" s="55"/>
      <c r="U72" s="55"/>
      <c r="V72" s="55"/>
      <c r="W72" s="55"/>
      <c r="X72" s="55"/>
      <c r="Y72" s="55"/>
      <c r="Z72" s="55"/>
      <c r="AA72" s="55"/>
      <c r="AB72" s="55"/>
      <c r="AC72" s="55"/>
      <c r="AD72" s="55"/>
      <c r="AE72" s="55"/>
      <c r="AF72" s="55"/>
      <c r="AG72" s="55"/>
      <c r="AH72" s="55"/>
      <c r="AI72" s="55"/>
      <c r="AJ72" s="55"/>
      <c r="AK72" s="321"/>
      <c r="AL72" s="321"/>
      <c r="AM72" s="321"/>
      <c r="AN72" s="321"/>
      <c r="AO72" s="321"/>
      <c r="AP72" s="321"/>
      <c r="AQ72" s="321"/>
      <c r="AR72" s="321"/>
      <c r="AS72" s="321"/>
      <c r="AT72" s="321"/>
      <c r="AU72" s="321"/>
      <c r="AV72" s="321"/>
      <c r="AW72" s="321"/>
      <c r="AX72" s="321"/>
      <c r="AY72" s="321"/>
      <c r="AZ72" s="321"/>
      <c r="BA72" s="321"/>
      <c r="BB72" s="321"/>
    </row>
    <row r="73" spans="1:54" s="344" customFormat="1" x14ac:dyDescent="0.25">
      <c r="A73" s="55"/>
      <c r="B73" s="55"/>
      <c r="C73" s="55"/>
      <c r="D73" s="661"/>
      <c r="E73" s="661"/>
      <c r="F73" s="661"/>
      <c r="G73" s="661"/>
      <c r="H73" s="661"/>
      <c r="I73" s="661"/>
      <c r="J73" s="661"/>
      <c r="K73" s="55"/>
      <c r="L73" s="55"/>
      <c r="M73" s="55"/>
      <c r="N73" s="55"/>
      <c r="O73" s="55"/>
      <c r="P73" s="55"/>
      <c r="Q73" s="55"/>
      <c r="R73" s="55"/>
      <c r="S73" s="55"/>
      <c r="T73" s="55"/>
      <c r="U73" s="55"/>
      <c r="V73" s="55"/>
      <c r="W73" s="55"/>
      <c r="X73" s="55"/>
      <c r="Y73" s="55"/>
      <c r="Z73" s="55"/>
      <c r="AA73" s="55"/>
      <c r="AB73" s="55"/>
      <c r="AC73" s="55"/>
      <c r="AD73" s="55"/>
      <c r="AE73" s="55"/>
      <c r="AF73" s="55"/>
      <c r="AG73" s="55"/>
      <c r="AH73" s="55"/>
      <c r="AI73" s="55"/>
      <c r="AJ73" s="55"/>
      <c r="AK73" s="321"/>
      <c r="AL73" s="321"/>
      <c r="AM73" s="321"/>
      <c r="AN73" s="321"/>
      <c r="AO73" s="321"/>
      <c r="AP73" s="321"/>
      <c r="AQ73" s="321"/>
      <c r="AR73" s="321"/>
      <c r="AS73" s="321"/>
      <c r="AT73" s="321"/>
      <c r="AU73" s="321"/>
      <c r="AV73" s="321"/>
      <c r="AW73" s="321"/>
      <c r="AX73" s="321"/>
      <c r="AY73" s="321"/>
      <c r="AZ73" s="321"/>
      <c r="BA73" s="321"/>
      <c r="BB73" s="321"/>
    </row>
    <row r="74" spans="1:54" s="344" customFormat="1" x14ac:dyDescent="0.25">
      <c r="A74" s="55"/>
      <c r="B74" s="55"/>
      <c r="C74" s="55"/>
      <c r="D74" s="661"/>
      <c r="E74" s="661"/>
      <c r="F74" s="661"/>
      <c r="G74" s="661"/>
      <c r="H74" s="661"/>
      <c r="I74" s="661"/>
      <c r="J74" s="661"/>
      <c r="K74" s="55"/>
      <c r="L74" s="55"/>
      <c r="M74" s="55"/>
      <c r="N74" s="55"/>
      <c r="O74" s="55"/>
      <c r="P74" s="55"/>
      <c r="Q74" s="55"/>
      <c r="R74" s="55"/>
      <c r="S74" s="55"/>
      <c r="T74" s="55"/>
      <c r="U74" s="55"/>
      <c r="V74" s="55"/>
      <c r="W74" s="55"/>
      <c r="X74" s="55"/>
      <c r="Y74" s="55"/>
      <c r="Z74" s="55"/>
      <c r="AA74" s="55"/>
      <c r="AB74" s="55"/>
      <c r="AC74" s="55"/>
      <c r="AD74" s="55"/>
      <c r="AE74" s="55"/>
      <c r="AF74" s="55"/>
      <c r="AG74" s="55"/>
      <c r="AH74" s="55"/>
      <c r="AI74" s="55"/>
      <c r="AJ74" s="55"/>
      <c r="AK74" s="321"/>
      <c r="AL74" s="321"/>
      <c r="AM74" s="321"/>
      <c r="AN74" s="321"/>
      <c r="AO74" s="321"/>
      <c r="AP74" s="321"/>
      <c r="AQ74" s="321"/>
      <c r="AR74" s="321"/>
      <c r="AS74" s="321"/>
      <c r="AT74" s="321"/>
      <c r="AU74" s="321"/>
      <c r="AV74" s="321"/>
      <c r="AW74" s="321"/>
      <c r="AX74" s="321"/>
      <c r="AY74" s="321"/>
      <c r="AZ74" s="321"/>
      <c r="BA74" s="321"/>
      <c r="BB74" s="321"/>
    </row>
    <row r="75" spans="1:54" s="344" customFormat="1" x14ac:dyDescent="0.25">
      <c r="A75" s="55"/>
      <c r="B75" s="55"/>
      <c r="C75" s="55"/>
      <c r="D75" s="661"/>
      <c r="E75" s="661"/>
      <c r="F75" s="661"/>
      <c r="G75" s="661"/>
      <c r="H75" s="661"/>
      <c r="I75" s="661"/>
      <c r="J75" s="661"/>
      <c r="K75" s="55"/>
      <c r="L75" s="55"/>
      <c r="M75" s="55"/>
      <c r="N75" s="55"/>
      <c r="O75" s="55"/>
      <c r="P75" s="55"/>
      <c r="Q75" s="55"/>
      <c r="R75" s="55"/>
      <c r="S75" s="55"/>
      <c r="T75" s="55"/>
      <c r="U75" s="55"/>
      <c r="V75" s="55"/>
      <c r="W75" s="55"/>
      <c r="X75" s="55"/>
      <c r="Y75" s="55"/>
      <c r="Z75" s="55"/>
      <c r="AA75" s="55"/>
      <c r="AB75" s="55"/>
      <c r="AC75" s="55"/>
      <c r="AD75" s="55"/>
      <c r="AE75" s="55"/>
      <c r="AF75" s="55"/>
      <c r="AG75" s="55"/>
      <c r="AH75" s="55"/>
      <c r="AI75" s="55"/>
      <c r="AJ75" s="55"/>
      <c r="AK75" s="321"/>
      <c r="AL75" s="321"/>
      <c r="AM75" s="321"/>
      <c r="AN75" s="321"/>
      <c r="AO75" s="321"/>
      <c r="AP75" s="321"/>
      <c r="AQ75" s="321"/>
      <c r="AR75" s="321"/>
      <c r="AS75" s="321"/>
      <c r="AT75" s="321"/>
      <c r="AU75" s="321"/>
      <c r="AV75" s="321"/>
      <c r="AW75" s="321"/>
      <c r="AX75" s="321"/>
      <c r="AY75" s="321"/>
      <c r="AZ75" s="321"/>
      <c r="BA75" s="321"/>
      <c r="BB75" s="321"/>
    </row>
    <row r="76" spans="1:54" s="344" customFormat="1" x14ac:dyDescent="0.25">
      <c r="A76" s="55"/>
      <c r="B76" s="55"/>
      <c r="C76" s="55"/>
      <c r="D76" s="661"/>
      <c r="E76" s="661"/>
      <c r="F76" s="661"/>
      <c r="G76" s="661"/>
      <c r="H76" s="661"/>
      <c r="I76" s="661"/>
      <c r="J76" s="661"/>
      <c r="K76" s="55"/>
      <c r="L76" s="55"/>
      <c r="M76" s="55"/>
      <c r="N76" s="55"/>
      <c r="O76" s="55"/>
      <c r="P76" s="55"/>
      <c r="Q76" s="55"/>
      <c r="R76" s="55"/>
      <c r="S76" s="55"/>
      <c r="T76" s="55"/>
      <c r="U76" s="55"/>
      <c r="V76" s="55"/>
      <c r="W76" s="55"/>
      <c r="X76" s="55"/>
      <c r="Y76" s="55"/>
      <c r="Z76" s="55"/>
      <c r="AA76" s="55"/>
      <c r="AB76" s="55"/>
      <c r="AC76" s="55"/>
      <c r="AD76" s="55"/>
      <c r="AE76" s="55"/>
      <c r="AF76" s="55"/>
      <c r="AG76" s="55"/>
      <c r="AH76" s="55"/>
      <c r="AI76" s="55"/>
      <c r="AJ76" s="55"/>
      <c r="AK76" s="321"/>
      <c r="AL76" s="321"/>
      <c r="AM76" s="321"/>
      <c r="AN76" s="321"/>
      <c r="AO76" s="321"/>
      <c r="AP76" s="321"/>
      <c r="AQ76" s="321"/>
      <c r="AR76" s="321"/>
      <c r="AS76" s="321"/>
      <c r="AT76" s="321"/>
      <c r="AU76" s="321"/>
      <c r="AV76" s="321"/>
      <c r="AW76" s="321"/>
      <c r="AX76" s="321"/>
      <c r="AY76" s="321"/>
      <c r="AZ76" s="321"/>
      <c r="BA76" s="321"/>
      <c r="BB76" s="321"/>
    </row>
    <row r="77" spans="1:54" s="344" customFormat="1" x14ac:dyDescent="0.25">
      <c r="A77" s="55"/>
      <c r="B77" s="55"/>
      <c r="C77" s="55"/>
      <c r="D77" s="661"/>
      <c r="E77" s="661"/>
      <c r="F77" s="661"/>
      <c r="G77" s="661"/>
      <c r="H77" s="661"/>
      <c r="I77" s="661"/>
      <c r="J77" s="661"/>
      <c r="K77" s="55"/>
      <c r="L77" s="55"/>
      <c r="M77" s="55"/>
      <c r="N77" s="55"/>
      <c r="O77" s="55"/>
      <c r="P77" s="55"/>
      <c r="Q77" s="55"/>
      <c r="R77" s="55"/>
      <c r="S77" s="55"/>
      <c r="T77" s="55"/>
      <c r="U77" s="55"/>
      <c r="V77" s="55"/>
      <c r="W77" s="55"/>
      <c r="X77" s="55"/>
      <c r="Y77" s="55"/>
      <c r="Z77" s="55"/>
      <c r="AA77" s="55"/>
      <c r="AB77" s="55"/>
      <c r="AC77" s="55"/>
      <c r="AD77" s="55"/>
      <c r="AE77" s="55"/>
      <c r="AF77" s="55"/>
      <c r="AG77" s="55"/>
      <c r="AH77" s="55"/>
      <c r="AI77" s="55"/>
      <c r="AJ77" s="55"/>
      <c r="AK77" s="321"/>
      <c r="AL77" s="321"/>
      <c r="AM77" s="321"/>
      <c r="AN77" s="321"/>
      <c r="AO77" s="321"/>
      <c r="AP77" s="321"/>
      <c r="AQ77" s="321"/>
      <c r="AR77" s="321"/>
      <c r="AS77" s="321"/>
      <c r="AT77" s="321"/>
      <c r="AU77" s="321"/>
      <c r="AV77" s="321"/>
      <c r="AW77" s="321"/>
      <c r="AX77" s="321"/>
      <c r="AY77" s="321"/>
      <c r="AZ77" s="321"/>
      <c r="BA77" s="321"/>
      <c r="BB77" s="321"/>
    </row>
    <row r="78" spans="1:54" s="344" customFormat="1" x14ac:dyDescent="0.25">
      <c r="A78" s="55"/>
      <c r="B78" s="55"/>
      <c r="C78" s="55"/>
      <c r="D78" s="55"/>
      <c r="E78" s="55"/>
      <c r="F78" s="347"/>
      <c r="G78" s="250"/>
      <c r="H78" s="55"/>
      <c r="I78" s="55"/>
      <c r="J78" s="55"/>
      <c r="K78" s="55"/>
      <c r="L78" s="55"/>
      <c r="M78" s="55"/>
      <c r="N78" s="55"/>
      <c r="O78" s="55"/>
      <c r="P78" s="55"/>
      <c r="Q78" s="55"/>
      <c r="R78" s="55"/>
      <c r="S78" s="55"/>
      <c r="T78" s="55"/>
      <c r="U78" s="55"/>
      <c r="V78" s="55"/>
      <c r="W78" s="55"/>
      <c r="X78" s="55"/>
      <c r="Y78" s="55"/>
      <c r="Z78" s="55"/>
      <c r="AA78" s="55"/>
      <c r="AB78" s="55"/>
      <c r="AC78" s="55"/>
      <c r="AD78" s="55"/>
      <c r="AE78" s="55"/>
      <c r="AF78" s="55"/>
      <c r="AG78" s="55"/>
      <c r="AH78" s="55"/>
      <c r="AI78" s="55"/>
      <c r="AJ78" s="55"/>
      <c r="AK78" s="321"/>
      <c r="AL78" s="321"/>
      <c r="AM78" s="321"/>
      <c r="AN78" s="321"/>
      <c r="AO78" s="321"/>
      <c r="AP78" s="321"/>
      <c r="AQ78" s="321"/>
      <c r="AR78" s="321"/>
      <c r="AS78" s="321"/>
      <c r="AT78" s="321"/>
      <c r="AU78" s="321"/>
      <c r="AV78" s="321"/>
      <c r="AW78" s="321"/>
      <c r="AX78" s="321"/>
      <c r="AY78" s="321"/>
      <c r="AZ78" s="321"/>
      <c r="BA78" s="321"/>
      <c r="BB78" s="321"/>
    </row>
    <row r="79" spans="1:54" s="344" customFormat="1" x14ac:dyDescent="0.25">
      <c r="A79" s="55"/>
      <c r="B79" s="55"/>
      <c r="C79" s="55"/>
      <c r="D79" s="55"/>
      <c r="E79" s="55"/>
      <c r="F79" s="347"/>
      <c r="G79" s="250"/>
      <c r="H79" s="55"/>
      <c r="I79" s="55"/>
      <c r="J79" s="55"/>
      <c r="K79" s="55"/>
      <c r="L79" s="55"/>
      <c r="M79" s="55"/>
      <c r="N79" s="55"/>
      <c r="O79" s="55"/>
      <c r="P79" s="55"/>
      <c r="Q79" s="55"/>
      <c r="R79" s="55"/>
      <c r="S79" s="55"/>
      <c r="T79" s="55"/>
      <c r="U79" s="55"/>
      <c r="V79" s="55"/>
      <c r="W79" s="55"/>
      <c r="X79" s="55"/>
      <c r="Y79" s="55"/>
      <c r="Z79" s="55"/>
      <c r="AA79" s="55"/>
      <c r="AB79" s="55"/>
      <c r="AC79" s="55"/>
      <c r="AD79" s="55"/>
      <c r="AE79" s="55"/>
      <c r="AF79" s="55"/>
      <c r="AG79" s="55"/>
      <c r="AH79" s="55"/>
      <c r="AI79" s="55"/>
      <c r="AJ79" s="55"/>
      <c r="AK79" s="321"/>
      <c r="AL79" s="321"/>
      <c r="AM79" s="321"/>
      <c r="AN79" s="321"/>
      <c r="AO79" s="321"/>
      <c r="AP79" s="321"/>
      <c r="AQ79" s="321"/>
      <c r="AR79" s="321"/>
      <c r="AS79" s="321"/>
      <c r="AT79" s="321"/>
      <c r="AU79" s="321"/>
      <c r="AV79" s="321"/>
      <c r="AW79" s="321"/>
      <c r="AX79" s="321"/>
      <c r="AY79" s="321"/>
      <c r="AZ79" s="321"/>
      <c r="BA79" s="321"/>
      <c r="BB79" s="321"/>
    </row>
    <row r="80" spans="1:54" s="344" customFormat="1" x14ac:dyDescent="0.25">
      <c r="A80" s="55"/>
      <c r="B80" s="55"/>
      <c r="C80" s="55"/>
      <c r="D80" s="55"/>
      <c r="E80" s="55"/>
      <c r="F80" s="347"/>
      <c r="G80" s="250"/>
      <c r="H80" s="55"/>
      <c r="I80" s="55"/>
      <c r="J80" s="55"/>
      <c r="K80" s="55"/>
      <c r="L80" s="55"/>
      <c r="M80" s="55"/>
      <c r="N80" s="55"/>
      <c r="O80" s="55"/>
      <c r="P80" s="55"/>
      <c r="Q80" s="55"/>
      <c r="R80" s="55"/>
      <c r="S80" s="55"/>
      <c r="T80" s="55"/>
      <c r="U80" s="55"/>
      <c r="V80" s="55"/>
      <c r="W80" s="55"/>
      <c r="X80" s="55"/>
      <c r="Y80" s="55"/>
      <c r="Z80" s="55"/>
      <c r="AA80" s="55"/>
      <c r="AB80" s="55"/>
      <c r="AC80" s="55"/>
      <c r="AD80" s="55"/>
      <c r="AE80" s="55"/>
      <c r="AF80" s="55"/>
      <c r="AG80" s="55"/>
      <c r="AH80" s="55"/>
      <c r="AI80" s="55"/>
      <c r="AJ80" s="55"/>
      <c r="AK80" s="321"/>
      <c r="AL80" s="321"/>
      <c r="AM80" s="321"/>
      <c r="AN80" s="321"/>
      <c r="AO80" s="321"/>
      <c r="AP80" s="321"/>
      <c r="AQ80" s="321"/>
      <c r="AR80" s="321"/>
      <c r="AS80" s="321"/>
      <c r="AT80" s="321"/>
      <c r="AU80" s="321"/>
      <c r="AV80" s="321"/>
      <c r="AW80" s="321"/>
      <c r="AX80" s="321"/>
      <c r="AY80" s="321"/>
      <c r="AZ80" s="321"/>
      <c r="BA80" s="321"/>
      <c r="BB80" s="321"/>
    </row>
    <row r="81" spans="1:54" s="344" customFormat="1" x14ac:dyDescent="0.25">
      <c r="A81" s="55"/>
      <c r="B81" s="55"/>
      <c r="C81" s="55"/>
      <c r="D81" s="55"/>
      <c r="E81" s="55"/>
      <c r="F81" s="347"/>
      <c r="G81" s="250"/>
      <c r="H81" s="55"/>
      <c r="I81" s="55"/>
      <c r="J81" s="55"/>
      <c r="K81" s="55"/>
      <c r="L81" s="55"/>
      <c r="M81" s="55"/>
      <c r="N81" s="55"/>
      <c r="O81" s="55"/>
      <c r="P81" s="55"/>
      <c r="Q81" s="55"/>
      <c r="R81" s="55"/>
      <c r="S81" s="55"/>
      <c r="T81" s="55"/>
      <c r="U81" s="55"/>
      <c r="V81" s="55"/>
      <c r="W81" s="55"/>
      <c r="X81" s="55"/>
      <c r="Y81" s="55"/>
      <c r="Z81" s="55"/>
      <c r="AA81" s="55"/>
      <c r="AB81" s="55"/>
      <c r="AC81" s="55"/>
      <c r="AD81" s="55"/>
      <c r="AE81" s="55"/>
      <c r="AF81" s="55"/>
      <c r="AG81" s="55"/>
      <c r="AH81" s="55"/>
      <c r="AI81" s="55"/>
      <c r="AJ81" s="55"/>
      <c r="AK81" s="321"/>
      <c r="AL81" s="321"/>
      <c r="AM81" s="321"/>
      <c r="AN81" s="321"/>
      <c r="AO81" s="321"/>
      <c r="AP81" s="321"/>
      <c r="AQ81" s="321"/>
      <c r="AR81" s="321"/>
      <c r="AS81" s="321"/>
      <c r="AT81" s="321"/>
      <c r="AU81" s="321"/>
      <c r="AV81" s="321"/>
      <c r="AW81" s="321"/>
      <c r="AX81" s="321"/>
      <c r="AY81" s="321"/>
      <c r="AZ81" s="321"/>
      <c r="BA81" s="321"/>
      <c r="BB81" s="321"/>
    </row>
    <row r="82" spans="1:54" s="344" customFormat="1" x14ac:dyDescent="0.25">
      <c r="A82" s="55"/>
      <c r="B82" s="55"/>
      <c r="C82" s="55"/>
      <c r="D82" s="55"/>
      <c r="E82" s="55"/>
      <c r="F82" s="347"/>
      <c r="G82" s="250"/>
      <c r="H82" s="55"/>
      <c r="I82" s="55"/>
      <c r="J82" s="55"/>
      <c r="K82" s="55"/>
      <c r="L82" s="55"/>
      <c r="M82" s="55"/>
      <c r="N82" s="55"/>
      <c r="O82" s="55"/>
      <c r="P82" s="55"/>
      <c r="Q82" s="55"/>
      <c r="R82" s="55"/>
      <c r="S82" s="55"/>
      <c r="T82" s="55"/>
      <c r="U82" s="55"/>
      <c r="V82" s="55"/>
      <c r="W82" s="55"/>
      <c r="X82" s="55"/>
      <c r="Y82" s="55"/>
      <c r="Z82" s="55"/>
      <c r="AA82" s="55"/>
      <c r="AB82" s="55"/>
      <c r="AC82" s="55"/>
      <c r="AD82" s="55"/>
      <c r="AE82" s="55"/>
      <c r="AF82" s="55"/>
      <c r="AG82" s="55"/>
      <c r="AH82" s="55"/>
      <c r="AI82" s="55"/>
      <c r="AJ82" s="55"/>
      <c r="AK82" s="321"/>
      <c r="AL82" s="321"/>
      <c r="AM82" s="321"/>
      <c r="AN82" s="321"/>
      <c r="AO82" s="321"/>
      <c r="AP82" s="321"/>
      <c r="AQ82" s="321"/>
      <c r="AR82" s="321"/>
      <c r="AS82" s="321"/>
      <c r="AT82" s="321"/>
      <c r="AU82" s="321"/>
      <c r="AV82" s="321"/>
      <c r="AW82" s="321"/>
      <c r="AX82" s="321"/>
      <c r="AY82" s="321"/>
      <c r="AZ82" s="321"/>
      <c r="BA82" s="321"/>
      <c r="BB82" s="321"/>
    </row>
    <row r="83" spans="1:54" s="344" customFormat="1" x14ac:dyDescent="0.25">
      <c r="A83" s="55"/>
      <c r="B83" s="55"/>
      <c r="C83" s="55"/>
      <c r="D83" s="55"/>
      <c r="E83" s="55"/>
      <c r="F83" s="347"/>
      <c r="G83" s="250"/>
      <c r="H83" s="55"/>
      <c r="I83" s="55"/>
      <c r="J83" s="55"/>
      <c r="K83" s="55"/>
      <c r="L83" s="55"/>
      <c r="M83" s="55"/>
      <c r="N83" s="55"/>
      <c r="O83" s="55"/>
      <c r="P83" s="55"/>
      <c r="Q83" s="55"/>
      <c r="R83" s="55"/>
      <c r="S83" s="55"/>
      <c r="T83" s="55"/>
      <c r="U83" s="55"/>
      <c r="V83" s="55"/>
      <c r="W83" s="55"/>
      <c r="X83" s="55"/>
      <c r="Y83" s="55"/>
      <c r="Z83" s="55"/>
      <c r="AA83" s="55"/>
      <c r="AB83" s="55"/>
      <c r="AC83" s="55"/>
      <c r="AD83" s="55"/>
      <c r="AE83" s="55"/>
      <c r="AF83" s="55"/>
      <c r="AG83" s="55"/>
      <c r="AH83" s="55"/>
      <c r="AI83" s="55"/>
      <c r="AJ83" s="55"/>
      <c r="AK83" s="321"/>
      <c r="AL83" s="321"/>
      <c r="AM83" s="321"/>
      <c r="AN83" s="321"/>
      <c r="AO83" s="321"/>
      <c r="AP83" s="321"/>
      <c r="AQ83" s="321"/>
      <c r="AR83" s="321"/>
      <c r="AS83" s="321"/>
      <c r="AT83" s="321"/>
      <c r="AU83" s="321"/>
      <c r="AV83" s="321"/>
      <c r="AW83" s="321"/>
      <c r="AX83" s="321"/>
      <c r="AY83" s="321"/>
      <c r="AZ83" s="321"/>
      <c r="BA83" s="321"/>
      <c r="BB83" s="321"/>
    </row>
    <row r="84" spans="1:54" s="344" customFormat="1" x14ac:dyDescent="0.25">
      <c r="A84" s="55"/>
      <c r="B84" s="55"/>
      <c r="C84" s="55"/>
      <c r="D84" s="55"/>
      <c r="E84" s="55"/>
      <c r="F84" s="347"/>
      <c r="G84" s="250"/>
      <c r="H84" s="55"/>
      <c r="I84" s="55"/>
      <c r="J84" s="55"/>
      <c r="K84" s="55"/>
      <c r="L84" s="55"/>
      <c r="M84" s="55"/>
      <c r="N84" s="55"/>
      <c r="O84" s="55"/>
      <c r="P84" s="55"/>
      <c r="Q84" s="55"/>
      <c r="R84" s="55"/>
      <c r="S84" s="55"/>
      <c r="T84" s="55"/>
      <c r="U84" s="55"/>
      <c r="V84" s="55"/>
      <c r="W84" s="55"/>
      <c r="X84" s="55"/>
      <c r="Y84" s="55"/>
      <c r="Z84" s="55"/>
      <c r="AA84" s="55"/>
      <c r="AB84" s="55"/>
      <c r="AC84" s="55"/>
      <c r="AD84" s="55"/>
      <c r="AE84" s="55"/>
      <c r="AF84" s="55"/>
      <c r="AG84" s="55"/>
      <c r="AH84" s="55"/>
      <c r="AI84" s="55"/>
      <c r="AJ84" s="55"/>
      <c r="AK84" s="321"/>
      <c r="AL84" s="321"/>
      <c r="AM84" s="321"/>
      <c r="AN84" s="321"/>
      <c r="AO84" s="321"/>
      <c r="AP84" s="321"/>
      <c r="AQ84" s="321"/>
      <c r="AR84" s="321"/>
      <c r="AS84" s="321"/>
      <c r="AT84" s="321"/>
      <c r="AU84" s="321"/>
      <c r="AV84" s="321"/>
      <c r="AW84" s="321"/>
      <c r="AX84" s="321"/>
      <c r="AY84" s="321"/>
      <c r="AZ84" s="321"/>
      <c r="BA84" s="321"/>
      <c r="BB84" s="321"/>
    </row>
    <row r="85" spans="1:54" s="344" customFormat="1" x14ac:dyDescent="0.25">
      <c r="A85" s="55"/>
      <c r="B85" s="55"/>
      <c r="C85" s="55"/>
      <c r="D85" s="55"/>
      <c r="E85" s="55"/>
      <c r="F85" s="347"/>
      <c r="G85" s="250"/>
      <c r="H85" s="55"/>
      <c r="I85" s="55"/>
      <c r="J85" s="55"/>
      <c r="K85" s="55"/>
      <c r="L85" s="55"/>
      <c r="M85" s="55"/>
      <c r="N85" s="55"/>
      <c r="O85" s="55"/>
      <c r="P85" s="55"/>
      <c r="Q85" s="55"/>
      <c r="R85" s="55"/>
      <c r="S85" s="55"/>
      <c r="T85" s="55"/>
      <c r="U85" s="55"/>
      <c r="V85" s="55"/>
      <c r="W85" s="55"/>
      <c r="X85" s="55"/>
      <c r="Y85" s="55"/>
      <c r="Z85" s="55"/>
      <c r="AA85" s="55"/>
      <c r="AB85" s="55"/>
      <c r="AC85" s="55"/>
      <c r="AD85" s="55"/>
      <c r="AE85" s="55"/>
      <c r="AF85" s="55"/>
      <c r="AG85" s="55"/>
      <c r="AH85" s="55"/>
      <c r="AI85" s="55"/>
      <c r="AJ85" s="55"/>
      <c r="AK85" s="321"/>
      <c r="AL85" s="321"/>
      <c r="AM85" s="321"/>
      <c r="AN85" s="321"/>
      <c r="AO85" s="321"/>
      <c r="AP85" s="321"/>
      <c r="AQ85" s="321"/>
      <c r="AR85" s="321"/>
      <c r="AS85" s="321"/>
      <c r="AT85" s="321"/>
      <c r="AU85" s="321"/>
      <c r="AV85" s="321"/>
      <c r="AW85" s="321"/>
      <c r="AX85" s="321"/>
      <c r="AY85" s="321"/>
      <c r="AZ85" s="321"/>
      <c r="BA85" s="321"/>
      <c r="BB85" s="321"/>
    </row>
    <row r="86" spans="1:54" x14ac:dyDescent="0.25">
      <c r="A86" s="55"/>
      <c r="B86" s="55"/>
      <c r="C86" s="55"/>
      <c r="D86" s="55"/>
      <c r="E86" s="55"/>
      <c r="F86" s="55"/>
      <c r="G86" s="55"/>
      <c r="H86" s="55"/>
      <c r="I86" s="55"/>
      <c r="J86" s="55"/>
      <c r="K86" s="55"/>
      <c r="L86" s="55"/>
      <c r="M86" s="55"/>
      <c r="N86" s="55"/>
      <c r="O86" s="55"/>
      <c r="P86" s="55"/>
      <c r="Q86" s="55"/>
      <c r="R86" s="55"/>
      <c r="S86" s="55"/>
      <c r="T86" s="55"/>
      <c r="U86" s="55"/>
      <c r="V86" s="55"/>
      <c r="W86" s="55"/>
      <c r="X86" s="55"/>
      <c r="Y86" s="55"/>
      <c r="Z86" s="55"/>
      <c r="AA86" s="55"/>
      <c r="AB86" s="55"/>
      <c r="AC86" s="55"/>
      <c r="AD86" s="55"/>
      <c r="AE86" s="55"/>
      <c r="AF86" s="55"/>
      <c r="AG86" s="55"/>
      <c r="AH86" s="55"/>
      <c r="AI86" s="55"/>
      <c r="AJ86" s="55"/>
    </row>
    <row r="87" spans="1:54" s="321" customFormat="1" x14ac:dyDescent="0.25"/>
    <row r="88" spans="1:54" s="321" customFormat="1" x14ac:dyDescent="0.25"/>
    <row r="89" spans="1:54" s="321" customFormat="1" x14ac:dyDescent="0.25"/>
    <row r="90" spans="1:54" s="321" customFormat="1" x14ac:dyDescent="0.25"/>
    <row r="91" spans="1:54" s="321" customFormat="1" x14ac:dyDescent="0.25"/>
    <row r="92" spans="1:54" s="321" customFormat="1" x14ac:dyDescent="0.25"/>
    <row r="93" spans="1:54" s="321" customFormat="1" x14ac:dyDescent="0.25"/>
    <row r="94" spans="1:54" s="321" customFormat="1" x14ac:dyDescent="0.25"/>
    <row r="95" spans="1:54" s="321" customFormat="1" x14ac:dyDescent="0.25"/>
    <row r="96" spans="1:54" s="321" customFormat="1" x14ac:dyDescent="0.25"/>
    <row r="97" s="321" customFormat="1" x14ac:dyDescent="0.25"/>
    <row r="98" s="321" customFormat="1" x14ac:dyDescent="0.25"/>
    <row r="99" s="321" customFormat="1" x14ac:dyDescent="0.25"/>
    <row r="100" s="321" customFormat="1" x14ac:dyDescent="0.25"/>
    <row r="101" s="321" customFormat="1" x14ac:dyDescent="0.25"/>
    <row r="102" s="321" customFormat="1" x14ac:dyDescent="0.25"/>
    <row r="103" s="321" customFormat="1" x14ac:dyDescent="0.25"/>
    <row r="104" s="321" customFormat="1" x14ac:dyDescent="0.25"/>
    <row r="105" s="321" customFormat="1" x14ac:dyDescent="0.25"/>
    <row r="106" s="321" customFormat="1" x14ac:dyDescent="0.25"/>
    <row r="107" s="321" customFormat="1" x14ac:dyDescent="0.25"/>
    <row r="108" s="321" customFormat="1" x14ac:dyDescent="0.25"/>
    <row r="109" s="321" customFormat="1" x14ac:dyDescent="0.25"/>
    <row r="110" s="321" customFormat="1" x14ac:dyDescent="0.25"/>
    <row r="111" s="321" customFormat="1" x14ac:dyDescent="0.25"/>
  </sheetData>
  <sheetProtection password="CDF0" sheet="1" objects="1" scenarios="1"/>
  <mergeCells count="31">
    <mergeCell ref="B15:W15"/>
    <mergeCell ref="D70:J77"/>
    <mergeCell ref="Q17:R17"/>
    <mergeCell ref="Q19:R19"/>
    <mergeCell ref="Q21:R21"/>
    <mergeCell ref="Q23:R23"/>
    <mergeCell ref="B46:AG46"/>
    <mergeCell ref="S17:V17"/>
    <mergeCell ref="S19:V19"/>
    <mergeCell ref="S21:V21"/>
    <mergeCell ref="L23:O23"/>
    <mergeCell ref="S23:V23"/>
    <mergeCell ref="L17:O17"/>
    <mergeCell ref="L19:O19"/>
    <mergeCell ref="L21:O21"/>
    <mergeCell ref="B1:K1"/>
    <mergeCell ref="B2:K2"/>
    <mergeCell ref="M2:V2"/>
    <mergeCell ref="B3:O10"/>
    <mergeCell ref="B26:AG26"/>
    <mergeCell ref="J17:K17"/>
    <mergeCell ref="J19:K19"/>
    <mergeCell ref="J21:K21"/>
    <mergeCell ref="J23:K23"/>
    <mergeCell ref="E19:H19"/>
    <mergeCell ref="E17:H17"/>
    <mergeCell ref="B23:C23"/>
    <mergeCell ref="E21:H21"/>
    <mergeCell ref="B17:D17"/>
    <mergeCell ref="B19:D19"/>
    <mergeCell ref="B21:D21"/>
  </mergeCells>
  <conditionalFormatting sqref="Z50:AE61 B28:F44 Z28:AE44 B50:F64">
    <cfRule type="containsBlanks" dxfId="52" priority="52">
      <formula>LEN(TRIM(B28))=0</formula>
    </cfRule>
  </conditionalFormatting>
  <conditionalFormatting sqref="W28:W44">
    <cfRule type="iconSet" priority="19">
      <iconSet iconSet="3Symbols">
        <cfvo type="percent" val="0"/>
        <cfvo type="num" val="31" gte="0"/>
        <cfvo type="num" val="32"/>
      </iconSet>
    </cfRule>
  </conditionalFormatting>
  <conditionalFormatting sqref="W48:W64">
    <cfRule type="iconSet" priority="49">
      <iconSet iconSet="3Symbols">
        <cfvo type="percent" val="0"/>
        <cfvo type="num" val="22" gte="0"/>
        <cfvo type="num" val="22"/>
      </iconSet>
    </cfRule>
  </conditionalFormatting>
  <conditionalFormatting sqref="G43:R44 T43:Y44">
    <cfRule type="containsBlanks" dxfId="51" priority="13">
      <formula>LEN(TRIM(G43))=0</formula>
    </cfRule>
  </conditionalFormatting>
  <conditionalFormatting sqref="Z62:AE64">
    <cfRule type="containsBlanks" dxfId="50" priority="12">
      <formula>LEN(TRIM(Z62))=0</formula>
    </cfRule>
  </conditionalFormatting>
  <conditionalFormatting sqref="G63:Y64">
    <cfRule type="containsBlanks" dxfId="49" priority="8">
      <formula>LEN(TRIM(G63))=0</formula>
    </cfRule>
  </conditionalFormatting>
  <conditionalFormatting sqref="B48:E49">
    <cfRule type="containsBlanks" dxfId="48" priority="7">
      <formula>LEN(TRIM(B48))=0</formula>
    </cfRule>
  </conditionalFormatting>
  <conditionalFormatting sqref="F48:F49">
    <cfRule type="containsBlanks" dxfId="47" priority="6">
      <formula>LEN(TRIM(F48))=0</formula>
    </cfRule>
  </conditionalFormatting>
  <conditionalFormatting sqref="Z48:AE49">
    <cfRule type="containsBlanks" dxfId="46" priority="5">
      <formula>LEN(TRIM(Z48))=0</formula>
    </cfRule>
  </conditionalFormatting>
  <conditionalFormatting sqref="E17 E19 E21">
    <cfRule type="containsBlanks" dxfId="45" priority="4">
      <formula>LEN(TRIM(E17))=0</formula>
    </cfRule>
  </conditionalFormatting>
  <conditionalFormatting sqref="E21:H21">
    <cfRule type="containsBlanks" dxfId="44" priority="3">
      <formula>LEN(TRIM(E21))=0</formula>
    </cfRule>
  </conditionalFormatting>
  <conditionalFormatting sqref="L17 L19 L21 L23">
    <cfRule type="containsBlanks" dxfId="43" priority="2">
      <formula>LEN(TRIM(L17))=0</formula>
    </cfRule>
  </conditionalFormatting>
  <conditionalFormatting sqref="S17 S19 S21 S23">
    <cfRule type="containsBlanks" dxfId="42" priority="1">
      <formula>LEN(TRIM(S17))=0</formula>
    </cfRule>
  </conditionalFormatting>
  <dataValidations count="4">
    <dataValidation type="list" errorStyle="information" allowBlank="1" showInputMessage="1" showErrorMessage="1" error="Please be sure the Vehicle Acquisition # you manually entered is correct.  If it is incorrect, the vehicle data will not populate." sqref="F28:F42">
      <formula1>CatIVehNum_Dealer</formula1>
    </dataValidation>
    <dataValidation type="list" errorStyle="information" allowBlank="1" showInputMessage="1" showErrorMessage="1" error="Please be sure the Vehicle Acquisition # you manually entered is correct.  If it is incorrect, the vehicle data will not populate." sqref="F48:F62">
      <formula1>CatIIVehNum_Dealer</formula1>
    </dataValidation>
    <dataValidation type="list" allowBlank="1" showInputMessage="1" showErrorMessage="1" sqref="B28:B44 B48:B64">
      <formula1>"Lease, Purchase"</formula1>
    </dataValidation>
    <dataValidation errorStyle="information" allowBlank="1" showInputMessage="1" showErrorMessage="1" error="Please be sure the Vehicle Acquisition # you manually entered is correct.  If it is incorrect, the vehicle data will not populate." sqref="F43:F44 F63:F64"/>
  </dataValidations>
  <hyperlinks>
    <hyperlink ref="B12" location="'Review &amp; Instructions '!A1" display="Instructions"/>
    <hyperlink ref="B13" location="Scoring!A1" display="Score"/>
    <hyperlink ref="B67" location="'Vehicle Request'!A1" display="Top"/>
    <hyperlink ref="B68" location="'Review &amp; Instructions '!A1" display="Instructions"/>
    <hyperlink ref="B69" location="Scoring!A1" display="Score"/>
  </hyperlink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1:AM105"/>
  <sheetViews>
    <sheetView zoomScale="90" zoomScaleNormal="90" workbookViewId="0">
      <pane xSplit="2" topLeftCell="C1" activePane="topRight" state="frozen"/>
      <selection pane="topRight"/>
    </sheetView>
  </sheetViews>
  <sheetFormatPr defaultColWidth="0" defaultRowHeight="15" zeroHeight="1" x14ac:dyDescent="0.25"/>
  <cols>
    <col min="1" max="1" width="3.7109375" customWidth="1"/>
    <col min="2" max="2" width="27.42578125" customWidth="1"/>
    <col min="3" max="3" width="14.85546875" customWidth="1"/>
    <col min="4" max="4" width="89" customWidth="1"/>
    <col min="5" max="5" width="22.5703125" customWidth="1"/>
    <col min="6" max="6" width="18" customWidth="1"/>
    <col min="7" max="7" width="14.28515625" customWidth="1"/>
    <col min="8" max="8" width="15.5703125" customWidth="1"/>
    <col min="9" max="9" width="19.28515625" customWidth="1"/>
    <col min="10" max="10" width="16.42578125" bestFit="1" customWidth="1"/>
    <col min="11" max="11" width="10.140625" bestFit="1" customWidth="1"/>
    <col min="12" max="12" width="15.140625" bestFit="1" customWidth="1"/>
    <col min="13" max="13" width="36.85546875" customWidth="1"/>
    <col min="14" max="16" width="9.140625" customWidth="1"/>
    <col min="17" max="39" width="0" hidden="1" customWidth="1"/>
    <col min="40" max="16384" width="9.140625" hidden="1"/>
  </cols>
  <sheetData>
    <row r="1" spans="1:39" ht="21" customHeight="1" x14ac:dyDescent="0.35">
      <c r="A1" s="19"/>
      <c r="B1" s="666" t="s">
        <v>1533</v>
      </c>
      <c r="C1" s="666"/>
      <c r="D1" s="666"/>
      <c r="E1" s="550"/>
      <c r="F1" s="550"/>
      <c r="G1" s="550"/>
      <c r="H1" s="550"/>
      <c r="I1" s="550"/>
      <c r="J1" s="550"/>
      <c r="K1" s="550"/>
      <c r="L1" s="19"/>
      <c r="M1" s="19"/>
      <c r="N1" s="19"/>
      <c r="O1" s="19"/>
      <c r="P1" s="19"/>
    </row>
    <row r="2" spans="1:39" ht="31.5" customHeight="1" x14ac:dyDescent="0.5">
      <c r="A2" s="19"/>
      <c r="B2" s="667" t="s">
        <v>1803</v>
      </c>
      <c r="C2" s="667"/>
      <c r="D2" s="667"/>
      <c r="E2" s="551"/>
      <c r="F2" s="551"/>
      <c r="G2" s="551"/>
      <c r="H2" s="551"/>
      <c r="I2" s="551"/>
      <c r="J2" s="551"/>
      <c r="K2" s="551"/>
      <c r="L2" s="19"/>
      <c r="M2" s="19"/>
      <c r="N2" s="19"/>
      <c r="O2" s="19"/>
      <c r="P2" s="19"/>
    </row>
    <row r="3" spans="1:39" ht="15" customHeight="1" x14ac:dyDescent="0.25">
      <c r="A3" s="19"/>
      <c r="B3" s="677" t="s">
        <v>1802</v>
      </c>
      <c r="C3" s="678"/>
      <c r="D3" s="710"/>
      <c r="E3" s="19"/>
      <c r="F3" s="19"/>
      <c r="G3" s="19"/>
      <c r="H3" s="19"/>
      <c r="I3" s="19"/>
      <c r="J3" s="19"/>
      <c r="K3" s="19"/>
      <c r="L3" s="19"/>
      <c r="M3" s="19"/>
      <c r="N3" s="19"/>
      <c r="O3" s="19"/>
      <c r="P3" s="19"/>
    </row>
    <row r="4" spans="1:39" x14ac:dyDescent="0.25">
      <c r="A4" s="19"/>
      <c r="B4" s="680"/>
      <c r="C4" s="681"/>
      <c r="D4" s="711"/>
      <c r="E4" s="19"/>
      <c r="F4" s="19"/>
      <c r="G4" s="19"/>
      <c r="H4" s="19"/>
      <c r="I4" s="19"/>
      <c r="J4" s="19"/>
      <c r="K4" s="19"/>
      <c r="L4" s="19"/>
      <c r="M4" s="19"/>
      <c r="N4" s="19"/>
      <c r="O4" s="19"/>
      <c r="P4" s="19"/>
    </row>
    <row r="5" spans="1:39" s="216" customFormat="1" x14ac:dyDescent="0.25">
      <c r="A5" s="19"/>
      <c r="B5" s="680"/>
      <c r="C5" s="681"/>
      <c r="D5" s="711"/>
      <c r="E5" s="19"/>
      <c r="F5" s="19"/>
      <c r="G5" s="19"/>
      <c r="H5" s="19"/>
      <c r="I5" s="19"/>
      <c r="J5" s="19"/>
      <c r="K5" s="19"/>
      <c r="L5" s="19"/>
      <c r="M5" s="19"/>
      <c r="N5" s="19"/>
      <c r="O5" s="19"/>
      <c r="P5" s="19"/>
    </row>
    <row r="6" spans="1:39" s="216" customFormat="1" x14ac:dyDescent="0.25">
      <c r="A6" s="19"/>
      <c r="B6" s="683"/>
      <c r="C6" s="684"/>
      <c r="D6" s="712"/>
      <c r="E6" s="19"/>
      <c r="F6" s="19"/>
      <c r="G6" s="19"/>
      <c r="H6" s="19"/>
      <c r="I6" s="19"/>
      <c r="J6" s="19"/>
      <c r="K6" s="19"/>
      <c r="L6" s="19"/>
      <c r="M6" s="19"/>
      <c r="N6" s="19"/>
      <c r="O6" s="19"/>
      <c r="P6" s="19"/>
    </row>
    <row r="7" spans="1:39" s="216" customFormat="1" ht="12.75" customHeight="1" x14ac:dyDescent="0.25">
      <c r="A7" s="19"/>
      <c r="B7" s="232"/>
      <c r="C7" s="232"/>
      <c r="D7" s="232"/>
      <c r="E7" s="19"/>
      <c r="F7" s="19"/>
      <c r="G7" s="19"/>
      <c r="H7" s="19"/>
      <c r="I7" s="19"/>
      <c r="J7" s="19"/>
      <c r="K7" s="19"/>
      <c r="L7" s="19"/>
      <c r="M7" s="19"/>
      <c r="N7" s="19"/>
      <c r="O7" s="19"/>
      <c r="P7" s="19"/>
    </row>
    <row r="8" spans="1:39" s="216" customFormat="1" x14ac:dyDescent="0.25">
      <c r="A8" s="19"/>
      <c r="B8" s="298" t="s">
        <v>53</v>
      </c>
      <c r="C8" s="232"/>
      <c r="D8" s="232"/>
      <c r="E8" s="19"/>
      <c r="F8" s="19"/>
      <c r="G8" s="19"/>
      <c r="H8" s="19"/>
      <c r="I8" s="19"/>
      <c r="J8" s="19"/>
      <c r="K8" s="19"/>
      <c r="L8" s="19"/>
      <c r="M8" s="19"/>
      <c r="N8" s="19"/>
      <c r="O8" s="19"/>
      <c r="P8" s="19"/>
    </row>
    <row r="9" spans="1:39" s="216" customFormat="1" x14ac:dyDescent="0.25">
      <c r="A9" s="19"/>
      <c r="B9" s="298" t="s">
        <v>28</v>
      </c>
      <c r="C9" s="232"/>
      <c r="D9" s="232"/>
      <c r="E9" s="19"/>
      <c r="F9" s="19"/>
      <c r="G9" s="19"/>
      <c r="H9" s="19"/>
      <c r="I9" s="19"/>
      <c r="J9" s="19"/>
      <c r="K9" s="19"/>
      <c r="L9" s="19"/>
      <c r="M9" s="19"/>
      <c r="N9" s="19"/>
      <c r="O9" s="19"/>
      <c r="P9" s="19"/>
    </row>
    <row r="10" spans="1:39" ht="9" customHeight="1" thickBot="1" x14ac:dyDescent="0.3">
      <c r="A10" s="19"/>
      <c r="B10" s="19"/>
      <c r="C10" s="19"/>
      <c r="D10" s="19"/>
      <c r="E10" s="19"/>
      <c r="F10" s="19"/>
      <c r="G10" s="19"/>
      <c r="H10" s="19"/>
      <c r="I10" s="19"/>
      <c r="J10" s="19"/>
      <c r="K10" s="19"/>
      <c r="L10" s="19"/>
      <c r="M10" s="19"/>
      <c r="N10" s="19"/>
      <c r="O10" s="19"/>
      <c r="P10" s="19"/>
    </row>
    <row r="11" spans="1:39" ht="24.75" customHeight="1" thickBot="1" x14ac:dyDescent="0.4">
      <c r="A11" s="19"/>
      <c r="B11" s="693" t="s">
        <v>1766</v>
      </c>
      <c r="C11" s="713"/>
      <c r="D11" s="713"/>
      <c r="E11" s="713"/>
      <c r="F11" s="713"/>
      <c r="G11" s="713"/>
      <c r="H11" s="713"/>
      <c r="I11" s="713"/>
      <c r="J11" s="713"/>
      <c r="K11" s="713"/>
      <c r="L11" s="713"/>
      <c r="M11" s="714"/>
      <c r="N11" s="187"/>
      <c r="O11" s="187"/>
      <c r="P11" s="187"/>
      <c r="Q11" s="502"/>
      <c r="R11" s="502"/>
      <c r="S11" s="502"/>
      <c r="T11" s="502"/>
      <c r="U11" s="502"/>
      <c r="V11" s="502"/>
      <c r="W11" s="502"/>
      <c r="X11" s="502"/>
      <c r="Y11" s="502"/>
      <c r="Z11" s="502"/>
      <c r="AA11" s="502"/>
      <c r="AB11" s="502"/>
      <c r="AC11" s="502"/>
      <c r="AD11" s="502"/>
      <c r="AE11" s="502"/>
      <c r="AF11" s="502"/>
      <c r="AG11" s="502"/>
      <c r="AH11" s="502"/>
      <c r="AI11" s="502"/>
      <c r="AJ11" s="502"/>
      <c r="AK11" s="502"/>
      <c r="AL11" s="502"/>
      <c r="AM11" s="502"/>
    </row>
    <row r="12" spans="1:39" ht="69" x14ac:dyDescent="0.25">
      <c r="A12" s="19"/>
      <c r="B12" s="512" t="s">
        <v>1347</v>
      </c>
      <c r="C12" s="235" t="s">
        <v>1722</v>
      </c>
      <c r="D12" s="223" t="s">
        <v>1801</v>
      </c>
      <c r="E12" s="223" t="s">
        <v>1768</v>
      </c>
      <c r="F12" s="223" t="s">
        <v>1769</v>
      </c>
      <c r="G12" s="223" t="s">
        <v>2868</v>
      </c>
      <c r="H12" s="223" t="s">
        <v>1763</v>
      </c>
      <c r="I12" s="223" t="s">
        <v>417</v>
      </c>
      <c r="J12" s="223" t="s">
        <v>2866</v>
      </c>
      <c r="K12" s="496" t="s">
        <v>2867</v>
      </c>
      <c r="L12" s="496" t="s">
        <v>1764</v>
      </c>
      <c r="M12" s="224" t="s">
        <v>2865</v>
      </c>
      <c r="N12" s="19"/>
      <c r="O12" s="19"/>
      <c r="P12" s="19"/>
    </row>
    <row r="13" spans="1:39" x14ac:dyDescent="0.25">
      <c r="A13" s="19"/>
      <c r="B13" s="497" t="str">
        <f>CONCATENATE('Vehicle Request'!H28," ",'Vehicle Request'!I28," ",'Vehicle Request'!J28)</f>
        <v xml:space="preserve">  </v>
      </c>
      <c r="C13" s="498" t="str">
        <f>IF('Vehicle Request'!C28="", "", 'Vehicle Request'!C28)</f>
        <v/>
      </c>
      <c r="D13" s="627"/>
      <c r="E13" s="413"/>
      <c r="F13" s="413"/>
      <c r="G13" s="413"/>
      <c r="H13" s="413"/>
      <c r="I13" s="413"/>
      <c r="J13" s="413"/>
      <c r="K13" s="500"/>
      <c r="L13" s="509" t="str">
        <f>IF(J13="", "", (J13*K13)*52)</f>
        <v/>
      </c>
      <c r="M13" s="414"/>
      <c r="N13" s="19"/>
      <c r="O13" s="19"/>
      <c r="P13" s="19"/>
    </row>
    <row r="14" spans="1:39" x14ac:dyDescent="0.25">
      <c r="A14" s="19"/>
      <c r="B14" s="505" t="str">
        <f>CONCATENATE('Vehicle Request'!H29," ",'Vehicle Request'!I29," ",'Vehicle Request'!J29)</f>
        <v xml:space="preserve">  </v>
      </c>
      <c r="C14" s="499" t="str">
        <f>IF('Vehicle Request'!C29="", "", 'Vehicle Request'!C29)</f>
        <v/>
      </c>
      <c r="D14" s="628"/>
      <c r="E14" s="501"/>
      <c r="F14" s="501"/>
      <c r="G14" s="501"/>
      <c r="H14" s="501"/>
      <c r="I14" s="501"/>
      <c r="J14" s="501"/>
      <c r="K14" s="501"/>
      <c r="L14" s="510" t="str">
        <f>IF(J14="", "", (J14*K14)*52)</f>
        <v/>
      </c>
      <c r="M14" s="414"/>
      <c r="N14" s="19"/>
      <c r="O14" s="19"/>
      <c r="P14" s="19"/>
    </row>
    <row r="15" spans="1:39" x14ac:dyDescent="0.25">
      <c r="A15" s="19"/>
      <c r="B15" s="505" t="str">
        <f>CONCATENATE('Vehicle Request'!H30," ",'Vehicle Request'!I30," ",'Vehicle Request'!J30)</f>
        <v xml:space="preserve">  </v>
      </c>
      <c r="C15" s="499" t="str">
        <f>IF('Vehicle Request'!C30="", "", 'Vehicle Request'!C30)</f>
        <v/>
      </c>
      <c r="D15" s="628"/>
      <c r="E15" s="501"/>
      <c r="F15" s="501"/>
      <c r="G15" s="501"/>
      <c r="H15" s="501"/>
      <c r="I15" s="501"/>
      <c r="J15" s="501"/>
      <c r="K15" s="501"/>
      <c r="L15" s="510" t="str">
        <f t="shared" ref="L15:L29" si="0">IF(J15="", "", (J15*K15)*52)</f>
        <v/>
      </c>
      <c r="M15" s="414"/>
      <c r="N15" s="19"/>
      <c r="O15" s="19"/>
      <c r="P15" s="19"/>
    </row>
    <row r="16" spans="1:39" x14ac:dyDescent="0.25">
      <c r="A16" s="19"/>
      <c r="B16" s="505" t="str">
        <f>CONCATENATE('Vehicle Request'!H31," ",'Vehicle Request'!I31," ",'Vehicle Request'!J31)</f>
        <v xml:space="preserve">  </v>
      </c>
      <c r="C16" s="499" t="str">
        <f>IF('Vehicle Request'!C31="", "", 'Vehicle Request'!C31)</f>
        <v/>
      </c>
      <c r="D16" s="628"/>
      <c r="E16" s="501"/>
      <c r="F16" s="501"/>
      <c r="G16" s="501"/>
      <c r="H16" s="501"/>
      <c r="I16" s="501"/>
      <c r="J16" s="501"/>
      <c r="K16" s="501"/>
      <c r="L16" s="510" t="str">
        <f t="shared" si="0"/>
        <v/>
      </c>
      <c r="M16" s="414"/>
      <c r="N16" s="19"/>
      <c r="O16" s="19"/>
      <c r="P16" s="19"/>
    </row>
    <row r="17" spans="1:39" x14ac:dyDescent="0.25">
      <c r="A17" s="19"/>
      <c r="B17" s="505" t="str">
        <f>CONCATENATE('Vehicle Request'!H32," ",'Vehicle Request'!I32," ",'Vehicle Request'!J32)</f>
        <v xml:space="preserve">  </v>
      </c>
      <c r="C17" s="499" t="str">
        <f>IF('Vehicle Request'!C32="", "", 'Vehicle Request'!C32)</f>
        <v/>
      </c>
      <c r="D17" s="628"/>
      <c r="E17" s="501"/>
      <c r="F17" s="501"/>
      <c r="G17" s="501"/>
      <c r="H17" s="501"/>
      <c r="I17" s="501"/>
      <c r="J17" s="501"/>
      <c r="K17" s="501"/>
      <c r="L17" s="510" t="str">
        <f t="shared" si="0"/>
        <v/>
      </c>
      <c r="M17" s="414"/>
      <c r="N17" s="19"/>
      <c r="O17" s="19"/>
      <c r="P17" s="19"/>
    </row>
    <row r="18" spans="1:39" x14ac:dyDescent="0.25">
      <c r="A18" s="19"/>
      <c r="B18" s="505" t="str">
        <f>CONCATENATE('Vehicle Request'!H33," ",'Vehicle Request'!I33," ",'Vehicle Request'!J33)</f>
        <v xml:space="preserve">  </v>
      </c>
      <c r="C18" s="499" t="str">
        <f>IF('Vehicle Request'!C33="", "", 'Vehicle Request'!C33)</f>
        <v/>
      </c>
      <c r="D18" s="628"/>
      <c r="E18" s="501"/>
      <c r="F18" s="501"/>
      <c r="G18" s="501"/>
      <c r="H18" s="501"/>
      <c r="I18" s="501"/>
      <c r="J18" s="501"/>
      <c r="K18" s="501"/>
      <c r="L18" s="510" t="str">
        <f t="shared" si="0"/>
        <v/>
      </c>
      <c r="M18" s="414"/>
      <c r="N18" s="19"/>
      <c r="O18" s="19"/>
      <c r="P18" s="19"/>
    </row>
    <row r="19" spans="1:39" x14ac:dyDescent="0.25">
      <c r="A19" s="19"/>
      <c r="B19" s="505" t="str">
        <f>CONCATENATE('Vehicle Request'!H34," ",'Vehicle Request'!I34," ",'Vehicle Request'!J34)</f>
        <v xml:space="preserve">  </v>
      </c>
      <c r="C19" s="499" t="s">
        <v>1765</v>
      </c>
      <c r="D19" s="628"/>
      <c r="E19" s="501"/>
      <c r="F19" s="501"/>
      <c r="G19" s="501"/>
      <c r="H19" s="501"/>
      <c r="I19" s="501"/>
      <c r="J19" s="501"/>
      <c r="K19" s="501"/>
      <c r="L19" s="510" t="str">
        <f t="shared" si="0"/>
        <v/>
      </c>
      <c r="M19" s="414"/>
      <c r="N19" s="19"/>
      <c r="O19" s="19"/>
      <c r="P19" s="19"/>
    </row>
    <row r="20" spans="1:39" x14ac:dyDescent="0.25">
      <c r="A20" s="19"/>
      <c r="B20" s="505" t="str">
        <f>CONCATENATE('Vehicle Request'!H35," ",'Vehicle Request'!I35," ",'Vehicle Request'!J35)</f>
        <v xml:space="preserve">  </v>
      </c>
      <c r="C20" s="499" t="str">
        <f>IF('Vehicle Request'!C35="", "", 'Vehicle Request'!C35)</f>
        <v/>
      </c>
      <c r="D20" s="628"/>
      <c r="E20" s="501"/>
      <c r="F20" s="501"/>
      <c r="G20" s="501"/>
      <c r="H20" s="501"/>
      <c r="I20" s="501"/>
      <c r="J20" s="501"/>
      <c r="K20" s="501"/>
      <c r="L20" s="510" t="str">
        <f t="shared" si="0"/>
        <v/>
      </c>
      <c r="M20" s="414"/>
      <c r="N20" s="19"/>
      <c r="O20" s="19"/>
      <c r="P20" s="19"/>
    </row>
    <row r="21" spans="1:39" x14ac:dyDescent="0.25">
      <c r="A21" s="19"/>
      <c r="B21" s="505" t="str">
        <f>CONCATENATE('Vehicle Request'!H36," ",'Vehicle Request'!I36," ",'Vehicle Request'!J36)</f>
        <v xml:space="preserve">  </v>
      </c>
      <c r="C21" s="499" t="str">
        <f>IF('Vehicle Request'!C36="", "", 'Vehicle Request'!C36)</f>
        <v/>
      </c>
      <c r="D21" s="628"/>
      <c r="E21" s="501"/>
      <c r="F21" s="501"/>
      <c r="G21" s="501"/>
      <c r="H21" s="501"/>
      <c r="I21" s="501"/>
      <c r="J21" s="501"/>
      <c r="K21" s="501"/>
      <c r="L21" s="510" t="str">
        <f t="shared" si="0"/>
        <v/>
      </c>
      <c r="M21" s="414"/>
      <c r="N21" s="19"/>
      <c r="O21" s="19"/>
      <c r="P21" s="19"/>
    </row>
    <row r="22" spans="1:39" x14ac:dyDescent="0.25">
      <c r="A22" s="19"/>
      <c r="B22" s="505" t="str">
        <f>CONCATENATE('Vehicle Request'!H37," ",'Vehicle Request'!I37," ",'Vehicle Request'!J37)</f>
        <v xml:space="preserve">  </v>
      </c>
      <c r="C22" s="499" t="str">
        <f>IF('Vehicle Request'!C37="", "", 'Vehicle Request'!C37)</f>
        <v/>
      </c>
      <c r="D22" s="628"/>
      <c r="E22" s="501"/>
      <c r="F22" s="501"/>
      <c r="G22" s="501"/>
      <c r="H22" s="501"/>
      <c r="I22" s="501"/>
      <c r="J22" s="501"/>
      <c r="K22" s="501"/>
      <c r="L22" s="510" t="str">
        <f t="shared" si="0"/>
        <v/>
      </c>
      <c r="M22" s="414"/>
      <c r="N22" s="19"/>
      <c r="O22" s="19"/>
      <c r="P22" s="19"/>
    </row>
    <row r="23" spans="1:39" x14ac:dyDescent="0.25">
      <c r="A23" s="19"/>
      <c r="B23" s="505" t="str">
        <f>CONCATENATE('Vehicle Request'!H38," ",'Vehicle Request'!I38," ",'Vehicle Request'!J38)</f>
        <v xml:space="preserve">  </v>
      </c>
      <c r="C23" s="499" t="str">
        <f>IF('Vehicle Request'!C38="", "", 'Vehicle Request'!C38)</f>
        <v/>
      </c>
      <c r="D23" s="628"/>
      <c r="E23" s="501"/>
      <c r="F23" s="501"/>
      <c r="G23" s="501"/>
      <c r="H23" s="501"/>
      <c r="I23" s="501"/>
      <c r="J23" s="501"/>
      <c r="K23" s="501"/>
      <c r="L23" s="510" t="str">
        <f t="shared" si="0"/>
        <v/>
      </c>
      <c r="M23" s="414"/>
      <c r="N23" s="19"/>
      <c r="O23" s="19"/>
      <c r="P23" s="19"/>
    </row>
    <row r="24" spans="1:39" x14ac:dyDescent="0.25">
      <c r="A24" s="19"/>
      <c r="B24" s="505" t="str">
        <f>CONCATENATE('Vehicle Request'!H39," ",'Vehicle Request'!I39," ",'Vehicle Request'!J39)</f>
        <v xml:space="preserve">  </v>
      </c>
      <c r="C24" s="499" t="str">
        <f>IF('Vehicle Request'!C39="", "", 'Vehicle Request'!C39)</f>
        <v/>
      </c>
      <c r="D24" s="628"/>
      <c r="E24" s="501"/>
      <c r="F24" s="501"/>
      <c r="G24" s="501"/>
      <c r="H24" s="501"/>
      <c r="I24" s="501"/>
      <c r="J24" s="501"/>
      <c r="K24" s="501"/>
      <c r="L24" s="510" t="str">
        <f t="shared" si="0"/>
        <v/>
      </c>
      <c r="M24" s="414"/>
      <c r="N24" s="19"/>
      <c r="O24" s="19"/>
      <c r="P24" s="19"/>
    </row>
    <row r="25" spans="1:39" x14ac:dyDescent="0.25">
      <c r="A25" s="19"/>
      <c r="B25" s="505" t="str">
        <f>CONCATENATE('Vehicle Request'!H40," ",'Vehicle Request'!I40," ",'Vehicle Request'!J40)</f>
        <v xml:space="preserve">  </v>
      </c>
      <c r="C25" s="499" t="str">
        <f>IF('Vehicle Request'!C40="", "", 'Vehicle Request'!C40)</f>
        <v/>
      </c>
      <c r="D25" s="628"/>
      <c r="E25" s="501"/>
      <c r="F25" s="501"/>
      <c r="G25" s="501"/>
      <c r="H25" s="501"/>
      <c r="I25" s="501"/>
      <c r="J25" s="501"/>
      <c r="K25" s="501"/>
      <c r="L25" s="510" t="str">
        <f t="shared" si="0"/>
        <v/>
      </c>
      <c r="M25" s="414"/>
      <c r="N25" s="19"/>
      <c r="O25" s="19"/>
      <c r="P25" s="19"/>
    </row>
    <row r="26" spans="1:39" x14ac:dyDescent="0.25">
      <c r="A26" s="19"/>
      <c r="B26" s="505" t="str">
        <f>CONCATENATE('Vehicle Request'!H41," ",'Vehicle Request'!I41," ",'Vehicle Request'!J41)</f>
        <v xml:space="preserve">  </v>
      </c>
      <c r="C26" s="499" t="str">
        <f>IF('Vehicle Request'!C41="", "", 'Vehicle Request'!C41)</f>
        <v/>
      </c>
      <c r="D26" s="628"/>
      <c r="E26" s="501"/>
      <c r="F26" s="501"/>
      <c r="G26" s="501"/>
      <c r="H26" s="501"/>
      <c r="I26" s="501"/>
      <c r="J26" s="501"/>
      <c r="K26" s="501"/>
      <c r="L26" s="510" t="str">
        <f t="shared" si="0"/>
        <v/>
      </c>
      <c r="M26" s="414"/>
      <c r="N26" s="19"/>
      <c r="O26" s="19"/>
      <c r="P26" s="19"/>
    </row>
    <row r="27" spans="1:39" x14ac:dyDescent="0.25">
      <c r="A27" s="19"/>
      <c r="B27" s="505" t="str">
        <f>CONCATENATE('Vehicle Request'!H42," ",'Vehicle Request'!I42," ",'Vehicle Request'!J42)</f>
        <v xml:space="preserve">  </v>
      </c>
      <c r="C27" s="499" t="str">
        <f>IF('Vehicle Request'!C42="", "", 'Vehicle Request'!C42)</f>
        <v/>
      </c>
      <c r="D27" s="628"/>
      <c r="E27" s="501"/>
      <c r="F27" s="501"/>
      <c r="G27" s="501"/>
      <c r="H27" s="501"/>
      <c r="I27" s="501"/>
      <c r="J27" s="501"/>
      <c r="K27" s="501"/>
      <c r="L27" s="510" t="str">
        <f t="shared" si="0"/>
        <v/>
      </c>
      <c r="M27" s="414"/>
      <c r="N27" s="19"/>
      <c r="O27" s="19"/>
      <c r="P27" s="19"/>
    </row>
    <row r="28" spans="1:39" x14ac:dyDescent="0.25">
      <c r="A28" s="19"/>
      <c r="B28" s="505" t="str">
        <f>CONCATENATE('Vehicle Request'!H43," ",'Vehicle Request'!I43," ",'Vehicle Request'!J43)</f>
        <v xml:space="preserve">  </v>
      </c>
      <c r="C28" s="499" t="str">
        <f>IF('Vehicle Request'!C43="", "", 'Vehicle Request'!C43)</f>
        <v/>
      </c>
      <c r="D28" s="628"/>
      <c r="E28" s="501"/>
      <c r="F28" s="501"/>
      <c r="G28" s="501"/>
      <c r="H28" s="501"/>
      <c r="I28" s="501"/>
      <c r="J28" s="501"/>
      <c r="K28" s="501"/>
      <c r="L28" s="510" t="str">
        <f t="shared" si="0"/>
        <v/>
      </c>
      <c r="M28" s="414"/>
      <c r="N28" s="19"/>
      <c r="O28" s="19"/>
      <c r="P28" s="19"/>
    </row>
    <row r="29" spans="1:39" ht="15.75" thickBot="1" x14ac:dyDescent="0.3">
      <c r="A29" s="19"/>
      <c r="B29" s="506" t="str">
        <f>CONCATENATE('Vehicle Request'!H44," ",'Vehicle Request'!I44," ",'Vehicle Request'!J44)</f>
        <v xml:space="preserve">  </v>
      </c>
      <c r="C29" s="507" t="str">
        <f>IF('Vehicle Request'!C44="", "", 'Vehicle Request'!C44)</f>
        <v/>
      </c>
      <c r="D29" s="629"/>
      <c r="E29" s="508"/>
      <c r="F29" s="508"/>
      <c r="G29" s="508"/>
      <c r="H29" s="508"/>
      <c r="I29" s="508"/>
      <c r="J29" s="508"/>
      <c r="K29" s="508"/>
      <c r="L29" s="511" t="str">
        <f t="shared" si="0"/>
        <v/>
      </c>
      <c r="M29" s="415"/>
      <c r="N29" s="19"/>
      <c r="O29" s="19"/>
      <c r="P29" s="19"/>
    </row>
    <row r="30" spans="1:39" ht="15.75" thickBot="1" x14ac:dyDescent="0.3">
      <c r="A30" s="19"/>
      <c r="B30" s="19"/>
      <c r="C30" s="19"/>
      <c r="D30" s="19"/>
      <c r="E30" s="19"/>
      <c r="F30" s="19"/>
      <c r="G30" s="19"/>
      <c r="H30" s="19"/>
      <c r="I30" s="19"/>
      <c r="J30" s="19"/>
      <c r="K30" s="19"/>
      <c r="L30" s="19"/>
      <c r="M30" s="19"/>
      <c r="N30" s="19"/>
      <c r="O30" s="19"/>
      <c r="P30" s="19"/>
    </row>
    <row r="31" spans="1:39" ht="24" customHeight="1" thickBot="1" x14ac:dyDescent="0.4">
      <c r="A31" s="19"/>
      <c r="B31" s="693" t="s">
        <v>1767</v>
      </c>
      <c r="C31" s="713"/>
      <c r="D31" s="713"/>
      <c r="E31" s="713"/>
      <c r="F31" s="713"/>
      <c r="G31" s="713"/>
      <c r="H31" s="713"/>
      <c r="I31" s="713"/>
      <c r="J31" s="713"/>
      <c r="K31" s="713"/>
      <c r="L31" s="713"/>
      <c r="M31" s="714"/>
      <c r="N31" s="249"/>
      <c r="O31" s="249"/>
      <c r="P31" s="249"/>
      <c r="Q31" s="503"/>
      <c r="R31" s="503"/>
      <c r="S31" s="503"/>
      <c r="T31" s="503"/>
      <c r="U31" s="503"/>
      <c r="V31" s="503"/>
      <c r="W31" s="503"/>
      <c r="X31" s="503"/>
      <c r="Y31" s="503"/>
      <c r="Z31" s="503"/>
      <c r="AA31" s="503"/>
      <c r="AB31" s="503"/>
      <c r="AC31" s="503"/>
      <c r="AD31" s="503"/>
      <c r="AE31" s="503"/>
      <c r="AF31" s="503"/>
      <c r="AG31" s="503"/>
      <c r="AH31" s="503"/>
      <c r="AI31" s="503"/>
      <c r="AJ31" s="503"/>
      <c r="AK31" s="503"/>
      <c r="AL31" s="503"/>
      <c r="AM31" s="503"/>
    </row>
    <row r="32" spans="1:39" ht="69" x14ac:dyDescent="0.25">
      <c r="A32" s="19"/>
      <c r="B32" s="220" t="s">
        <v>1347</v>
      </c>
      <c r="C32" s="235" t="s">
        <v>1722</v>
      </c>
      <c r="D32" s="223" t="s">
        <v>1801</v>
      </c>
      <c r="E32" s="223" t="s">
        <v>1768</v>
      </c>
      <c r="F32" s="223" t="s">
        <v>1769</v>
      </c>
      <c r="G32" s="223" t="s">
        <v>2868</v>
      </c>
      <c r="H32" s="223" t="s">
        <v>1763</v>
      </c>
      <c r="I32" s="223" t="s">
        <v>417</v>
      </c>
      <c r="J32" s="223" t="s">
        <v>2866</v>
      </c>
      <c r="K32" s="496" t="s">
        <v>2867</v>
      </c>
      <c r="L32" s="496" t="s">
        <v>1764</v>
      </c>
      <c r="M32" s="224" t="s">
        <v>2865</v>
      </c>
      <c r="N32" s="19"/>
      <c r="O32" s="19"/>
      <c r="P32" s="19"/>
    </row>
    <row r="33" spans="1:16" x14ac:dyDescent="0.25">
      <c r="A33" s="19"/>
      <c r="B33" s="497" t="str">
        <f>CONCATENATE('Vehicle Request'!H48," ",'Vehicle Request'!I48," ",'Vehicle Request'!J48)</f>
        <v xml:space="preserve">  </v>
      </c>
      <c r="C33" s="498" t="str">
        <f>IF('Vehicle Request'!C48="", "", 'Vehicle Request'!C48)</f>
        <v/>
      </c>
      <c r="D33" s="627"/>
      <c r="E33" s="413"/>
      <c r="F33" s="413"/>
      <c r="G33" s="413"/>
      <c r="H33" s="413"/>
      <c r="I33" s="407"/>
      <c r="J33" s="407"/>
      <c r="K33" s="413"/>
      <c r="L33" s="631" t="str">
        <f>IF(J33="","",(J33*K33)*52)</f>
        <v/>
      </c>
      <c r="M33" s="414"/>
      <c r="N33" s="19"/>
      <c r="O33" s="19"/>
      <c r="P33" s="19"/>
    </row>
    <row r="34" spans="1:16" x14ac:dyDescent="0.25">
      <c r="A34" s="19"/>
      <c r="B34" s="505" t="str">
        <f>CONCATENATE('Vehicle Request'!H49," ",'Vehicle Request'!I49," ",'Vehicle Request'!J49)</f>
        <v xml:space="preserve">  </v>
      </c>
      <c r="C34" s="499" t="str">
        <f>IF('Vehicle Request'!C49="", "", 'Vehicle Request'!C49)</f>
        <v/>
      </c>
      <c r="D34" s="627"/>
      <c r="E34" s="501"/>
      <c r="F34" s="501"/>
      <c r="G34" s="501"/>
      <c r="H34" s="407"/>
      <c r="I34" s="407"/>
      <c r="J34" s="407"/>
      <c r="K34" s="407"/>
      <c r="L34" s="632" t="str">
        <f>IF(J34="", "", (J34*K34)*52)</f>
        <v/>
      </c>
      <c r="M34" s="414"/>
      <c r="N34" s="19"/>
      <c r="O34" s="19"/>
      <c r="P34" s="19"/>
    </row>
    <row r="35" spans="1:16" x14ac:dyDescent="0.25">
      <c r="A35" s="19"/>
      <c r="B35" s="505" t="str">
        <f>CONCATENATE('Vehicle Request'!H50," ",'Vehicle Request'!I50," ",'Vehicle Request'!J50)</f>
        <v xml:space="preserve">  </v>
      </c>
      <c r="C35" s="499" t="str">
        <f>IF('Vehicle Request'!C50="", "", 'Vehicle Request'!C50)</f>
        <v/>
      </c>
      <c r="D35" s="628"/>
      <c r="E35" s="501"/>
      <c r="F35" s="501"/>
      <c r="G35" s="501"/>
      <c r="H35" s="501"/>
      <c r="I35" s="501"/>
      <c r="J35" s="501"/>
      <c r="K35" s="501"/>
      <c r="L35" s="504" t="str">
        <f t="shared" ref="L35:L49" si="1">IF(J35="", "", (J35*K35)*52)</f>
        <v/>
      </c>
      <c r="M35" s="414"/>
      <c r="N35" s="19"/>
      <c r="O35" s="19"/>
      <c r="P35" s="19"/>
    </row>
    <row r="36" spans="1:16" x14ac:dyDescent="0.25">
      <c r="A36" s="19"/>
      <c r="B36" s="505" t="str">
        <f>CONCATENATE('Vehicle Request'!H51," ",'Vehicle Request'!I51," ",'Vehicle Request'!J51)</f>
        <v xml:space="preserve">  </v>
      </c>
      <c r="C36" s="499" t="str">
        <f>IF('Vehicle Request'!C51="", "", 'Vehicle Request'!C51)</f>
        <v/>
      </c>
      <c r="D36" s="628"/>
      <c r="E36" s="501"/>
      <c r="F36" s="501"/>
      <c r="G36" s="501"/>
      <c r="H36" s="501"/>
      <c r="I36" s="501"/>
      <c r="J36" s="501"/>
      <c r="K36" s="501"/>
      <c r="L36" s="504" t="str">
        <f t="shared" si="1"/>
        <v/>
      </c>
      <c r="M36" s="414"/>
      <c r="N36" s="19"/>
      <c r="O36" s="19"/>
      <c r="P36" s="19"/>
    </row>
    <row r="37" spans="1:16" x14ac:dyDescent="0.25">
      <c r="A37" s="19"/>
      <c r="B37" s="505" t="str">
        <f>CONCATENATE('Vehicle Request'!H52," ",'Vehicle Request'!I52," ",'Vehicle Request'!J52)</f>
        <v xml:space="preserve">  </v>
      </c>
      <c r="C37" s="499" t="str">
        <f>IF('Vehicle Request'!C52="", "", 'Vehicle Request'!C52)</f>
        <v/>
      </c>
      <c r="D37" s="628"/>
      <c r="E37" s="501"/>
      <c r="F37" s="501"/>
      <c r="G37" s="501"/>
      <c r="H37" s="501"/>
      <c r="I37" s="501"/>
      <c r="J37" s="501"/>
      <c r="K37" s="501"/>
      <c r="L37" s="504" t="str">
        <f t="shared" si="1"/>
        <v/>
      </c>
      <c r="M37" s="414"/>
      <c r="N37" s="19"/>
      <c r="O37" s="19"/>
      <c r="P37" s="19"/>
    </row>
    <row r="38" spans="1:16" x14ac:dyDescent="0.25">
      <c r="A38" s="19"/>
      <c r="B38" s="505" t="str">
        <f>CONCATENATE('Vehicle Request'!H53," ",'Vehicle Request'!I53," ",'Vehicle Request'!J53)</f>
        <v xml:space="preserve">  </v>
      </c>
      <c r="C38" s="499" t="str">
        <f>IF('Vehicle Request'!C53="", "", 'Vehicle Request'!C53)</f>
        <v/>
      </c>
      <c r="D38" s="628"/>
      <c r="E38" s="501"/>
      <c r="F38" s="501"/>
      <c r="G38" s="501"/>
      <c r="H38" s="501"/>
      <c r="I38" s="501"/>
      <c r="J38" s="501"/>
      <c r="K38" s="501"/>
      <c r="L38" s="504" t="str">
        <f t="shared" si="1"/>
        <v/>
      </c>
      <c r="M38" s="414"/>
      <c r="N38" s="19"/>
      <c r="O38" s="19"/>
      <c r="P38" s="19"/>
    </row>
    <row r="39" spans="1:16" x14ac:dyDescent="0.25">
      <c r="A39" s="19"/>
      <c r="B39" s="505" t="str">
        <f>CONCATENATE('Vehicle Request'!H54," ",'Vehicle Request'!I54," ",'Vehicle Request'!J54)</f>
        <v xml:space="preserve">  </v>
      </c>
      <c r="C39" s="499" t="str">
        <f>IF('Vehicle Request'!C54="", "", 'Vehicle Request'!C54)</f>
        <v/>
      </c>
      <c r="D39" s="628"/>
      <c r="E39" s="501"/>
      <c r="F39" s="501"/>
      <c r="G39" s="501"/>
      <c r="H39" s="501"/>
      <c r="I39" s="501"/>
      <c r="J39" s="501"/>
      <c r="K39" s="501"/>
      <c r="L39" s="504" t="str">
        <f t="shared" si="1"/>
        <v/>
      </c>
      <c r="M39" s="414"/>
      <c r="N39" s="19"/>
      <c r="O39" s="19"/>
      <c r="P39" s="19"/>
    </row>
    <row r="40" spans="1:16" x14ac:dyDescent="0.25">
      <c r="A40" s="19"/>
      <c r="B40" s="505" t="str">
        <f>CONCATENATE('Vehicle Request'!H55," ",'Vehicle Request'!I55," ",'Vehicle Request'!J55)</f>
        <v xml:space="preserve">  </v>
      </c>
      <c r="C40" s="499" t="str">
        <f>IF('Vehicle Request'!C55="", "", 'Vehicle Request'!C55)</f>
        <v/>
      </c>
      <c r="D40" s="628"/>
      <c r="E40" s="501"/>
      <c r="F40" s="501"/>
      <c r="G40" s="501"/>
      <c r="H40" s="501"/>
      <c r="I40" s="501"/>
      <c r="J40" s="501"/>
      <c r="K40" s="501"/>
      <c r="L40" s="504" t="str">
        <f t="shared" si="1"/>
        <v/>
      </c>
      <c r="M40" s="414"/>
      <c r="N40" s="19"/>
      <c r="O40" s="19"/>
      <c r="P40" s="19"/>
    </row>
    <row r="41" spans="1:16" x14ac:dyDescent="0.25">
      <c r="A41" s="19"/>
      <c r="B41" s="505" t="str">
        <f>CONCATENATE('Vehicle Request'!H56," ",'Vehicle Request'!I56," ",'Vehicle Request'!J56)</f>
        <v xml:space="preserve">  </v>
      </c>
      <c r="C41" s="499" t="str">
        <f>IF('Vehicle Request'!C56="", "", 'Vehicle Request'!C56)</f>
        <v/>
      </c>
      <c r="D41" s="628"/>
      <c r="E41" s="501"/>
      <c r="F41" s="501"/>
      <c r="G41" s="501"/>
      <c r="H41" s="501"/>
      <c r="I41" s="501"/>
      <c r="J41" s="501"/>
      <c r="K41" s="501"/>
      <c r="L41" s="504" t="str">
        <f t="shared" si="1"/>
        <v/>
      </c>
      <c r="M41" s="414"/>
      <c r="N41" s="19"/>
      <c r="O41" s="19"/>
      <c r="P41" s="19"/>
    </row>
    <row r="42" spans="1:16" x14ac:dyDescent="0.25">
      <c r="A42" s="19"/>
      <c r="B42" s="505" t="str">
        <f>CONCATENATE('Vehicle Request'!H57," ",'Vehicle Request'!I57," ",'Vehicle Request'!J57)</f>
        <v xml:space="preserve">  </v>
      </c>
      <c r="C42" s="499" t="str">
        <f>IF('Vehicle Request'!C57="", "", 'Vehicle Request'!C57)</f>
        <v/>
      </c>
      <c r="D42" s="628"/>
      <c r="E42" s="501"/>
      <c r="F42" s="501"/>
      <c r="G42" s="501"/>
      <c r="H42" s="501"/>
      <c r="I42" s="501"/>
      <c r="J42" s="501"/>
      <c r="K42" s="501"/>
      <c r="L42" s="504" t="str">
        <f t="shared" si="1"/>
        <v/>
      </c>
      <c r="M42" s="414"/>
      <c r="N42" s="19"/>
      <c r="O42" s="19"/>
      <c r="P42" s="19"/>
    </row>
    <row r="43" spans="1:16" x14ac:dyDescent="0.25">
      <c r="A43" s="19"/>
      <c r="B43" s="505" t="str">
        <f>CONCATENATE('Vehicle Request'!H58," ",'Vehicle Request'!I58," ",'Vehicle Request'!J58)</f>
        <v xml:space="preserve">  </v>
      </c>
      <c r="C43" s="499" t="str">
        <f>IF('Vehicle Request'!C58="", "", 'Vehicle Request'!C58)</f>
        <v/>
      </c>
      <c r="D43" s="628"/>
      <c r="E43" s="501"/>
      <c r="F43" s="501"/>
      <c r="G43" s="501"/>
      <c r="H43" s="501"/>
      <c r="I43" s="501"/>
      <c r="J43" s="501"/>
      <c r="K43" s="501"/>
      <c r="L43" s="504" t="str">
        <f t="shared" si="1"/>
        <v/>
      </c>
      <c r="M43" s="414"/>
      <c r="N43" s="19"/>
      <c r="O43" s="19"/>
      <c r="P43" s="19"/>
    </row>
    <row r="44" spans="1:16" x14ac:dyDescent="0.25">
      <c r="A44" s="19"/>
      <c r="B44" s="505" t="str">
        <f>CONCATENATE('Vehicle Request'!H59," ",'Vehicle Request'!I59," ",'Vehicle Request'!J59)</f>
        <v xml:space="preserve">  </v>
      </c>
      <c r="C44" s="499" t="str">
        <f>IF('Vehicle Request'!C59="", "", 'Vehicle Request'!C59)</f>
        <v/>
      </c>
      <c r="D44" s="628"/>
      <c r="E44" s="501"/>
      <c r="F44" s="501"/>
      <c r="G44" s="501"/>
      <c r="H44" s="501"/>
      <c r="I44" s="501"/>
      <c r="J44" s="501"/>
      <c r="K44" s="501"/>
      <c r="L44" s="504" t="str">
        <f t="shared" si="1"/>
        <v/>
      </c>
      <c r="M44" s="414"/>
      <c r="N44" s="19"/>
      <c r="O44" s="19"/>
      <c r="P44" s="19"/>
    </row>
    <row r="45" spans="1:16" x14ac:dyDescent="0.25">
      <c r="A45" s="19"/>
      <c r="B45" s="505" t="str">
        <f>CONCATENATE('Vehicle Request'!H60," ",'Vehicle Request'!I60," ",'Vehicle Request'!J60)</f>
        <v xml:space="preserve">  </v>
      </c>
      <c r="C45" s="499" t="str">
        <f>IF('Vehicle Request'!C60="", "", 'Vehicle Request'!C60)</f>
        <v/>
      </c>
      <c r="D45" s="628"/>
      <c r="E45" s="501"/>
      <c r="F45" s="501"/>
      <c r="G45" s="501"/>
      <c r="H45" s="501"/>
      <c r="I45" s="501"/>
      <c r="J45" s="501"/>
      <c r="K45" s="501"/>
      <c r="L45" s="504" t="str">
        <f t="shared" si="1"/>
        <v/>
      </c>
      <c r="M45" s="414"/>
      <c r="N45" s="19"/>
      <c r="O45" s="19"/>
      <c r="P45" s="19"/>
    </row>
    <row r="46" spans="1:16" x14ac:dyDescent="0.25">
      <c r="A46" s="19"/>
      <c r="B46" s="505" t="str">
        <f>CONCATENATE('Vehicle Request'!H61," ",'Vehicle Request'!I61," ",'Vehicle Request'!J61)</f>
        <v xml:space="preserve">  </v>
      </c>
      <c r="C46" s="499" t="str">
        <f>IF('Vehicle Request'!C61="", "", 'Vehicle Request'!C61)</f>
        <v/>
      </c>
      <c r="D46" s="628"/>
      <c r="E46" s="501"/>
      <c r="F46" s="501"/>
      <c r="G46" s="501"/>
      <c r="H46" s="501"/>
      <c r="I46" s="501"/>
      <c r="J46" s="501"/>
      <c r="K46" s="501"/>
      <c r="L46" s="504" t="str">
        <f t="shared" si="1"/>
        <v/>
      </c>
      <c r="M46" s="414"/>
      <c r="N46" s="19"/>
      <c r="O46" s="19"/>
      <c r="P46" s="19"/>
    </row>
    <row r="47" spans="1:16" x14ac:dyDescent="0.25">
      <c r="A47" s="19"/>
      <c r="B47" s="505" t="str">
        <f>CONCATENATE('Vehicle Request'!H62," ",'Vehicle Request'!I62," ",'Vehicle Request'!J62)</f>
        <v xml:space="preserve">  </v>
      </c>
      <c r="C47" s="499" t="str">
        <f>IF('Vehicle Request'!C62="", "", 'Vehicle Request'!C62)</f>
        <v/>
      </c>
      <c r="D47" s="628"/>
      <c r="E47" s="501"/>
      <c r="F47" s="501"/>
      <c r="G47" s="501"/>
      <c r="H47" s="501"/>
      <c r="I47" s="501"/>
      <c r="J47" s="501"/>
      <c r="K47" s="501"/>
      <c r="L47" s="504" t="str">
        <f t="shared" si="1"/>
        <v/>
      </c>
      <c r="M47" s="414"/>
      <c r="N47" s="19"/>
      <c r="O47" s="19"/>
      <c r="P47" s="19"/>
    </row>
    <row r="48" spans="1:16" x14ac:dyDescent="0.25">
      <c r="A48" s="19"/>
      <c r="B48" s="505" t="str">
        <f>CONCATENATE('Vehicle Request'!H63," ",'Vehicle Request'!I63," ",'Vehicle Request'!J63)</f>
        <v xml:space="preserve">  </v>
      </c>
      <c r="C48" s="499" t="str">
        <f>IF('Vehicle Request'!C63="", "", 'Vehicle Request'!C63)</f>
        <v/>
      </c>
      <c r="D48" s="628"/>
      <c r="E48" s="501"/>
      <c r="F48" s="501"/>
      <c r="G48" s="501"/>
      <c r="H48" s="501"/>
      <c r="I48" s="501"/>
      <c r="J48" s="501"/>
      <c r="K48" s="501"/>
      <c r="L48" s="504" t="str">
        <f t="shared" si="1"/>
        <v/>
      </c>
      <c r="M48" s="414"/>
      <c r="N48" s="19"/>
      <c r="O48" s="19"/>
      <c r="P48" s="19"/>
    </row>
    <row r="49" spans="1:16" ht="15.75" thickBot="1" x14ac:dyDescent="0.3">
      <c r="A49" s="19"/>
      <c r="B49" s="506" t="str">
        <f>CONCATENATE('Vehicle Request'!H64," ",'Vehicle Request'!I64," ",'Vehicle Request'!J64)</f>
        <v xml:space="preserve">  </v>
      </c>
      <c r="C49" s="507" t="str">
        <f>IF('Vehicle Request'!C64="", "", 'Vehicle Request'!C64)</f>
        <v/>
      </c>
      <c r="D49" s="629"/>
      <c r="E49" s="508"/>
      <c r="F49" s="508"/>
      <c r="G49" s="508"/>
      <c r="H49" s="508"/>
      <c r="I49" s="508"/>
      <c r="J49" s="508"/>
      <c r="K49" s="508"/>
      <c r="L49" s="630" t="str">
        <f t="shared" si="1"/>
        <v/>
      </c>
      <c r="M49" s="415"/>
      <c r="N49" s="19"/>
      <c r="O49" s="19"/>
      <c r="P49" s="19"/>
    </row>
    <row r="50" spans="1:16" x14ac:dyDescent="0.25">
      <c r="A50" s="19"/>
      <c r="B50" s="514"/>
      <c r="C50" s="514"/>
      <c r="D50" s="19"/>
      <c r="E50" s="19"/>
      <c r="F50" s="19"/>
      <c r="G50" s="19"/>
      <c r="H50" s="19"/>
      <c r="I50" s="19"/>
      <c r="J50" s="19"/>
      <c r="K50" s="19"/>
      <c r="L50" s="5"/>
      <c r="M50" s="5"/>
      <c r="N50" s="19"/>
      <c r="O50" s="19"/>
      <c r="P50" s="19"/>
    </row>
    <row r="51" spans="1:16" x14ac:dyDescent="0.25">
      <c r="A51" s="19"/>
      <c r="B51" s="51" t="s">
        <v>67</v>
      </c>
      <c r="C51" s="19"/>
      <c r="D51" s="19"/>
      <c r="E51" s="19"/>
      <c r="F51" s="19"/>
      <c r="G51" s="19"/>
      <c r="H51" s="19"/>
      <c r="I51" s="19"/>
      <c r="J51" s="19"/>
      <c r="K51" s="19"/>
      <c r="L51" s="19"/>
      <c r="M51" s="19"/>
      <c r="N51" s="19"/>
      <c r="O51" s="19"/>
      <c r="P51" s="19"/>
    </row>
    <row r="52" spans="1:16" x14ac:dyDescent="0.25">
      <c r="A52" s="19"/>
      <c r="B52" s="51" t="s">
        <v>53</v>
      </c>
      <c r="C52" s="19"/>
      <c r="D52" s="19"/>
      <c r="E52" s="19"/>
      <c r="F52" s="19"/>
      <c r="G52" s="19"/>
      <c r="H52" s="19"/>
      <c r="I52" s="19"/>
      <c r="J52" s="19"/>
      <c r="K52" s="19"/>
      <c r="L52" s="19"/>
      <c r="M52" s="19"/>
      <c r="N52" s="19"/>
      <c r="O52" s="19"/>
      <c r="P52" s="19"/>
    </row>
    <row r="53" spans="1:16" x14ac:dyDescent="0.25">
      <c r="A53" s="19"/>
      <c r="B53" s="51" t="s">
        <v>28</v>
      </c>
      <c r="C53" s="19"/>
      <c r="D53" s="19"/>
      <c r="E53" s="19"/>
      <c r="F53" s="19"/>
      <c r="G53" s="19"/>
      <c r="H53" s="19"/>
      <c r="I53" s="19"/>
      <c r="J53" s="19"/>
      <c r="K53" s="19"/>
      <c r="L53" s="19"/>
      <c r="M53" s="19"/>
      <c r="N53" s="19"/>
      <c r="O53" s="19"/>
      <c r="P53" s="19"/>
    </row>
    <row r="54" spans="1:16" x14ac:dyDescent="0.25">
      <c r="A54" s="19"/>
      <c r="B54" s="19"/>
      <c r="C54" s="19"/>
      <c r="D54" s="19"/>
      <c r="E54" s="19"/>
      <c r="F54" s="19"/>
      <c r="G54" s="19"/>
      <c r="H54" s="19"/>
      <c r="I54" s="19"/>
      <c r="J54" s="19"/>
      <c r="K54" s="19"/>
      <c r="L54" s="19"/>
      <c r="M54" s="19"/>
      <c r="N54" s="19"/>
      <c r="O54" s="19"/>
      <c r="P54" s="19"/>
    </row>
    <row r="55" spans="1:16" ht="15" customHeight="1" x14ac:dyDescent="0.25">
      <c r="A55" s="19"/>
      <c r="B55" s="19"/>
      <c r="C55" s="661" t="s">
        <v>1800</v>
      </c>
      <c r="D55" s="661"/>
      <c r="E55" s="302"/>
      <c r="F55" s="302"/>
      <c r="G55" s="302"/>
      <c r="H55" s="302"/>
      <c r="I55" s="302"/>
      <c r="J55" s="19"/>
      <c r="K55" s="19"/>
      <c r="L55" s="19"/>
      <c r="M55" s="19"/>
      <c r="N55" s="19"/>
      <c r="O55" s="19"/>
      <c r="P55" s="19"/>
    </row>
    <row r="56" spans="1:16" x14ac:dyDescent="0.25">
      <c r="A56" s="19"/>
      <c r="B56" s="19"/>
      <c r="C56" s="661"/>
      <c r="D56" s="661"/>
      <c r="E56" s="302"/>
      <c r="F56" s="302"/>
      <c r="G56" s="302"/>
      <c r="H56" s="302"/>
      <c r="I56" s="302"/>
      <c r="J56" s="19"/>
      <c r="K56" s="19"/>
      <c r="L56" s="19"/>
      <c r="M56" s="19"/>
      <c r="N56" s="19"/>
      <c r="O56" s="19"/>
      <c r="P56" s="19"/>
    </row>
    <row r="57" spans="1:16" x14ac:dyDescent="0.25">
      <c r="A57" s="19"/>
      <c r="B57" s="19"/>
      <c r="C57" s="661"/>
      <c r="D57" s="661"/>
      <c r="E57" s="302"/>
      <c r="F57" s="302"/>
      <c r="G57" s="302"/>
      <c r="H57" s="302"/>
      <c r="I57" s="302"/>
      <c r="J57" s="19"/>
      <c r="K57" s="19"/>
      <c r="L57" s="19"/>
      <c r="M57" s="19"/>
      <c r="N57" s="19"/>
      <c r="O57" s="19"/>
      <c r="P57" s="19"/>
    </row>
    <row r="58" spans="1:16" x14ac:dyDescent="0.25">
      <c r="A58" s="19"/>
      <c r="B58" s="19"/>
      <c r="C58" s="661"/>
      <c r="D58" s="661"/>
      <c r="E58" s="302"/>
      <c r="F58" s="302"/>
      <c r="G58" s="302"/>
      <c r="H58" s="302"/>
      <c r="I58" s="302"/>
      <c r="J58" s="19"/>
      <c r="K58" s="19"/>
      <c r="L58" s="19"/>
      <c r="M58" s="19"/>
      <c r="N58" s="19"/>
      <c r="O58" s="19"/>
      <c r="P58" s="19"/>
    </row>
    <row r="59" spans="1:16" x14ac:dyDescent="0.25">
      <c r="A59" s="19"/>
      <c r="B59" s="19"/>
      <c r="C59" s="661"/>
      <c r="D59" s="661"/>
      <c r="E59" s="302"/>
      <c r="F59" s="302"/>
      <c r="G59" s="302"/>
      <c r="H59" s="302"/>
      <c r="I59" s="302"/>
      <c r="J59" s="19"/>
      <c r="K59" s="19"/>
      <c r="L59" s="19"/>
      <c r="M59" s="19"/>
      <c r="N59" s="19"/>
      <c r="O59" s="19"/>
      <c r="P59" s="19"/>
    </row>
    <row r="60" spans="1:16" x14ac:dyDescent="0.25">
      <c r="A60" s="19"/>
      <c r="B60" s="19"/>
      <c r="C60" s="661"/>
      <c r="D60" s="661"/>
      <c r="E60" s="302"/>
      <c r="F60" s="302"/>
      <c r="G60" s="302"/>
      <c r="H60" s="302"/>
      <c r="I60" s="302"/>
      <c r="J60" s="19"/>
      <c r="K60" s="19"/>
      <c r="L60" s="19"/>
      <c r="M60" s="19"/>
      <c r="N60" s="19"/>
      <c r="O60" s="19"/>
      <c r="P60" s="19"/>
    </row>
    <row r="61" spans="1:16" x14ac:dyDescent="0.25">
      <c r="A61" s="19"/>
      <c r="B61" s="19"/>
      <c r="C61" s="661"/>
      <c r="D61" s="661"/>
      <c r="E61" s="302"/>
      <c r="F61" s="302"/>
      <c r="G61" s="302"/>
      <c r="H61" s="302"/>
      <c r="I61" s="302"/>
      <c r="J61" s="19"/>
      <c r="K61" s="19"/>
      <c r="L61" s="19"/>
      <c r="M61" s="19"/>
      <c r="N61" s="19"/>
      <c r="O61" s="19"/>
      <c r="P61" s="19"/>
    </row>
    <row r="62" spans="1:16" x14ac:dyDescent="0.25">
      <c r="A62" s="19"/>
      <c r="B62" s="19"/>
      <c r="C62" s="302"/>
      <c r="D62" s="302"/>
      <c r="E62" s="302"/>
      <c r="F62" s="302"/>
      <c r="G62" s="302"/>
      <c r="H62" s="302"/>
      <c r="I62" s="302"/>
      <c r="J62" s="19"/>
      <c r="K62" s="19"/>
      <c r="L62" s="19"/>
      <c r="M62" s="19"/>
      <c r="N62" s="19"/>
      <c r="O62" s="19"/>
      <c r="P62" s="19"/>
    </row>
    <row r="63" spans="1:16" x14ac:dyDescent="0.25">
      <c r="A63" s="19"/>
      <c r="B63" s="19"/>
      <c r="C63" s="19"/>
      <c r="D63" s="19"/>
      <c r="E63" s="19"/>
      <c r="F63" s="19"/>
      <c r="G63" s="19"/>
      <c r="H63" s="19"/>
      <c r="I63" s="19"/>
      <c r="J63" s="19"/>
      <c r="K63" s="19"/>
      <c r="L63" s="19"/>
      <c r="M63" s="19"/>
      <c r="N63" s="19"/>
      <c r="O63" s="19"/>
      <c r="P63" s="19"/>
    </row>
    <row r="64" spans="1:16" hidden="1" x14ac:dyDescent="0.25">
      <c r="A64" s="513"/>
    </row>
    <row r="65" spans="1:1" hidden="1" x14ac:dyDescent="0.25">
      <c r="A65" s="513"/>
    </row>
    <row r="66" spans="1:1" hidden="1" x14ac:dyDescent="0.25">
      <c r="A66" s="513"/>
    </row>
    <row r="67" spans="1:1" hidden="1" x14ac:dyDescent="0.25">
      <c r="A67" s="513"/>
    </row>
    <row r="68" spans="1:1" hidden="1" x14ac:dyDescent="0.25">
      <c r="A68" s="513"/>
    </row>
    <row r="69" spans="1:1" hidden="1" x14ac:dyDescent="0.25">
      <c r="A69" s="513"/>
    </row>
    <row r="70" spans="1:1" hidden="1" x14ac:dyDescent="0.25">
      <c r="A70" s="513"/>
    </row>
    <row r="71" spans="1:1" hidden="1" x14ac:dyDescent="0.25">
      <c r="A71" s="513"/>
    </row>
    <row r="72" spans="1:1" hidden="1" x14ac:dyDescent="0.25">
      <c r="A72" s="513"/>
    </row>
    <row r="73" spans="1:1" hidden="1" x14ac:dyDescent="0.25">
      <c r="A73" s="513"/>
    </row>
    <row r="74" spans="1:1" hidden="1" x14ac:dyDescent="0.25">
      <c r="A74" s="513"/>
    </row>
    <row r="75" spans="1:1" hidden="1" x14ac:dyDescent="0.25">
      <c r="A75" s="513"/>
    </row>
    <row r="76" spans="1:1" hidden="1" x14ac:dyDescent="0.25">
      <c r="A76" s="513"/>
    </row>
    <row r="77" spans="1:1" hidden="1" x14ac:dyDescent="0.25">
      <c r="A77" s="513"/>
    </row>
    <row r="78" spans="1:1" hidden="1" x14ac:dyDescent="0.25">
      <c r="A78" s="513"/>
    </row>
    <row r="79" spans="1:1" hidden="1" x14ac:dyDescent="0.25">
      <c r="A79" s="513"/>
    </row>
    <row r="80" spans="1:1" hidden="1" x14ac:dyDescent="0.25">
      <c r="A80" s="513"/>
    </row>
    <row r="81" spans="1:1" hidden="1" x14ac:dyDescent="0.25">
      <c r="A81" s="513"/>
    </row>
    <row r="82" spans="1:1" hidden="1" x14ac:dyDescent="0.25">
      <c r="A82" s="513"/>
    </row>
    <row r="83" spans="1:1" hidden="1" x14ac:dyDescent="0.25">
      <c r="A83" s="513"/>
    </row>
    <row r="84" spans="1:1" hidden="1" x14ac:dyDescent="0.25">
      <c r="A84" s="513"/>
    </row>
    <row r="85" spans="1:1" hidden="1" x14ac:dyDescent="0.25">
      <c r="A85" s="513"/>
    </row>
    <row r="86" spans="1:1" hidden="1" x14ac:dyDescent="0.25">
      <c r="A86" s="513"/>
    </row>
    <row r="87" spans="1:1" hidden="1" x14ac:dyDescent="0.25">
      <c r="A87" s="513"/>
    </row>
    <row r="88" spans="1:1" hidden="1" x14ac:dyDescent="0.25">
      <c r="A88" s="513"/>
    </row>
    <row r="89" spans="1:1" hidden="1" x14ac:dyDescent="0.25">
      <c r="A89" s="513"/>
    </row>
    <row r="90" spans="1:1" hidden="1" x14ac:dyDescent="0.25">
      <c r="A90" s="513"/>
    </row>
    <row r="91" spans="1:1" hidden="1" x14ac:dyDescent="0.25">
      <c r="A91" s="513"/>
    </row>
    <row r="92" spans="1:1" hidden="1" x14ac:dyDescent="0.25">
      <c r="A92" s="513"/>
    </row>
    <row r="93" spans="1:1" hidden="1" x14ac:dyDescent="0.25">
      <c r="A93" s="513"/>
    </row>
    <row r="94" spans="1:1" hidden="1" x14ac:dyDescent="0.25">
      <c r="A94" s="513"/>
    </row>
    <row r="95" spans="1:1" hidden="1" x14ac:dyDescent="0.25">
      <c r="A95" s="513"/>
    </row>
    <row r="96" spans="1:1" hidden="1" x14ac:dyDescent="0.25">
      <c r="A96" s="513"/>
    </row>
    <row r="97" spans="1:1" hidden="1" x14ac:dyDescent="0.25">
      <c r="A97" s="513"/>
    </row>
    <row r="98" spans="1:1" hidden="1" x14ac:dyDescent="0.25">
      <c r="A98" s="513"/>
    </row>
    <row r="99" spans="1:1" hidden="1" x14ac:dyDescent="0.25">
      <c r="A99" s="513"/>
    </row>
    <row r="100" spans="1:1" hidden="1" x14ac:dyDescent="0.25">
      <c r="A100" s="513"/>
    </row>
    <row r="101" spans="1:1" hidden="1" x14ac:dyDescent="0.25">
      <c r="A101" s="513"/>
    </row>
    <row r="102" spans="1:1" hidden="1" x14ac:dyDescent="0.25">
      <c r="A102" s="513"/>
    </row>
    <row r="103" spans="1:1" hidden="1" x14ac:dyDescent="0.25">
      <c r="A103" s="513"/>
    </row>
    <row r="104" spans="1:1" x14ac:dyDescent="0.25"/>
    <row r="105" spans="1:1" x14ac:dyDescent="0.25"/>
  </sheetData>
  <sheetProtection password="CDF0" sheet="1" objects="1" scenarios="1"/>
  <mergeCells count="6">
    <mergeCell ref="C55:D61"/>
    <mergeCell ref="B3:D6"/>
    <mergeCell ref="B11:M11"/>
    <mergeCell ref="B31:M31"/>
    <mergeCell ref="B1:D1"/>
    <mergeCell ref="B2:D2"/>
  </mergeCells>
  <conditionalFormatting sqref="J13:K29 M13:M29">
    <cfRule type="containsBlanks" dxfId="41" priority="14">
      <formula>LEN(TRIM(J13))=0</formula>
    </cfRule>
  </conditionalFormatting>
  <conditionalFormatting sqref="D14:I29 E13:I13">
    <cfRule type="containsBlanks" dxfId="40" priority="10">
      <formula>LEN(TRIM(D13))=0</formula>
    </cfRule>
  </conditionalFormatting>
  <conditionalFormatting sqref="D35:D49">
    <cfRule type="containsBlanks" dxfId="39" priority="8">
      <formula>LEN(TRIM(D35))=0</formula>
    </cfRule>
  </conditionalFormatting>
  <conditionalFormatting sqref="E35:K49 E33:G34">
    <cfRule type="containsBlanks" dxfId="38" priority="7">
      <formula>LEN(TRIM(E33))=0</formula>
    </cfRule>
  </conditionalFormatting>
  <conditionalFormatting sqref="M33:M49">
    <cfRule type="containsBlanks" dxfId="37" priority="5">
      <formula>LEN(TRIM(M33))=0</formula>
    </cfRule>
  </conditionalFormatting>
  <conditionalFormatting sqref="D13">
    <cfRule type="containsBlanks" dxfId="36" priority="4">
      <formula>LEN(TRIM(D13))=0</formula>
    </cfRule>
  </conditionalFormatting>
  <conditionalFormatting sqref="D33:D34">
    <cfRule type="containsBlanks" dxfId="35" priority="3">
      <formula>LEN(TRIM(D33))=0</formula>
    </cfRule>
  </conditionalFormatting>
  <conditionalFormatting sqref="I33:K34">
    <cfRule type="containsBlanks" dxfId="34" priority="2">
      <formula>LEN(TRIM(I33))=0</formula>
    </cfRule>
  </conditionalFormatting>
  <conditionalFormatting sqref="H33:H34">
    <cfRule type="containsBlanks" dxfId="33" priority="1">
      <formula>LEN(TRIM(H33))=0</formula>
    </cfRule>
  </conditionalFormatting>
  <dataValidations count="2">
    <dataValidation type="list" allowBlank="1" showInputMessage="1" showErrorMessage="1" sqref="E13:E29 E33:E49">
      <formula1>"No-will never have, Yes-with initial order, Yes-after market purchase, Yes-departmental transfer or application"</formula1>
    </dataValidation>
    <dataValidation type="list" allowBlank="1" showInputMessage="1" showErrorMessage="1" sqref="G13:G29 G33:G49">
      <formula1>"Pool, Assigned-Bus. Hours, Assigned-Domicile, Seasonal, Emergency"</formula1>
    </dataValidation>
  </dataValidations>
  <hyperlinks>
    <hyperlink ref="B8" location="'Review &amp; Instructions '!A1" display="Instructions"/>
    <hyperlink ref="B9" location="Scoring!A1" display="Score"/>
    <hyperlink ref="B51" location="'Vehicle Justification'!A1" display="Top"/>
    <hyperlink ref="B52" location="'Review &amp; Instructions '!A1" display="Instructions"/>
    <hyperlink ref="B53" location="Scoring!A1" display="Score"/>
  </hyperlink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1:AJ77"/>
  <sheetViews>
    <sheetView zoomScale="90" zoomScaleNormal="90" workbookViewId="0"/>
  </sheetViews>
  <sheetFormatPr defaultColWidth="0" defaultRowHeight="15" zeroHeight="1" x14ac:dyDescent="0.25"/>
  <cols>
    <col min="1" max="1" width="3.5703125" customWidth="1"/>
    <col min="2" max="2" width="27.7109375" customWidth="1"/>
    <col min="3" max="3" width="16" customWidth="1"/>
    <col min="4" max="4" width="25.42578125" customWidth="1"/>
    <col min="5" max="5" width="13.28515625" customWidth="1"/>
    <col min="6" max="6" width="11.42578125" customWidth="1"/>
    <col min="7" max="7" width="17.7109375" customWidth="1"/>
    <col min="8" max="8" width="17.140625" customWidth="1"/>
    <col min="9" max="9" width="10.42578125" customWidth="1"/>
    <col min="10" max="10" width="10.5703125" customWidth="1"/>
    <col min="11" max="11" width="14.140625" customWidth="1"/>
    <col min="12" max="12" width="12.42578125" customWidth="1"/>
    <col min="13" max="13" width="20.28515625" customWidth="1"/>
    <col min="14" max="14" width="16.5703125" customWidth="1"/>
    <col min="15" max="16" width="9.140625" style="275" customWidth="1"/>
    <col min="17" max="35" width="0" style="275" hidden="1" customWidth="1"/>
    <col min="36" max="16384" width="9.140625" hidden="1"/>
  </cols>
  <sheetData>
    <row r="1" spans="1:36" s="216" customFormat="1" ht="21" x14ac:dyDescent="0.35">
      <c r="A1" s="19"/>
      <c r="B1" s="666" t="s">
        <v>1533</v>
      </c>
      <c r="C1" s="666"/>
      <c r="D1" s="666"/>
      <c r="E1" s="666"/>
      <c r="F1" s="666"/>
      <c r="G1" s="666"/>
      <c r="H1" s="666"/>
      <c r="I1" s="666"/>
      <c r="J1" s="666"/>
      <c r="K1" s="666"/>
      <c r="L1" s="19"/>
      <c r="M1" s="19"/>
      <c r="N1" s="19"/>
      <c r="O1" s="19"/>
      <c r="P1" s="19"/>
      <c r="Q1" s="275"/>
      <c r="R1" s="275"/>
      <c r="S1" s="275"/>
      <c r="T1" s="275"/>
      <c r="U1" s="275"/>
      <c r="V1" s="275"/>
      <c r="W1" s="275"/>
      <c r="X1" s="275"/>
      <c r="Y1" s="275"/>
      <c r="Z1" s="275"/>
      <c r="AA1" s="275"/>
      <c r="AB1" s="275"/>
      <c r="AC1" s="275"/>
      <c r="AD1" s="275"/>
      <c r="AE1" s="275"/>
      <c r="AF1" s="275"/>
      <c r="AG1" s="275"/>
      <c r="AH1" s="275"/>
      <c r="AI1" s="275"/>
    </row>
    <row r="2" spans="1:36" s="216" customFormat="1" ht="31.5" x14ac:dyDescent="0.5">
      <c r="A2" s="19"/>
      <c r="B2" s="667" t="s">
        <v>1563</v>
      </c>
      <c r="C2" s="667"/>
      <c r="D2" s="667"/>
      <c r="E2" s="667"/>
      <c r="F2" s="667"/>
      <c r="G2" s="667"/>
      <c r="H2" s="667"/>
      <c r="I2" s="667"/>
      <c r="J2" s="667"/>
      <c r="K2" s="667"/>
      <c r="L2" s="19"/>
      <c r="M2" s="19"/>
      <c r="N2" s="19"/>
      <c r="O2" s="19"/>
      <c r="P2" s="19"/>
      <c r="Q2" s="275"/>
      <c r="R2" s="275"/>
      <c r="S2" s="275"/>
      <c r="T2" s="275"/>
      <c r="U2" s="275"/>
      <c r="V2" s="275"/>
      <c r="W2" s="275"/>
      <c r="X2" s="275"/>
      <c r="Y2" s="275"/>
      <c r="Z2" s="275"/>
      <c r="AA2" s="275"/>
      <c r="AB2" s="275"/>
      <c r="AC2" s="275"/>
      <c r="AD2" s="275"/>
      <c r="AE2" s="275"/>
      <c r="AF2" s="275"/>
      <c r="AG2" s="275"/>
      <c r="AH2" s="275"/>
      <c r="AI2" s="275"/>
    </row>
    <row r="3" spans="1:36" s="216" customFormat="1" ht="15" customHeight="1" x14ac:dyDescent="0.25">
      <c r="A3" s="19"/>
      <c r="B3" s="677" t="s">
        <v>1576</v>
      </c>
      <c r="C3" s="678"/>
      <c r="D3" s="678"/>
      <c r="E3" s="678"/>
      <c r="F3" s="678"/>
      <c r="G3" s="678"/>
      <c r="H3" s="678"/>
      <c r="I3" s="710"/>
      <c r="J3" s="55"/>
      <c r="K3" s="55"/>
      <c r="L3" s="19"/>
      <c r="M3" s="19"/>
      <c r="N3" s="19"/>
      <c r="O3" s="19"/>
      <c r="P3" s="19"/>
      <c r="Q3" s="275"/>
      <c r="R3" s="275"/>
      <c r="S3" s="275"/>
      <c r="T3" s="275"/>
      <c r="U3" s="275"/>
      <c r="V3" s="275"/>
      <c r="W3" s="275"/>
      <c r="X3" s="275"/>
      <c r="Y3" s="275"/>
      <c r="Z3" s="275"/>
      <c r="AA3" s="275"/>
      <c r="AB3" s="275"/>
      <c r="AC3" s="275"/>
      <c r="AD3" s="275"/>
      <c r="AE3" s="275"/>
      <c r="AF3" s="275"/>
      <c r="AG3" s="275"/>
      <c r="AH3" s="275"/>
      <c r="AI3" s="275"/>
    </row>
    <row r="4" spans="1:36" s="216" customFormat="1" x14ac:dyDescent="0.25">
      <c r="A4" s="19"/>
      <c r="B4" s="680"/>
      <c r="C4" s="681"/>
      <c r="D4" s="681"/>
      <c r="E4" s="681"/>
      <c r="F4" s="681"/>
      <c r="G4" s="681"/>
      <c r="H4" s="681"/>
      <c r="I4" s="711"/>
      <c r="J4" s="55"/>
      <c r="K4" s="55"/>
      <c r="L4" s="19"/>
      <c r="M4" s="19"/>
      <c r="N4" s="19"/>
      <c r="O4" s="19"/>
      <c r="P4" s="19"/>
      <c r="Q4" s="275"/>
      <c r="R4" s="275"/>
      <c r="S4" s="275"/>
      <c r="T4" s="275"/>
      <c r="U4" s="275"/>
      <c r="V4" s="275"/>
      <c r="W4" s="275"/>
      <c r="X4" s="275"/>
      <c r="Y4" s="275"/>
      <c r="Z4" s="275"/>
      <c r="AA4" s="275"/>
      <c r="AB4" s="275"/>
      <c r="AC4" s="275"/>
      <c r="AD4" s="275"/>
      <c r="AE4" s="275"/>
      <c r="AF4" s="275"/>
      <c r="AG4" s="275"/>
      <c r="AH4" s="275"/>
      <c r="AI4" s="275"/>
    </row>
    <row r="5" spans="1:36" s="216" customFormat="1" x14ac:dyDescent="0.25">
      <c r="A5" s="19"/>
      <c r="B5" s="680"/>
      <c r="C5" s="681"/>
      <c r="D5" s="681"/>
      <c r="E5" s="681"/>
      <c r="F5" s="681"/>
      <c r="G5" s="681"/>
      <c r="H5" s="681"/>
      <c r="I5" s="711"/>
      <c r="J5" s="19"/>
      <c r="K5" s="19"/>
      <c r="L5" s="19"/>
      <c r="M5" s="19"/>
      <c r="N5" s="19"/>
      <c r="O5" s="19"/>
      <c r="P5" s="19"/>
      <c r="Q5" s="275"/>
      <c r="R5" s="275"/>
      <c r="S5" s="275"/>
      <c r="T5" s="275"/>
      <c r="U5" s="275"/>
      <c r="V5" s="275"/>
      <c r="W5" s="275"/>
      <c r="X5" s="275"/>
      <c r="Y5" s="275"/>
      <c r="Z5" s="275"/>
      <c r="AA5" s="275"/>
      <c r="AB5" s="275"/>
      <c r="AC5" s="275"/>
      <c r="AD5" s="275"/>
      <c r="AE5" s="275"/>
      <c r="AF5" s="275"/>
      <c r="AG5" s="275"/>
      <c r="AH5" s="275"/>
      <c r="AI5" s="275"/>
    </row>
    <row r="6" spans="1:36" s="216" customFormat="1" x14ac:dyDescent="0.25">
      <c r="A6" s="19"/>
      <c r="B6" s="680"/>
      <c r="C6" s="681"/>
      <c r="D6" s="681"/>
      <c r="E6" s="681"/>
      <c r="F6" s="681"/>
      <c r="G6" s="681"/>
      <c r="H6" s="681"/>
      <c r="I6" s="711"/>
      <c r="J6" s="19"/>
      <c r="K6" s="19"/>
      <c r="L6" s="19"/>
      <c r="M6" s="19"/>
      <c r="N6" s="19"/>
      <c r="O6" s="19"/>
      <c r="P6" s="19"/>
      <c r="Q6" s="275"/>
      <c r="R6" s="275"/>
      <c r="S6" s="275"/>
      <c r="T6" s="275"/>
      <c r="U6" s="275"/>
      <c r="V6" s="275"/>
      <c r="W6" s="275"/>
      <c r="X6" s="275"/>
      <c r="Y6" s="275"/>
      <c r="Z6" s="275"/>
      <c r="AA6" s="275"/>
      <c r="AB6" s="275"/>
      <c r="AC6" s="275"/>
      <c r="AD6" s="275"/>
      <c r="AE6" s="275"/>
      <c r="AF6" s="275"/>
      <c r="AG6" s="275"/>
      <c r="AH6" s="275"/>
      <c r="AI6" s="275"/>
    </row>
    <row r="7" spans="1:36" s="216" customFormat="1" x14ac:dyDescent="0.25">
      <c r="A7" s="19"/>
      <c r="B7" s="680"/>
      <c r="C7" s="681"/>
      <c r="D7" s="681"/>
      <c r="E7" s="681"/>
      <c r="F7" s="681"/>
      <c r="G7" s="681"/>
      <c r="H7" s="681"/>
      <c r="I7" s="711"/>
      <c r="J7" s="19"/>
      <c r="K7" s="19"/>
      <c r="L7" s="19"/>
      <c r="M7" s="19"/>
      <c r="N7" s="19"/>
      <c r="O7" s="19"/>
      <c r="P7" s="19"/>
      <c r="Q7" s="275"/>
      <c r="R7" s="275"/>
      <c r="S7" s="275"/>
      <c r="T7" s="275"/>
      <c r="U7" s="275"/>
      <c r="V7" s="275"/>
      <c r="W7" s="275"/>
      <c r="X7" s="275"/>
      <c r="Y7" s="275"/>
      <c r="Z7" s="275"/>
      <c r="AA7" s="275"/>
      <c r="AB7" s="275"/>
      <c r="AC7" s="275"/>
      <c r="AD7" s="275"/>
      <c r="AE7" s="275"/>
      <c r="AF7" s="275"/>
      <c r="AG7" s="275"/>
      <c r="AH7" s="275"/>
      <c r="AI7" s="275"/>
    </row>
    <row r="8" spans="1:36" s="216" customFormat="1" x14ac:dyDescent="0.25">
      <c r="A8" s="19"/>
      <c r="B8" s="683"/>
      <c r="C8" s="684"/>
      <c r="D8" s="684"/>
      <c r="E8" s="684"/>
      <c r="F8" s="684"/>
      <c r="G8" s="684"/>
      <c r="H8" s="684"/>
      <c r="I8" s="712"/>
      <c r="J8" s="19"/>
      <c r="K8" s="19"/>
      <c r="L8" s="19"/>
      <c r="M8" s="19"/>
      <c r="N8" s="19"/>
      <c r="O8" s="19"/>
      <c r="P8" s="19"/>
      <c r="Q8" s="275"/>
      <c r="R8" s="275"/>
      <c r="S8" s="275"/>
      <c r="T8" s="275"/>
      <c r="U8" s="275"/>
      <c r="V8" s="275"/>
      <c r="W8" s="275"/>
      <c r="X8" s="275"/>
      <c r="Y8" s="275"/>
      <c r="Z8" s="275"/>
      <c r="AA8" s="275"/>
      <c r="AB8" s="275"/>
      <c r="AC8" s="275"/>
      <c r="AD8" s="275"/>
      <c r="AE8" s="275"/>
      <c r="AF8" s="275"/>
      <c r="AG8" s="275"/>
      <c r="AH8" s="275"/>
      <c r="AI8" s="275"/>
    </row>
    <row r="9" spans="1:36" s="216" customFormat="1" x14ac:dyDescent="0.25">
      <c r="A9" s="19"/>
      <c r="B9" s="19"/>
      <c r="C9" s="19"/>
      <c r="D9" s="19"/>
      <c r="E9" s="19"/>
      <c r="F9" s="19"/>
      <c r="G9" s="19"/>
      <c r="H9" s="19"/>
      <c r="I9" s="19"/>
      <c r="J9" s="19"/>
      <c r="K9" s="19"/>
      <c r="L9" s="19"/>
      <c r="M9" s="19"/>
      <c r="N9" s="19"/>
      <c r="O9" s="19"/>
      <c r="P9" s="19"/>
      <c r="Q9" s="275"/>
      <c r="R9" s="275"/>
      <c r="S9" s="275"/>
      <c r="T9" s="275"/>
      <c r="U9" s="275"/>
      <c r="V9" s="275"/>
      <c r="W9" s="275"/>
      <c r="X9" s="275"/>
      <c r="Y9" s="275"/>
      <c r="Z9" s="275"/>
      <c r="AA9" s="275"/>
      <c r="AB9" s="275"/>
      <c r="AC9" s="275"/>
      <c r="AD9" s="275"/>
      <c r="AE9" s="275"/>
      <c r="AF9" s="275"/>
      <c r="AG9" s="275"/>
      <c r="AH9" s="275"/>
      <c r="AI9" s="275"/>
    </row>
    <row r="10" spans="1:36" s="216" customFormat="1" x14ac:dyDescent="0.25">
      <c r="A10" s="19"/>
      <c r="B10" s="346" t="s">
        <v>53</v>
      </c>
      <c r="C10" s="19"/>
      <c r="D10" s="19"/>
      <c r="E10" s="19"/>
      <c r="F10" s="19"/>
      <c r="G10" s="19"/>
      <c r="H10" s="19"/>
      <c r="I10" s="19"/>
      <c r="J10" s="19"/>
      <c r="K10" s="19"/>
      <c r="L10" s="19"/>
      <c r="M10" s="19"/>
      <c r="N10" s="19"/>
      <c r="O10" s="19"/>
      <c r="P10" s="19"/>
      <c r="Q10" s="275"/>
      <c r="R10" s="275"/>
      <c r="S10" s="275"/>
      <c r="T10" s="275"/>
      <c r="U10" s="275"/>
      <c r="V10" s="275"/>
      <c r="W10" s="275"/>
      <c r="X10" s="275"/>
      <c r="Y10" s="275"/>
      <c r="Z10" s="275"/>
      <c r="AA10" s="275"/>
      <c r="AB10" s="275"/>
      <c r="AC10" s="275"/>
      <c r="AD10" s="275"/>
      <c r="AE10" s="275"/>
      <c r="AF10" s="275"/>
      <c r="AG10" s="275"/>
      <c r="AH10" s="275"/>
      <c r="AI10" s="275"/>
    </row>
    <row r="11" spans="1:36" ht="15.75" thickBot="1" x14ac:dyDescent="0.3">
      <c r="A11" s="19"/>
      <c r="B11" s="346" t="s">
        <v>28</v>
      </c>
      <c r="C11" s="19"/>
      <c r="D11" s="19"/>
      <c r="E11" s="19"/>
      <c r="F11" s="19"/>
      <c r="G11" s="19"/>
      <c r="H11" s="19"/>
      <c r="I11" s="19"/>
      <c r="J11" s="19"/>
      <c r="K11" s="19"/>
      <c r="L11" s="19"/>
      <c r="M11" s="19"/>
      <c r="N11" s="19"/>
      <c r="O11" s="19"/>
      <c r="P11" s="19"/>
    </row>
    <row r="12" spans="1:36" ht="45" x14ac:dyDescent="0.25">
      <c r="A12" s="19"/>
      <c r="B12" s="220" t="s">
        <v>1347</v>
      </c>
      <c r="C12" s="235" t="s">
        <v>1722</v>
      </c>
      <c r="D12" s="221" t="s">
        <v>1541</v>
      </c>
      <c r="E12" s="221" t="s">
        <v>1348</v>
      </c>
      <c r="F12" s="221" t="s">
        <v>399</v>
      </c>
      <c r="G12" s="221" t="s">
        <v>1</v>
      </c>
      <c r="H12" s="221" t="s">
        <v>2</v>
      </c>
      <c r="I12" s="222" t="s">
        <v>1349</v>
      </c>
      <c r="J12" s="222" t="s">
        <v>1350</v>
      </c>
      <c r="K12" s="223" t="s">
        <v>1351</v>
      </c>
      <c r="L12" s="223" t="s">
        <v>1352</v>
      </c>
      <c r="M12" s="223" t="s">
        <v>1353</v>
      </c>
      <c r="N12" s="224" t="s">
        <v>1770</v>
      </c>
      <c r="O12" s="19"/>
      <c r="P12" s="19"/>
      <c r="Q12" s="19"/>
      <c r="AJ12" s="275"/>
    </row>
    <row r="13" spans="1:36" x14ac:dyDescent="0.25">
      <c r="A13" s="19"/>
      <c r="B13" s="374" t="str">
        <f>CONCATENATE('Vehicle Request'!H28," ",'Vehicle Request'!I28," ",'Vehicle Request'!J28)</f>
        <v xml:space="preserve">  </v>
      </c>
      <c r="C13" s="272" t="str">
        <f>IF('Vehicle Request'!C28="", "", 'Vehicle Request'!C28)</f>
        <v/>
      </c>
      <c r="D13" s="416"/>
      <c r="E13" s="416"/>
      <c r="F13" s="416"/>
      <c r="G13" s="416"/>
      <c r="H13" s="416"/>
      <c r="I13" s="417"/>
      <c r="J13" s="371" t="str">
        <f>IF(I13="", "", I13/(2017-F13))</f>
        <v/>
      </c>
      <c r="K13" s="416"/>
      <c r="L13" s="422"/>
      <c r="M13" s="416"/>
      <c r="N13" s="423"/>
      <c r="O13" s="19"/>
      <c r="P13" s="19"/>
      <c r="Q13" s="19"/>
      <c r="AJ13" s="275"/>
    </row>
    <row r="14" spans="1:36" x14ac:dyDescent="0.25">
      <c r="A14" s="19"/>
      <c r="B14" s="84" t="str">
        <f>CONCATENATE('Vehicle Request'!H29," ",'Vehicle Request'!I29," ",'Vehicle Request'!J29)</f>
        <v xml:space="preserve">  </v>
      </c>
      <c r="C14" s="20" t="str">
        <f>IF('Vehicle Request'!C29="", "", 'Vehicle Request'!C29)</f>
        <v/>
      </c>
      <c r="D14" s="418"/>
      <c r="E14" s="418"/>
      <c r="F14" s="418"/>
      <c r="G14" s="418"/>
      <c r="H14" s="418"/>
      <c r="I14" s="419"/>
      <c r="J14" s="372" t="str">
        <f>IF(I14="", "", I14/(2017-F14))</f>
        <v/>
      </c>
      <c r="K14" s="418"/>
      <c r="L14" s="424"/>
      <c r="M14" s="418"/>
      <c r="N14" s="423"/>
      <c r="O14" s="19"/>
      <c r="P14" s="19"/>
      <c r="Q14" s="19"/>
      <c r="AJ14" s="275"/>
    </row>
    <row r="15" spans="1:36" x14ac:dyDescent="0.25">
      <c r="A15" s="19"/>
      <c r="B15" s="84" t="str">
        <f>CONCATENATE('Vehicle Request'!H30," ",'Vehicle Request'!I30," ",'Vehicle Request'!J30)</f>
        <v xml:space="preserve">  </v>
      </c>
      <c r="C15" s="20" t="str">
        <f>IF('Vehicle Request'!C30="", "", 'Vehicle Request'!C30)</f>
        <v/>
      </c>
      <c r="D15" s="418"/>
      <c r="E15" s="418"/>
      <c r="F15" s="418"/>
      <c r="G15" s="418"/>
      <c r="H15" s="418"/>
      <c r="I15" s="419"/>
      <c r="J15" s="372" t="str">
        <f t="shared" ref="J15:J46" si="0">IF(I15="", "", I15/(2017-F15))</f>
        <v/>
      </c>
      <c r="K15" s="418"/>
      <c r="L15" s="424"/>
      <c r="M15" s="418"/>
      <c r="N15" s="423"/>
      <c r="O15" s="19"/>
      <c r="P15" s="19"/>
      <c r="Q15" s="19"/>
      <c r="AJ15" s="275"/>
    </row>
    <row r="16" spans="1:36" x14ac:dyDescent="0.25">
      <c r="A16" s="19"/>
      <c r="B16" s="84" t="str">
        <f>CONCATENATE('Vehicle Request'!H31," ",'Vehicle Request'!I31," ",'Vehicle Request'!J31)</f>
        <v xml:space="preserve">  </v>
      </c>
      <c r="C16" s="20" t="str">
        <f>IF('Vehicle Request'!C31="", "", 'Vehicle Request'!C31)</f>
        <v/>
      </c>
      <c r="D16" s="418"/>
      <c r="E16" s="418"/>
      <c r="F16" s="418"/>
      <c r="G16" s="418"/>
      <c r="H16" s="418"/>
      <c r="I16" s="419"/>
      <c r="J16" s="372" t="str">
        <f t="shared" si="0"/>
        <v/>
      </c>
      <c r="K16" s="418"/>
      <c r="L16" s="424"/>
      <c r="M16" s="418"/>
      <c r="N16" s="423"/>
      <c r="O16" s="19"/>
      <c r="P16" s="19"/>
      <c r="Q16" s="19"/>
      <c r="AJ16" s="275"/>
    </row>
    <row r="17" spans="1:36" x14ac:dyDescent="0.25">
      <c r="A17" s="19"/>
      <c r="B17" s="84" t="str">
        <f>CONCATENATE('Vehicle Request'!H32," ",'Vehicle Request'!I32," ",'Vehicle Request'!J32)</f>
        <v xml:space="preserve">  </v>
      </c>
      <c r="C17" s="20" t="str">
        <f>IF('Vehicle Request'!C32="", "", 'Vehicle Request'!C32)</f>
        <v/>
      </c>
      <c r="D17" s="418"/>
      <c r="E17" s="418"/>
      <c r="F17" s="418"/>
      <c r="G17" s="418"/>
      <c r="H17" s="418"/>
      <c r="I17" s="419"/>
      <c r="J17" s="372" t="str">
        <f t="shared" si="0"/>
        <v/>
      </c>
      <c r="K17" s="418"/>
      <c r="L17" s="424"/>
      <c r="M17" s="418"/>
      <c r="N17" s="423"/>
      <c r="O17" s="19"/>
      <c r="P17" s="19"/>
      <c r="Q17" s="19"/>
      <c r="AJ17" s="275"/>
    </row>
    <row r="18" spans="1:36" x14ac:dyDescent="0.25">
      <c r="A18" s="19"/>
      <c r="B18" s="84" t="str">
        <f>CONCATENATE('Vehicle Request'!H33," ",'Vehicle Request'!I33," ",'Vehicle Request'!J33)</f>
        <v xml:space="preserve">  </v>
      </c>
      <c r="C18" s="20" t="str">
        <f>IF('Vehicle Request'!C33="", "", 'Vehicle Request'!C33)</f>
        <v/>
      </c>
      <c r="D18" s="418"/>
      <c r="E18" s="418"/>
      <c r="F18" s="418"/>
      <c r="G18" s="418"/>
      <c r="H18" s="418"/>
      <c r="I18" s="419"/>
      <c r="J18" s="372" t="str">
        <f t="shared" si="0"/>
        <v/>
      </c>
      <c r="K18" s="418"/>
      <c r="L18" s="424"/>
      <c r="M18" s="418"/>
      <c r="N18" s="423"/>
      <c r="O18" s="19"/>
      <c r="P18" s="19"/>
      <c r="Q18" s="19"/>
      <c r="AJ18" s="275"/>
    </row>
    <row r="19" spans="1:36" x14ac:dyDescent="0.25">
      <c r="A19" s="19"/>
      <c r="B19" s="84" t="str">
        <f>CONCATENATE('Vehicle Request'!H34," ",'Vehicle Request'!I34," ",'Vehicle Request'!J34)</f>
        <v xml:space="preserve">  </v>
      </c>
      <c r="C19" s="20" t="str">
        <f>IF('Vehicle Request'!C34="", "", 'Vehicle Request'!C34)</f>
        <v/>
      </c>
      <c r="D19" s="418"/>
      <c r="E19" s="418"/>
      <c r="F19" s="418"/>
      <c r="G19" s="418"/>
      <c r="H19" s="418"/>
      <c r="I19" s="419"/>
      <c r="J19" s="372" t="str">
        <f t="shared" si="0"/>
        <v/>
      </c>
      <c r="K19" s="418"/>
      <c r="L19" s="424"/>
      <c r="M19" s="418"/>
      <c r="N19" s="423"/>
      <c r="O19" s="19"/>
      <c r="P19" s="19"/>
      <c r="Q19" s="19"/>
      <c r="AJ19" s="275"/>
    </row>
    <row r="20" spans="1:36" x14ac:dyDescent="0.25">
      <c r="A20" s="19"/>
      <c r="B20" s="84" t="str">
        <f>CONCATENATE('Vehicle Request'!H35," ",'Vehicle Request'!I35," ",'Vehicle Request'!J35)</f>
        <v xml:space="preserve">  </v>
      </c>
      <c r="C20" s="20" t="str">
        <f>IF('Vehicle Request'!C35="", "", 'Vehicle Request'!C35)</f>
        <v/>
      </c>
      <c r="D20" s="418"/>
      <c r="E20" s="418"/>
      <c r="F20" s="418"/>
      <c r="G20" s="418"/>
      <c r="H20" s="418"/>
      <c r="I20" s="419"/>
      <c r="J20" s="372" t="str">
        <f t="shared" si="0"/>
        <v/>
      </c>
      <c r="K20" s="418"/>
      <c r="L20" s="424"/>
      <c r="M20" s="418"/>
      <c r="N20" s="423"/>
      <c r="O20" s="19"/>
      <c r="P20" s="19"/>
      <c r="Q20" s="19"/>
      <c r="AJ20" s="275"/>
    </row>
    <row r="21" spans="1:36" x14ac:dyDescent="0.25">
      <c r="A21" s="19"/>
      <c r="B21" s="84" t="str">
        <f>CONCATENATE('Vehicle Request'!H36," ",'Vehicle Request'!I36," ",'Vehicle Request'!J36)</f>
        <v xml:space="preserve">  </v>
      </c>
      <c r="C21" s="20" t="str">
        <f>IF('Vehicle Request'!C36="", "", 'Vehicle Request'!C36)</f>
        <v/>
      </c>
      <c r="D21" s="418"/>
      <c r="E21" s="418"/>
      <c r="F21" s="418"/>
      <c r="G21" s="418"/>
      <c r="H21" s="418"/>
      <c r="I21" s="419"/>
      <c r="J21" s="372" t="str">
        <f t="shared" si="0"/>
        <v/>
      </c>
      <c r="K21" s="418"/>
      <c r="L21" s="424"/>
      <c r="M21" s="418"/>
      <c r="N21" s="423"/>
      <c r="O21" s="19"/>
      <c r="P21" s="19"/>
      <c r="Q21" s="19"/>
      <c r="AJ21" s="275"/>
    </row>
    <row r="22" spans="1:36" x14ac:dyDescent="0.25">
      <c r="A22" s="19"/>
      <c r="B22" s="84" t="str">
        <f>CONCATENATE('Vehicle Request'!H37," ",'Vehicle Request'!I37," ",'Vehicle Request'!J37)</f>
        <v xml:space="preserve">  </v>
      </c>
      <c r="C22" s="20" t="str">
        <f>IF('Vehicle Request'!C37="", "", 'Vehicle Request'!C37)</f>
        <v/>
      </c>
      <c r="D22" s="418"/>
      <c r="E22" s="418"/>
      <c r="F22" s="418"/>
      <c r="G22" s="418"/>
      <c r="H22" s="418"/>
      <c r="I22" s="419"/>
      <c r="J22" s="372" t="str">
        <f t="shared" si="0"/>
        <v/>
      </c>
      <c r="K22" s="418"/>
      <c r="L22" s="424"/>
      <c r="M22" s="418"/>
      <c r="N22" s="423"/>
      <c r="O22" s="19"/>
      <c r="P22" s="19"/>
      <c r="Q22" s="19"/>
      <c r="AJ22" s="275"/>
    </row>
    <row r="23" spans="1:36" x14ac:dyDescent="0.25">
      <c r="A23" s="19"/>
      <c r="B23" s="84" t="str">
        <f>CONCATENATE('Vehicle Request'!H38," ",'Vehicle Request'!I38," ",'Vehicle Request'!J38)</f>
        <v xml:space="preserve">  </v>
      </c>
      <c r="C23" s="20" t="str">
        <f>IF('Vehicle Request'!C38="", "", 'Vehicle Request'!C38)</f>
        <v/>
      </c>
      <c r="D23" s="418"/>
      <c r="E23" s="418"/>
      <c r="F23" s="418"/>
      <c r="G23" s="418"/>
      <c r="H23" s="418"/>
      <c r="I23" s="419"/>
      <c r="J23" s="372" t="str">
        <f t="shared" si="0"/>
        <v/>
      </c>
      <c r="K23" s="418"/>
      <c r="L23" s="424"/>
      <c r="M23" s="418"/>
      <c r="N23" s="423"/>
      <c r="O23" s="19"/>
      <c r="P23" s="19"/>
      <c r="Q23" s="19"/>
      <c r="AJ23" s="275"/>
    </row>
    <row r="24" spans="1:36" x14ac:dyDescent="0.25">
      <c r="A24" s="19"/>
      <c r="B24" s="84" t="str">
        <f>CONCATENATE('Vehicle Request'!H39," ",'Vehicle Request'!I39," ",'Vehicle Request'!J39)</f>
        <v xml:space="preserve">  </v>
      </c>
      <c r="C24" s="20" t="str">
        <f>IF('Vehicle Request'!C39="", "", 'Vehicle Request'!C39)</f>
        <v/>
      </c>
      <c r="D24" s="418"/>
      <c r="E24" s="418"/>
      <c r="F24" s="418"/>
      <c r="G24" s="418"/>
      <c r="H24" s="418"/>
      <c r="I24" s="419"/>
      <c r="J24" s="372" t="str">
        <f t="shared" si="0"/>
        <v/>
      </c>
      <c r="K24" s="418"/>
      <c r="L24" s="424"/>
      <c r="M24" s="418"/>
      <c r="N24" s="423"/>
      <c r="O24" s="19"/>
      <c r="P24" s="19"/>
      <c r="Q24" s="19"/>
      <c r="AJ24" s="275"/>
    </row>
    <row r="25" spans="1:36" x14ac:dyDescent="0.25">
      <c r="A25" s="19"/>
      <c r="B25" s="84" t="str">
        <f>CONCATENATE('Vehicle Request'!H40," ",'Vehicle Request'!I40," ",'Vehicle Request'!J40)</f>
        <v xml:space="preserve">  </v>
      </c>
      <c r="C25" s="20" t="str">
        <f>IF('Vehicle Request'!C40="", "", 'Vehicle Request'!C40)</f>
        <v/>
      </c>
      <c r="D25" s="418"/>
      <c r="E25" s="418"/>
      <c r="F25" s="418"/>
      <c r="G25" s="418"/>
      <c r="H25" s="418"/>
      <c r="I25" s="419"/>
      <c r="J25" s="372" t="str">
        <f t="shared" si="0"/>
        <v/>
      </c>
      <c r="K25" s="418"/>
      <c r="L25" s="424"/>
      <c r="M25" s="418"/>
      <c r="N25" s="423"/>
      <c r="O25" s="19"/>
      <c r="P25" s="19"/>
      <c r="Q25" s="19"/>
      <c r="AJ25" s="275"/>
    </row>
    <row r="26" spans="1:36" x14ac:dyDescent="0.25">
      <c r="A26" s="19"/>
      <c r="B26" s="84" t="str">
        <f>CONCATENATE('Vehicle Request'!H41," ",'Vehicle Request'!I41," ",'Vehicle Request'!J41)</f>
        <v xml:space="preserve">  </v>
      </c>
      <c r="C26" s="20" t="str">
        <f>IF('Vehicle Request'!C41="", "", 'Vehicle Request'!C41)</f>
        <v/>
      </c>
      <c r="D26" s="418"/>
      <c r="E26" s="418"/>
      <c r="F26" s="418"/>
      <c r="G26" s="418"/>
      <c r="H26" s="418"/>
      <c r="I26" s="419"/>
      <c r="J26" s="372" t="str">
        <f t="shared" si="0"/>
        <v/>
      </c>
      <c r="K26" s="418"/>
      <c r="L26" s="424"/>
      <c r="M26" s="418"/>
      <c r="N26" s="423"/>
      <c r="O26" s="19"/>
      <c r="P26" s="19"/>
      <c r="Q26" s="19"/>
      <c r="AJ26" s="275"/>
    </row>
    <row r="27" spans="1:36" s="216" customFormat="1" x14ac:dyDescent="0.25">
      <c r="A27" s="19"/>
      <c r="B27" s="84" t="str">
        <f>CONCATENATE('Vehicle Request'!H42," ",'Vehicle Request'!I42," ",'Vehicle Request'!J42)</f>
        <v xml:space="preserve">  </v>
      </c>
      <c r="C27" s="20" t="str">
        <f>IF('Vehicle Request'!C42="", "", 'Vehicle Request'!C42)</f>
        <v/>
      </c>
      <c r="D27" s="418"/>
      <c r="E27" s="418"/>
      <c r="F27" s="418"/>
      <c r="G27" s="418"/>
      <c r="H27" s="418"/>
      <c r="I27" s="419"/>
      <c r="J27" s="372" t="str">
        <f t="shared" si="0"/>
        <v/>
      </c>
      <c r="K27" s="418"/>
      <c r="L27" s="424"/>
      <c r="M27" s="418"/>
      <c r="N27" s="423"/>
      <c r="O27" s="19"/>
      <c r="P27" s="19"/>
      <c r="Q27" s="19"/>
      <c r="R27" s="275"/>
      <c r="S27" s="275"/>
      <c r="T27" s="275"/>
      <c r="U27" s="275"/>
      <c r="V27" s="275"/>
      <c r="W27" s="275"/>
      <c r="X27" s="275"/>
      <c r="Y27" s="275"/>
      <c r="Z27" s="275"/>
      <c r="AA27" s="275"/>
      <c r="AB27" s="275"/>
      <c r="AC27" s="275"/>
      <c r="AD27" s="275"/>
      <c r="AE27" s="275"/>
      <c r="AF27" s="275"/>
      <c r="AG27" s="275"/>
      <c r="AH27" s="275"/>
      <c r="AI27" s="275"/>
      <c r="AJ27" s="275"/>
    </row>
    <row r="28" spans="1:36" s="216" customFormat="1" x14ac:dyDescent="0.25">
      <c r="A28" s="19"/>
      <c r="B28" s="84" t="str">
        <f>CONCATENATE('Vehicle Request'!H43," ",'Vehicle Request'!I43," ",'Vehicle Request'!J43)</f>
        <v xml:space="preserve">  </v>
      </c>
      <c r="C28" s="20" t="str">
        <f>IF('Vehicle Request'!C43="", "", 'Vehicle Request'!C43)</f>
        <v/>
      </c>
      <c r="D28" s="418"/>
      <c r="E28" s="418"/>
      <c r="F28" s="418"/>
      <c r="G28" s="418"/>
      <c r="H28" s="418"/>
      <c r="I28" s="419"/>
      <c r="J28" s="372" t="str">
        <f t="shared" si="0"/>
        <v/>
      </c>
      <c r="K28" s="418"/>
      <c r="L28" s="424"/>
      <c r="M28" s="418"/>
      <c r="N28" s="423"/>
      <c r="O28" s="19"/>
      <c r="P28" s="19"/>
      <c r="Q28" s="19"/>
      <c r="R28" s="275"/>
      <c r="S28" s="275"/>
      <c r="T28" s="275"/>
      <c r="U28" s="275"/>
      <c r="V28" s="275"/>
      <c r="W28" s="275"/>
      <c r="X28" s="275"/>
      <c r="Y28" s="275"/>
      <c r="Z28" s="275"/>
      <c r="AA28" s="275"/>
      <c r="AB28" s="275"/>
      <c r="AC28" s="275"/>
      <c r="AD28" s="275"/>
      <c r="AE28" s="275"/>
      <c r="AF28" s="275"/>
      <c r="AG28" s="275"/>
      <c r="AH28" s="275"/>
      <c r="AI28" s="275"/>
      <c r="AJ28" s="275"/>
    </row>
    <row r="29" spans="1:36" x14ac:dyDescent="0.25">
      <c r="A29" s="19"/>
      <c r="B29" s="84" t="str">
        <f>CONCATENATE('Vehicle Request'!H44," ",'Vehicle Request'!I44," ",'Vehicle Request'!J44)</f>
        <v xml:space="preserve">  </v>
      </c>
      <c r="C29" s="20" t="str">
        <f>IF('Vehicle Request'!C44="", "", 'Vehicle Request'!C44)</f>
        <v/>
      </c>
      <c r="D29" s="418"/>
      <c r="E29" s="418"/>
      <c r="F29" s="418"/>
      <c r="G29" s="418"/>
      <c r="H29" s="418"/>
      <c r="I29" s="419"/>
      <c r="J29" s="372" t="str">
        <f t="shared" si="0"/>
        <v/>
      </c>
      <c r="K29" s="418"/>
      <c r="L29" s="424"/>
      <c r="M29" s="418"/>
      <c r="N29" s="423"/>
      <c r="O29" s="19"/>
      <c r="P29" s="19"/>
      <c r="Q29" s="19"/>
      <c r="AJ29" s="275"/>
    </row>
    <row r="30" spans="1:36" x14ac:dyDescent="0.25">
      <c r="A30" s="19"/>
      <c r="B30" s="84" t="str">
        <f>CONCATENATE('Vehicle Request'!H48," ",'Vehicle Request'!I48," ",'Vehicle Request'!J48)</f>
        <v xml:space="preserve">  </v>
      </c>
      <c r="C30" s="20" t="str">
        <f>IF('Vehicle Request'!C48="", "", 'Vehicle Request'!C48)</f>
        <v/>
      </c>
      <c r="D30" s="418"/>
      <c r="E30" s="418"/>
      <c r="F30" s="418"/>
      <c r="G30" s="418"/>
      <c r="H30" s="418"/>
      <c r="I30" s="419"/>
      <c r="J30" s="372" t="str">
        <f t="shared" si="0"/>
        <v/>
      </c>
      <c r="K30" s="418"/>
      <c r="L30" s="424"/>
      <c r="M30" s="418"/>
      <c r="N30" s="423"/>
      <c r="O30" s="19"/>
      <c r="P30" s="19"/>
      <c r="Q30" s="19"/>
      <c r="AJ30" s="275"/>
    </row>
    <row r="31" spans="1:36" x14ac:dyDescent="0.25">
      <c r="A31" s="19"/>
      <c r="B31" s="84" t="str">
        <f>CONCATENATE('Vehicle Request'!H49," ",'Vehicle Request'!I49," ",'Vehicle Request'!J49)</f>
        <v xml:space="preserve">  </v>
      </c>
      <c r="C31" s="20" t="str">
        <f>IF('Vehicle Request'!C49="", "", 'Vehicle Request'!C49)</f>
        <v/>
      </c>
      <c r="D31" s="418"/>
      <c r="E31" s="418"/>
      <c r="F31" s="418"/>
      <c r="G31" s="418"/>
      <c r="H31" s="418"/>
      <c r="I31" s="419"/>
      <c r="J31" s="372" t="str">
        <f t="shared" si="0"/>
        <v/>
      </c>
      <c r="K31" s="418"/>
      <c r="L31" s="424"/>
      <c r="M31" s="418"/>
      <c r="N31" s="423"/>
      <c r="O31" s="19"/>
      <c r="P31" s="19"/>
      <c r="Q31" s="19"/>
      <c r="AJ31" s="275"/>
    </row>
    <row r="32" spans="1:36" x14ac:dyDescent="0.25">
      <c r="A32" s="19"/>
      <c r="B32" s="84" t="str">
        <f>CONCATENATE('Vehicle Request'!H50," ",'Vehicle Request'!I50," ",'Vehicle Request'!J50)</f>
        <v xml:space="preserve">  </v>
      </c>
      <c r="C32" s="20" t="str">
        <f>IF('Vehicle Request'!C50="", "", 'Vehicle Request'!C50)</f>
        <v/>
      </c>
      <c r="D32" s="418"/>
      <c r="E32" s="418"/>
      <c r="F32" s="418"/>
      <c r="G32" s="418"/>
      <c r="H32" s="418"/>
      <c r="I32" s="419"/>
      <c r="J32" s="372" t="str">
        <f t="shared" si="0"/>
        <v/>
      </c>
      <c r="K32" s="418"/>
      <c r="L32" s="424"/>
      <c r="M32" s="418"/>
      <c r="N32" s="423"/>
      <c r="O32" s="19"/>
      <c r="P32" s="19"/>
      <c r="Q32" s="19"/>
      <c r="AJ32" s="275"/>
    </row>
    <row r="33" spans="1:36" x14ac:dyDescent="0.25">
      <c r="A33" s="19"/>
      <c r="B33" s="84" t="str">
        <f>CONCATENATE('Vehicle Request'!H51," ",'Vehicle Request'!I51," ",'Vehicle Request'!J51)</f>
        <v xml:space="preserve">  </v>
      </c>
      <c r="C33" s="20" t="str">
        <f>IF('Vehicle Request'!C51="", "", 'Vehicle Request'!C51)</f>
        <v/>
      </c>
      <c r="D33" s="418"/>
      <c r="E33" s="418"/>
      <c r="F33" s="418"/>
      <c r="G33" s="418"/>
      <c r="H33" s="418"/>
      <c r="I33" s="419"/>
      <c r="J33" s="372" t="str">
        <f t="shared" si="0"/>
        <v/>
      </c>
      <c r="K33" s="418"/>
      <c r="L33" s="424"/>
      <c r="M33" s="418"/>
      <c r="N33" s="423"/>
      <c r="O33" s="19"/>
      <c r="P33" s="19"/>
      <c r="Q33" s="19"/>
      <c r="AJ33" s="275"/>
    </row>
    <row r="34" spans="1:36" x14ac:dyDescent="0.25">
      <c r="A34" s="19"/>
      <c r="B34" s="84" t="str">
        <f>CONCATENATE('Vehicle Request'!H52," ",'Vehicle Request'!I52," ",'Vehicle Request'!J52)</f>
        <v xml:space="preserve">  </v>
      </c>
      <c r="C34" s="20" t="str">
        <f>IF('Vehicle Request'!C52="", "", 'Vehicle Request'!C52)</f>
        <v/>
      </c>
      <c r="D34" s="418"/>
      <c r="E34" s="418"/>
      <c r="F34" s="418"/>
      <c r="G34" s="418"/>
      <c r="H34" s="418"/>
      <c r="I34" s="419"/>
      <c r="J34" s="372" t="str">
        <f t="shared" si="0"/>
        <v/>
      </c>
      <c r="K34" s="418"/>
      <c r="L34" s="424"/>
      <c r="M34" s="418"/>
      <c r="N34" s="423"/>
      <c r="O34" s="19"/>
      <c r="P34" s="19"/>
      <c r="Q34" s="19"/>
      <c r="AJ34" s="275"/>
    </row>
    <row r="35" spans="1:36" x14ac:dyDescent="0.25">
      <c r="A35" s="19"/>
      <c r="B35" s="84" t="str">
        <f>CONCATENATE('Vehicle Request'!H53," ",'Vehicle Request'!I53," ",'Vehicle Request'!J53)</f>
        <v xml:space="preserve">  </v>
      </c>
      <c r="C35" s="20" t="str">
        <f>IF('Vehicle Request'!C53="", "", 'Vehicle Request'!C53)</f>
        <v/>
      </c>
      <c r="D35" s="418"/>
      <c r="E35" s="418"/>
      <c r="F35" s="418"/>
      <c r="G35" s="418"/>
      <c r="H35" s="418"/>
      <c r="I35" s="419"/>
      <c r="J35" s="372" t="str">
        <f t="shared" si="0"/>
        <v/>
      </c>
      <c r="K35" s="418"/>
      <c r="L35" s="424"/>
      <c r="M35" s="418"/>
      <c r="N35" s="423"/>
      <c r="O35" s="19"/>
      <c r="P35" s="19"/>
      <c r="Q35" s="19"/>
      <c r="AJ35" s="275"/>
    </row>
    <row r="36" spans="1:36" x14ac:dyDescent="0.25">
      <c r="A36" s="19"/>
      <c r="B36" s="84" t="str">
        <f>CONCATENATE('Vehicle Request'!H54," ",'Vehicle Request'!I54," ",'Vehicle Request'!J54)</f>
        <v xml:space="preserve">  </v>
      </c>
      <c r="C36" s="20" t="str">
        <f>IF('Vehicle Request'!C54="", "", 'Vehicle Request'!C54)</f>
        <v/>
      </c>
      <c r="D36" s="418"/>
      <c r="E36" s="418"/>
      <c r="F36" s="418"/>
      <c r="G36" s="418"/>
      <c r="H36" s="418"/>
      <c r="I36" s="419"/>
      <c r="J36" s="372" t="str">
        <f t="shared" si="0"/>
        <v/>
      </c>
      <c r="K36" s="418"/>
      <c r="L36" s="424"/>
      <c r="M36" s="418"/>
      <c r="N36" s="423"/>
      <c r="O36" s="19"/>
      <c r="P36" s="19"/>
      <c r="Q36" s="19"/>
      <c r="AJ36" s="275"/>
    </row>
    <row r="37" spans="1:36" x14ac:dyDescent="0.25">
      <c r="A37" s="19"/>
      <c r="B37" s="84" t="str">
        <f>CONCATENATE('Vehicle Request'!H55," ",'Vehicle Request'!I55," ",'Vehicle Request'!J55)</f>
        <v xml:space="preserve">  </v>
      </c>
      <c r="C37" s="20" t="str">
        <f>IF('Vehicle Request'!C55="", "", 'Vehicle Request'!C55)</f>
        <v/>
      </c>
      <c r="D37" s="418"/>
      <c r="E37" s="418"/>
      <c r="F37" s="418"/>
      <c r="G37" s="418"/>
      <c r="H37" s="418"/>
      <c r="I37" s="419"/>
      <c r="J37" s="372" t="str">
        <f t="shared" si="0"/>
        <v/>
      </c>
      <c r="K37" s="418"/>
      <c r="L37" s="424"/>
      <c r="M37" s="418"/>
      <c r="N37" s="423"/>
      <c r="O37" s="19"/>
      <c r="P37" s="19"/>
      <c r="Q37" s="19"/>
      <c r="AJ37" s="275"/>
    </row>
    <row r="38" spans="1:36" x14ac:dyDescent="0.25">
      <c r="A38" s="19"/>
      <c r="B38" s="84" t="str">
        <f>CONCATENATE('Vehicle Request'!H56," ",'Vehicle Request'!I56," ",'Vehicle Request'!J56)</f>
        <v xml:space="preserve">  </v>
      </c>
      <c r="C38" s="20" t="str">
        <f>IF('Vehicle Request'!C56="", "", 'Vehicle Request'!C56)</f>
        <v/>
      </c>
      <c r="D38" s="418"/>
      <c r="E38" s="418"/>
      <c r="F38" s="418"/>
      <c r="G38" s="418"/>
      <c r="H38" s="418"/>
      <c r="I38" s="419"/>
      <c r="J38" s="372" t="str">
        <f t="shared" si="0"/>
        <v/>
      </c>
      <c r="K38" s="418"/>
      <c r="L38" s="424"/>
      <c r="M38" s="418"/>
      <c r="N38" s="423"/>
      <c r="O38" s="19"/>
      <c r="P38" s="19"/>
      <c r="Q38" s="19"/>
      <c r="AJ38" s="275"/>
    </row>
    <row r="39" spans="1:36" x14ac:dyDescent="0.25">
      <c r="A39" s="19"/>
      <c r="B39" s="84" t="str">
        <f>CONCATENATE('Vehicle Request'!H57," ",'Vehicle Request'!I57," ",'Vehicle Request'!J57)</f>
        <v xml:space="preserve">  </v>
      </c>
      <c r="C39" s="20" t="str">
        <f>IF('Vehicle Request'!C57="", "", 'Vehicle Request'!C57)</f>
        <v/>
      </c>
      <c r="D39" s="418"/>
      <c r="E39" s="418"/>
      <c r="F39" s="418"/>
      <c r="G39" s="418"/>
      <c r="H39" s="418"/>
      <c r="I39" s="419"/>
      <c r="J39" s="372" t="str">
        <f t="shared" si="0"/>
        <v/>
      </c>
      <c r="K39" s="418"/>
      <c r="L39" s="424"/>
      <c r="M39" s="418"/>
      <c r="N39" s="423"/>
      <c r="O39" s="19"/>
      <c r="P39" s="19"/>
      <c r="Q39" s="19"/>
      <c r="AJ39" s="275"/>
    </row>
    <row r="40" spans="1:36" x14ac:dyDescent="0.25">
      <c r="A40" s="19"/>
      <c r="B40" s="84" t="str">
        <f>CONCATENATE('Vehicle Request'!H58," ",'Vehicle Request'!I58," ",'Vehicle Request'!J58)</f>
        <v xml:space="preserve">  </v>
      </c>
      <c r="C40" s="20" t="str">
        <f>IF('Vehicle Request'!C58="", "", 'Vehicle Request'!C58)</f>
        <v/>
      </c>
      <c r="D40" s="418"/>
      <c r="E40" s="418"/>
      <c r="F40" s="418"/>
      <c r="G40" s="418"/>
      <c r="H40" s="418"/>
      <c r="I40" s="419"/>
      <c r="J40" s="372" t="str">
        <f t="shared" si="0"/>
        <v/>
      </c>
      <c r="K40" s="418"/>
      <c r="L40" s="424"/>
      <c r="M40" s="418"/>
      <c r="N40" s="423"/>
      <c r="O40" s="19"/>
      <c r="P40" s="19"/>
      <c r="Q40" s="19"/>
      <c r="AJ40" s="275"/>
    </row>
    <row r="41" spans="1:36" x14ac:dyDescent="0.25">
      <c r="A41" s="19"/>
      <c r="B41" s="84" t="str">
        <f>CONCATENATE('Vehicle Request'!H59," ",'Vehicle Request'!I59," ",'Vehicle Request'!J59)</f>
        <v xml:space="preserve">  </v>
      </c>
      <c r="C41" s="20" t="str">
        <f>IF('Vehicle Request'!C59="", "", 'Vehicle Request'!C59)</f>
        <v/>
      </c>
      <c r="D41" s="418"/>
      <c r="E41" s="418"/>
      <c r="F41" s="418"/>
      <c r="G41" s="418"/>
      <c r="H41" s="418"/>
      <c r="I41" s="419"/>
      <c r="J41" s="372" t="str">
        <f t="shared" si="0"/>
        <v/>
      </c>
      <c r="K41" s="418"/>
      <c r="L41" s="424"/>
      <c r="M41" s="418"/>
      <c r="N41" s="423"/>
      <c r="O41" s="19"/>
      <c r="P41" s="19"/>
      <c r="Q41" s="19"/>
      <c r="AJ41" s="275"/>
    </row>
    <row r="42" spans="1:36" x14ac:dyDescent="0.25">
      <c r="A42" s="19"/>
      <c r="B42" s="84" t="str">
        <f>CONCATENATE('Vehicle Request'!H60," ",'Vehicle Request'!I60," ",'Vehicle Request'!J60)</f>
        <v xml:space="preserve">  </v>
      </c>
      <c r="C42" s="20" t="str">
        <f>IF('Vehicle Request'!C60="", "", 'Vehicle Request'!C60)</f>
        <v/>
      </c>
      <c r="D42" s="418"/>
      <c r="E42" s="418"/>
      <c r="F42" s="418"/>
      <c r="G42" s="418"/>
      <c r="H42" s="418"/>
      <c r="I42" s="419"/>
      <c r="J42" s="372" t="str">
        <f t="shared" si="0"/>
        <v/>
      </c>
      <c r="K42" s="418"/>
      <c r="L42" s="424"/>
      <c r="M42" s="418"/>
      <c r="N42" s="423"/>
      <c r="O42" s="19"/>
      <c r="P42" s="19"/>
      <c r="Q42" s="19"/>
      <c r="AJ42" s="275"/>
    </row>
    <row r="43" spans="1:36" x14ac:dyDescent="0.25">
      <c r="A43" s="19"/>
      <c r="B43" s="84" t="str">
        <f>CONCATENATE('Vehicle Request'!H61," ",'Vehicle Request'!I61," ",'Vehicle Request'!J61)</f>
        <v xml:space="preserve">  </v>
      </c>
      <c r="C43" s="20" t="str">
        <f>IF('Vehicle Request'!C61="", "", 'Vehicle Request'!C61)</f>
        <v/>
      </c>
      <c r="D43" s="418"/>
      <c r="E43" s="418"/>
      <c r="F43" s="418"/>
      <c r="G43" s="418"/>
      <c r="H43" s="418"/>
      <c r="I43" s="419"/>
      <c r="J43" s="372" t="str">
        <f t="shared" si="0"/>
        <v/>
      </c>
      <c r="K43" s="418"/>
      <c r="L43" s="424"/>
      <c r="M43" s="418"/>
      <c r="N43" s="423"/>
      <c r="O43" s="19"/>
      <c r="P43" s="19"/>
      <c r="Q43" s="19"/>
      <c r="AJ43" s="275"/>
    </row>
    <row r="44" spans="1:36" x14ac:dyDescent="0.25">
      <c r="A44" s="19"/>
      <c r="B44" s="84" t="str">
        <f>CONCATENATE('Vehicle Request'!H62," ",'Vehicle Request'!I62," ",'Vehicle Request'!J62)</f>
        <v xml:space="preserve">  </v>
      </c>
      <c r="C44" s="20" t="str">
        <f>IF('Vehicle Request'!C62="", "", 'Vehicle Request'!C62)</f>
        <v/>
      </c>
      <c r="D44" s="418"/>
      <c r="E44" s="418"/>
      <c r="F44" s="418"/>
      <c r="G44" s="418"/>
      <c r="H44" s="418"/>
      <c r="I44" s="419"/>
      <c r="J44" s="372" t="str">
        <f t="shared" si="0"/>
        <v/>
      </c>
      <c r="K44" s="418"/>
      <c r="L44" s="424"/>
      <c r="M44" s="418"/>
      <c r="N44" s="423"/>
      <c r="O44" s="19"/>
      <c r="P44" s="19"/>
      <c r="Q44" s="19"/>
      <c r="AJ44" s="275"/>
    </row>
    <row r="45" spans="1:36" s="216" customFormat="1" x14ac:dyDescent="0.25">
      <c r="A45" s="19"/>
      <c r="B45" s="84" t="str">
        <f>CONCATENATE('Vehicle Request'!H63," ",'Vehicle Request'!I63," ",'Vehicle Request'!J63)</f>
        <v xml:space="preserve">  </v>
      </c>
      <c r="C45" s="20" t="str">
        <f>IF('Vehicle Request'!C63="", "", 'Vehicle Request'!C63)</f>
        <v/>
      </c>
      <c r="D45" s="418"/>
      <c r="E45" s="418"/>
      <c r="F45" s="418"/>
      <c r="G45" s="418"/>
      <c r="H45" s="418"/>
      <c r="I45" s="419"/>
      <c r="J45" s="372" t="str">
        <f t="shared" si="0"/>
        <v/>
      </c>
      <c r="K45" s="418"/>
      <c r="L45" s="424"/>
      <c r="M45" s="418"/>
      <c r="N45" s="423"/>
      <c r="O45" s="19"/>
      <c r="P45" s="19"/>
      <c r="Q45" s="19"/>
      <c r="R45" s="275"/>
      <c r="S45" s="275"/>
      <c r="T45" s="275"/>
      <c r="U45" s="275"/>
      <c r="V45" s="275"/>
      <c r="W45" s="275"/>
      <c r="X45" s="275"/>
      <c r="Y45" s="275"/>
      <c r="Z45" s="275"/>
      <c r="AA45" s="275"/>
      <c r="AB45" s="275"/>
      <c r="AC45" s="275"/>
      <c r="AD45" s="275"/>
      <c r="AE45" s="275"/>
      <c r="AF45" s="275"/>
      <c r="AG45" s="275"/>
      <c r="AH45" s="275"/>
      <c r="AI45" s="275"/>
      <c r="AJ45" s="275"/>
    </row>
    <row r="46" spans="1:36" s="216" customFormat="1" ht="15.75" thickBot="1" x14ac:dyDescent="0.3">
      <c r="A46" s="19"/>
      <c r="B46" s="133" t="str">
        <f>CONCATENATE('Vehicle Request'!H64," ",'Vehicle Request'!I64," ",'Vehicle Request'!J64)</f>
        <v xml:space="preserve">  </v>
      </c>
      <c r="C46" s="15" t="str">
        <f>IF('Vehicle Request'!C64="", "", 'Vehicle Request'!C64)</f>
        <v/>
      </c>
      <c r="D46" s="420"/>
      <c r="E46" s="420"/>
      <c r="F46" s="420"/>
      <c r="G46" s="420"/>
      <c r="H46" s="420"/>
      <c r="I46" s="421"/>
      <c r="J46" s="373" t="str">
        <f t="shared" si="0"/>
        <v/>
      </c>
      <c r="K46" s="420"/>
      <c r="L46" s="425"/>
      <c r="M46" s="420"/>
      <c r="N46" s="426"/>
      <c r="O46" s="19"/>
      <c r="P46" s="19"/>
      <c r="Q46" s="19"/>
      <c r="R46" s="275"/>
      <c r="S46" s="275"/>
      <c r="T46" s="275"/>
      <c r="U46" s="275"/>
      <c r="V46" s="275"/>
      <c r="W46" s="275"/>
      <c r="X46" s="275"/>
      <c r="Y46" s="275"/>
      <c r="Z46" s="275"/>
      <c r="AA46" s="275"/>
      <c r="AB46" s="275"/>
      <c r="AC46" s="275"/>
      <c r="AD46" s="275"/>
      <c r="AE46" s="275"/>
      <c r="AF46" s="275"/>
      <c r="AG46" s="275"/>
      <c r="AH46" s="275"/>
      <c r="AI46" s="275"/>
      <c r="AJ46" s="275"/>
    </row>
    <row r="47" spans="1:36" ht="15.75" thickBot="1" x14ac:dyDescent="0.3">
      <c r="A47" s="19"/>
      <c r="B47" s="19"/>
      <c r="C47" s="19"/>
      <c r="D47" s="19"/>
      <c r="E47" s="19"/>
      <c r="F47" s="19"/>
      <c r="G47" s="19"/>
      <c r="H47" s="19"/>
      <c r="I47" s="19"/>
      <c r="J47" s="19"/>
      <c r="K47" s="19"/>
      <c r="L47" s="19"/>
      <c r="M47" s="19"/>
      <c r="N47" s="19"/>
      <c r="O47" s="19"/>
      <c r="P47" s="19"/>
    </row>
    <row r="48" spans="1:36" ht="30.75" thickBot="1" x14ac:dyDescent="0.3">
      <c r="A48" s="19"/>
      <c r="B48" s="346" t="s">
        <v>67</v>
      </c>
      <c r="C48" s="356" t="s">
        <v>1492</v>
      </c>
      <c r="D48" s="355">
        <f>'Vehicle Request'!G66</f>
        <v>0</v>
      </c>
      <c r="E48" s="19"/>
      <c r="F48" s="19"/>
      <c r="G48" s="356" t="s">
        <v>1771</v>
      </c>
      <c r="H48" s="355">
        <f>COUNTA(E13:E46)</f>
        <v>0</v>
      </c>
      <c r="I48" s="19"/>
      <c r="J48" s="19"/>
      <c r="K48" s="19"/>
      <c r="L48" s="19"/>
      <c r="M48" s="19"/>
      <c r="N48" s="19"/>
      <c r="O48" s="19"/>
      <c r="P48" s="19"/>
    </row>
    <row r="49" spans="1:16" x14ac:dyDescent="0.25">
      <c r="A49" s="19"/>
      <c r="B49" s="346" t="s">
        <v>53</v>
      </c>
      <c r="C49" s="19"/>
      <c r="D49" s="19"/>
      <c r="E49" s="19"/>
      <c r="F49" s="19"/>
      <c r="G49" s="19"/>
      <c r="H49" s="19"/>
      <c r="I49" s="19"/>
      <c r="J49" s="19"/>
      <c r="K49" s="19"/>
      <c r="L49" s="19"/>
      <c r="M49" s="19"/>
      <c r="N49" s="19"/>
      <c r="O49" s="19"/>
      <c r="P49" s="19"/>
    </row>
    <row r="50" spans="1:16" s="275" customFormat="1" x14ac:dyDescent="0.25">
      <c r="A50" s="19"/>
      <c r="B50" s="346" t="s">
        <v>28</v>
      </c>
      <c r="C50" s="19"/>
      <c r="D50" s="19"/>
      <c r="E50" s="19"/>
      <c r="F50" s="19"/>
      <c r="G50" s="19"/>
      <c r="H50" s="19"/>
      <c r="I50" s="19"/>
      <c r="J50" s="19"/>
      <c r="K50" s="19"/>
      <c r="L50" s="19"/>
      <c r="M50" s="19"/>
      <c r="N50" s="19"/>
      <c r="O50" s="19"/>
      <c r="P50" s="19"/>
    </row>
    <row r="51" spans="1:16" s="275" customFormat="1" ht="132.75" customHeight="1" x14ac:dyDescent="0.25">
      <c r="A51" s="19"/>
      <c r="B51" s="19"/>
      <c r="C51" s="661" t="s">
        <v>1800</v>
      </c>
      <c r="D51" s="661"/>
      <c r="E51" s="661"/>
      <c r="F51" s="661"/>
      <c r="G51" s="661"/>
      <c r="H51" s="661"/>
      <c r="I51" s="348"/>
      <c r="J51" s="19"/>
      <c r="K51" s="19"/>
      <c r="L51" s="19"/>
      <c r="M51" s="19"/>
      <c r="N51" s="19"/>
      <c r="O51" s="19"/>
      <c r="P51" s="19"/>
    </row>
    <row r="52" spans="1:16" s="275" customFormat="1" x14ac:dyDescent="0.25">
      <c r="A52" s="19"/>
      <c r="B52" s="19"/>
      <c r="C52" s="19"/>
      <c r="D52" s="19"/>
      <c r="E52" s="19"/>
      <c r="F52" s="19"/>
      <c r="G52" s="19"/>
      <c r="H52" s="19"/>
      <c r="I52" s="19"/>
      <c r="J52" s="19"/>
      <c r="K52" s="19"/>
      <c r="L52" s="19"/>
      <c r="M52" s="19"/>
      <c r="N52" s="19"/>
      <c r="O52" s="19"/>
      <c r="P52" s="19"/>
    </row>
    <row r="53" spans="1:16" s="275" customFormat="1" x14ac:dyDescent="0.25">
      <c r="A53" s="19"/>
      <c r="B53" s="19"/>
      <c r="C53" s="19"/>
      <c r="D53" s="19"/>
      <c r="E53" s="19"/>
      <c r="F53" s="19"/>
      <c r="G53" s="19"/>
      <c r="H53" s="19"/>
      <c r="I53" s="19"/>
      <c r="J53" s="19"/>
      <c r="K53" s="19"/>
      <c r="L53" s="19"/>
      <c r="M53" s="19"/>
      <c r="N53" s="19"/>
      <c r="O53" s="19"/>
      <c r="P53" s="19"/>
    </row>
    <row r="54" spans="1:16" s="275" customFormat="1" x14ac:dyDescent="0.25">
      <c r="A54" s="19"/>
      <c r="B54" s="19"/>
      <c r="C54" s="19"/>
      <c r="D54" s="19"/>
      <c r="E54" s="19"/>
      <c r="F54" s="19"/>
      <c r="G54" s="19"/>
      <c r="H54" s="19"/>
      <c r="I54" s="19"/>
      <c r="J54" s="19"/>
      <c r="K54" s="19"/>
      <c r="L54" s="19"/>
      <c r="M54" s="19"/>
      <c r="N54" s="19"/>
      <c r="O54" s="19"/>
      <c r="P54" s="19"/>
    </row>
    <row r="55" spans="1:16" s="275" customFormat="1" hidden="1" x14ac:dyDescent="0.25">
      <c r="A55" s="19"/>
      <c r="B55" s="19"/>
      <c r="C55" s="19"/>
      <c r="D55" s="19"/>
      <c r="E55" s="19"/>
      <c r="F55" s="19"/>
      <c r="G55" s="19"/>
      <c r="H55" s="19"/>
      <c r="I55" s="19"/>
      <c r="J55" s="19"/>
      <c r="K55" s="19"/>
      <c r="L55" s="19"/>
      <c r="M55" s="19"/>
      <c r="N55" s="19"/>
      <c r="O55" s="19"/>
      <c r="P55" s="19"/>
    </row>
    <row r="56" spans="1:16" s="275" customFormat="1" hidden="1" x14ac:dyDescent="0.25">
      <c r="A56" s="19"/>
      <c r="B56" s="19"/>
      <c r="C56" s="19"/>
      <c r="D56" s="19"/>
      <c r="E56" s="19"/>
      <c r="F56" s="19"/>
      <c r="G56" s="19"/>
      <c r="H56" s="19"/>
      <c r="I56" s="19"/>
      <c r="J56" s="19"/>
      <c r="K56" s="19"/>
      <c r="L56" s="19"/>
      <c r="M56" s="19"/>
      <c r="N56" s="19"/>
      <c r="O56" s="19"/>
      <c r="P56" s="19"/>
    </row>
    <row r="57" spans="1:16" s="275" customFormat="1" hidden="1" x14ac:dyDescent="0.25">
      <c r="A57" s="19"/>
      <c r="B57" s="19"/>
      <c r="C57" s="19"/>
      <c r="D57" s="19"/>
      <c r="E57" s="19"/>
      <c r="F57" s="19"/>
      <c r="G57" s="19"/>
      <c r="H57" s="19"/>
      <c r="I57" s="19"/>
      <c r="J57" s="19"/>
      <c r="K57" s="19"/>
      <c r="L57" s="19"/>
      <c r="M57" s="19"/>
      <c r="N57" s="19"/>
      <c r="O57" s="19"/>
      <c r="P57" s="19"/>
    </row>
    <row r="58" spans="1:16" s="275" customFormat="1" hidden="1" x14ac:dyDescent="0.25">
      <c r="A58" s="19"/>
      <c r="B58" s="19"/>
      <c r="C58" s="19"/>
      <c r="D58" s="19"/>
      <c r="E58" s="19"/>
      <c r="F58" s="19"/>
      <c r="G58" s="19"/>
      <c r="H58" s="19"/>
      <c r="I58" s="19"/>
      <c r="J58" s="19"/>
      <c r="K58" s="19"/>
      <c r="L58" s="19"/>
      <c r="M58" s="19"/>
      <c r="N58" s="19"/>
      <c r="O58" s="19"/>
      <c r="P58" s="19"/>
    </row>
    <row r="59" spans="1:16" s="275" customFormat="1" hidden="1" x14ac:dyDescent="0.25">
      <c r="A59" s="19"/>
      <c r="B59" s="19"/>
      <c r="C59" s="19"/>
      <c r="D59" s="19"/>
      <c r="E59" s="19"/>
      <c r="F59" s="19"/>
      <c r="G59" s="19"/>
      <c r="H59" s="19"/>
      <c r="I59" s="19"/>
      <c r="J59" s="19"/>
      <c r="K59" s="19"/>
      <c r="L59" s="19"/>
      <c r="M59" s="19"/>
      <c r="N59" s="19"/>
      <c r="O59" s="19"/>
      <c r="P59" s="19"/>
    </row>
    <row r="60" spans="1:16" s="275" customFormat="1" hidden="1" x14ac:dyDescent="0.25">
      <c r="A60" s="19"/>
      <c r="B60" s="19"/>
      <c r="C60" s="19"/>
      <c r="D60" s="19"/>
      <c r="E60" s="19"/>
      <c r="F60" s="19"/>
      <c r="G60" s="19"/>
      <c r="H60" s="19"/>
      <c r="I60" s="19"/>
      <c r="J60" s="19"/>
      <c r="K60" s="19"/>
      <c r="L60" s="19"/>
      <c r="M60" s="19"/>
      <c r="N60" s="19"/>
      <c r="O60" s="19"/>
      <c r="P60" s="19"/>
    </row>
    <row r="61" spans="1:16" s="275" customFormat="1" hidden="1" x14ac:dyDescent="0.25">
      <c r="A61" s="19"/>
      <c r="B61" s="19"/>
      <c r="C61" s="19"/>
      <c r="D61" s="19"/>
      <c r="E61" s="19"/>
      <c r="F61" s="19"/>
      <c r="G61" s="19"/>
      <c r="H61" s="19"/>
      <c r="I61" s="19"/>
      <c r="J61" s="19"/>
      <c r="K61" s="19"/>
      <c r="L61" s="19"/>
      <c r="M61" s="19"/>
      <c r="N61" s="19"/>
      <c r="O61" s="19"/>
      <c r="P61" s="19"/>
    </row>
    <row r="62" spans="1:16" s="275" customFormat="1" hidden="1" x14ac:dyDescent="0.25">
      <c r="A62" s="19"/>
      <c r="B62" s="19"/>
      <c r="C62" s="19"/>
      <c r="D62" s="19"/>
      <c r="E62" s="19"/>
      <c r="F62" s="19"/>
      <c r="G62" s="19"/>
      <c r="H62" s="19"/>
      <c r="I62" s="19"/>
      <c r="J62" s="19"/>
      <c r="K62" s="19"/>
      <c r="L62" s="19"/>
      <c r="M62" s="19"/>
      <c r="N62" s="19"/>
      <c r="O62" s="19"/>
      <c r="P62" s="19"/>
    </row>
    <row r="63" spans="1:16" s="275" customFormat="1" hidden="1" x14ac:dyDescent="0.25">
      <c r="A63" s="19"/>
      <c r="B63" s="19"/>
      <c r="C63" s="19"/>
      <c r="D63" s="19"/>
      <c r="E63" s="19"/>
      <c r="F63" s="19"/>
      <c r="G63" s="19"/>
      <c r="H63" s="19"/>
      <c r="I63" s="19"/>
      <c r="J63" s="19"/>
      <c r="K63" s="19"/>
      <c r="L63" s="19"/>
      <c r="M63" s="19"/>
      <c r="N63" s="19"/>
      <c r="O63" s="19"/>
      <c r="P63" s="19"/>
    </row>
    <row r="64" spans="1:16" s="275" customFormat="1" hidden="1" x14ac:dyDescent="0.25">
      <c r="A64" s="19"/>
      <c r="B64" s="19"/>
      <c r="C64" s="19"/>
      <c r="D64" s="19"/>
      <c r="E64" s="19"/>
      <c r="F64" s="19"/>
      <c r="G64" s="19"/>
      <c r="H64" s="19"/>
      <c r="I64" s="19"/>
      <c r="J64" s="19"/>
      <c r="K64" s="19"/>
      <c r="L64" s="19"/>
      <c r="M64" s="19"/>
      <c r="N64" s="19"/>
      <c r="O64" s="19"/>
      <c r="P64" s="19"/>
    </row>
    <row r="65" spans="1:16" s="275" customFormat="1" hidden="1" x14ac:dyDescent="0.25">
      <c r="A65" s="19"/>
      <c r="B65" s="19"/>
      <c r="C65" s="19"/>
      <c r="D65" s="19"/>
      <c r="E65" s="19"/>
      <c r="F65" s="19"/>
      <c r="G65" s="19"/>
      <c r="H65" s="19"/>
      <c r="I65" s="19"/>
      <c r="J65" s="19"/>
      <c r="K65" s="19"/>
      <c r="L65" s="19"/>
      <c r="M65" s="19"/>
      <c r="N65" s="19"/>
      <c r="O65" s="19"/>
      <c r="P65" s="19"/>
    </row>
    <row r="66" spans="1:16" s="275" customFormat="1" hidden="1" x14ac:dyDescent="0.25">
      <c r="A66" s="19"/>
      <c r="B66" s="19"/>
      <c r="C66" s="19"/>
      <c r="D66" s="19"/>
      <c r="E66" s="19"/>
      <c r="F66" s="19"/>
      <c r="G66" s="19"/>
      <c r="H66" s="19"/>
      <c r="I66" s="19"/>
      <c r="J66" s="19"/>
      <c r="K66" s="19"/>
      <c r="L66" s="19"/>
      <c r="M66" s="19"/>
      <c r="N66" s="19"/>
      <c r="O66" s="19"/>
      <c r="P66" s="19"/>
    </row>
    <row r="67" spans="1:16" s="275" customFormat="1" hidden="1" x14ac:dyDescent="0.25">
      <c r="A67" s="19"/>
      <c r="B67" s="19"/>
      <c r="C67" s="19"/>
      <c r="D67" s="19"/>
      <c r="E67" s="19"/>
      <c r="F67" s="19"/>
      <c r="G67" s="19"/>
      <c r="H67" s="19"/>
      <c r="I67" s="19"/>
      <c r="J67" s="19"/>
      <c r="K67" s="19"/>
      <c r="L67" s="19"/>
      <c r="M67" s="19"/>
      <c r="N67" s="19"/>
      <c r="O67" s="19"/>
      <c r="P67" s="19"/>
    </row>
    <row r="68" spans="1:16" s="275" customFormat="1" hidden="1" x14ac:dyDescent="0.25">
      <c r="A68" s="19"/>
      <c r="B68" s="19"/>
      <c r="C68" s="19"/>
      <c r="D68" s="19"/>
      <c r="E68" s="19"/>
      <c r="F68" s="19"/>
      <c r="G68" s="19"/>
      <c r="H68" s="19"/>
      <c r="I68" s="19"/>
      <c r="J68" s="19"/>
      <c r="K68" s="19"/>
      <c r="L68" s="19"/>
      <c r="M68" s="19"/>
      <c r="N68" s="19"/>
      <c r="O68" s="19"/>
      <c r="P68" s="19"/>
    </row>
    <row r="69" spans="1:16" s="275" customFormat="1" hidden="1" x14ac:dyDescent="0.25">
      <c r="A69" s="19"/>
      <c r="B69" s="19"/>
      <c r="C69" s="19"/>
      <c r="D69" s="19"/>
      <c r="E69" s="19"/>
      <c r="F69" s="19"/>
      <c r="G69" s="19"/>
      <c r="H69" s="19"/>
      <c r="I69" s="19"/>
      <c r="J69" s="19"/>
      <c r="K69" s="19"/>
      <c r="L69" s="19"/>
      <c r="M69" s="19"/>
      <c r="N69" s="19"/>
      <c r="O69" s="19"/>
      <c r="P69" s="19"/>
    </row>
    <row r="70" spans="1:16" s="275" customFormat="1" hidden="1" x14ac:dyDescent="0.25">
      <c r="A70" s="19"/>
      <c r="B70" s="19"/>
      <c r="C70" s="19"/>
      <c r="D70" s="19"/>
      <c r="E70" s="19"/>
      <c r="F70" s="19"/>
      <c r="G70" s="19"/>
      <c r="H70" s="19"/>
      <c r="I70" s="19"/>
      <c r="J70" s="19"/>
      <c r="K70" s="19"/>
      <c r="L70" s="19"/>
      <c r="M70" s="19"/>
      <c r="N70" s="19"/>
      <c r="O70" s="19"/>
      <c r="P70" s="19"/>
    </row>
    <row r="71" spans="1:16" s="275" customFormat="1" hidden="1" x14ac:dyDescent="0.25">
      <c r="A71" s="19"/>
      <c r="B71" s="19"/>
      <c r="C71" s="19"/>
      <c r="D71" s="19"/>
      <c r="E71" s="19"/>
      <c r="F71" s="19"/>
      <c r="G71" s="19"/>
      <c r="H71" s="19"/>
      <c r="I71" s="19"/>
      <c r="J71" s="19"/>
      <c r="K71" s="19"/>
      <c r="L71" s="19"/>
      <c r="M71" s="19"/>
      <c r="N71" s="19"/>
      <c r="O71" s="19"/>
      <c r="P71" s="19"/>
    </row>
    <row r="72" spans="1:16" s="275" customFormat="1" hidden="1" x14ac:dyDescent="0.25">
      <c r="A72" s="19"/>
      <c r="B72" s="19"/>
      <c r="C72" s="19"/>
      <c r="D72" s="19"/>
      <c r="E72" s="19"/>
      <c r="F72" s="19"/>
      <c r="G72" s="19"/>
      <c r="H72" s="19"/>
      <c r="I72" s="19"/>
      <c r="J72" s="19"/>
      <c r="K72" s="19"/>
      <c r="L72" s="19"/>
      <c r="M72" s="19"/>
      <c r="N72" s="19"/>
      <c r="O72" s="19"/>
      <c r="P72" s="19"/>
    </row>
    <row r="73" spans="1:16" hidden="1" x14ac:dyDescent="0.25">
      <c r="A73" s="19"/>
      <c r="B73" s="19"/>
      <c r="C73" s="19"/>
      <c r="D73" s="19"/>
      <c r="E73" s="19"/>
      <c r="F73" s="19"/>
      <c r="G73" s="19"/>
      <c r="H73" s="19"/>
      <c r="I73" s="19"/>
      <c r="J73" s="19"/>
      <c r="K73" s="19"/>
      <c r="L73" s="19"/>
      <c r="M73" s="19"/>
      <c r="N73" s="19"/>
      <c r="O73" s="19"/>
      <c r="P73" s="19"/>
    </row>
    <row r="74" spans="1:16" hidden="1" x14ac:dyDescent="0.25">
      <c r="A74" s="19"/>
      <c r="B74" s="19"/>
      <c r="C74" s="19"/>
      <c r="D74" s="19"/>
      <c r="E74" s="19"/>
      <c r="F74" s="19"/>
      <c r="G74" s="19"/>
      <c r="H74" s="19"/>
      <c r="I74" s="19"/>
      <c r="J74" s="19"/>
      <c r="K74" s="19"/>
      <c r="L74" s="19"/>
      <c r="M74" s="19"/>
      <c r="N74" s="19"/>
      <c r="O74" s="19"/>
      <c r="P74" s="19"/>
    </row>
    <row r="75" spans="1:16" x14ac:dyDescent="0.25">
      <c r="A75" s="19"/>
      <c r="B75" s="19"/>
      <c r="C75" s="19"/>
      <c r="D75" s="19"/>
      <c r="E75" s="19"/>
      <c r="F75" s="19"/>
      <c r="G75" s="19"/>
      <c r="H75" s="19"/>
      <c r="I75" s="19"/>
      <c r="J75" s="19"/>
      <c r="K75" s="19"/>
      <c r="L75" s="19"/>
      <c r="M75" s="19"/>
      <c r="N75" s="19"/>
      <c r="O75" s="19"/>
      <c r="P75" s="19"/>
    </row>
    <row r="76" spans="1:16" x14ac:dyDescent="0.25">
      <c r="A76" s="19"/>
      <c r="B76" s="19"/>
      <c r="C76" s="19"/>
      <c r="D76" s="19"/>
      <c r="E76" s="19"/>
      <c r="F76" s="19"/>
      <c r="G76" s="19"/>
      <c r="H76" s="19"/>
      <c r="I76" s="19"/>
      <c r="J76" s="19"/>
      <c r="K76" s="19"/>
      <c r="L76" s="19"/>
      <c r="M76" s="19"/>
      <c r="N76" s="19"/>
      <c r="O76" s="19"/>
      <c r="P76" s="19"/>
    </row>
    <row r="77" spans="1:16" x14ac:dyDescent="0.25">
      <c r="A77" s="19"/>
      <c r="B77" s="19"/>
      <c r="C77" s="19"/>
      <c r="D77" s="19"/>
      <c r="E77" s="19"/>
      <c r="F77" s="19"/>
      <c r="G77" s="19"/>
      <c r="H77" s="19"/>
      <c r="I77" s="19"/>
      <c r="J77" s="19"/>
      <c r="K77" s="19"/>
      <c r="L77" s="19"/>
      <c r="M77" s="19"/>
      <c r="N77" s="19"/>
      <c r="O77" s="19"/>
      <c r="P77" s="19"/>
    </row>
  </sheetData>
  <sheetProtection password="CDF0" sheet="1" objects="1" scenarios="1"/>
  <mergeCells count="4">
    <mergeCell ref="B1:K1"/>
    <mergeCell ref="B2:K2"/>
    <mergeCell ref="C51:H51"/>
    <mergeCell ref="B3:I8"/>
  </mergeCells>
  <conditionalFormatting sqref="D13:I29 K13:N29 D32:I43 K32:N43 N30:N31">
    <cfRule type="containsBlanks" dxfId="32" priority="8">
      <formula>LEN(TRIM(D13))=0</formula>
    </cfRule>
  </conditionalFormatting>
  <conditionalFormatting sqref="D44:I44 K44:N44">
    <cfRule type="containsBlanks" dxfId="31" priority="5">
      <formula>LEN(TRIM(D44))=0</formula>
    </cfRule>
  </conditionalFormatting>
  <conditionalFormatting sqref="D45:I45 K45:N45">
    <cfRule type="containsBlanks" dxfId="30" priority="4">
      <formula>LEN(TRIM(D45))=0</formula>
    </cfRule>
  </conditionalFormatting>
  <conditionalFormatting sqref="D46:I46 K46:N46">
    <cfRule type="containsBlanks" dxfId="29" priority="3">
      <formula>LEN(TRIM(D46))=0</formula>
    </cfRule>
  </conditionalFormatting>
  <conditionalFormatting sqref="D30:I31">
    <cfRule type="containsBlanks" dxfId="28" priority="2">
      <formula>LEN(TRIM(D30))=0</formula>
    </cfRule>
  </conditionalFormatting>
  <conditionalFormatting sqref="K30:M31">
    <cfRule type="containsBlanks" dxfId="27" priority="1">
      <formula>LEN(TRIM(K30))=0</formula>
    </cfRule>
  </conditionalFormatting>
  <hyperlinks>
    <hyperlink ref="B48" location="'Vehicle Turn-In'!A1" display="Top"/>
    <hyperlink ref="B49" location="'Review &amp; Instructions '!A1" display="Instructions"/>
    <hyperlink ref="B50" location="Scoring!A1" display="Score"/>
    <hyperlink ref="B10" location="'Review &amp; Instructions '!A1" display="Instructions"/>
    <hyperlink ref="B11" location="Scoring!A1" display="Score"/>
  </hyperlink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pageSetUpPr fitToPage="1"/>
  </sheetPr>
  <dimension ref="A1:M133"/>
  <sheetViews>
    <sheetView zoomScale="90" zoomScaleNormal="90" workbookViewId="0"/>
  </sheetViews>
  <sheetFormatPr defaultColWidth="0" defaultRowHeight="15" zeroHeight="1" x14ac:dyDescent="0.25"/>
  <cols>
    <col min="1" max="1" width="3.5703125" style="216" customWidth="1"/>
    <col min="2" max="2" width="32.5703125" style="216" customWidth="1"/>
    <col min="3" max="3" width="43.7109375" style="216" bestFit="1" customWidth="1"/>
    <col min="4" max="4" width="15.7109375" style="216" customWidth="1"/>
    <col min="5" max="5" width="12.7109375" style="273" customWidth="1"/>
    <col min="6" max="6" width="10.7109375" style="274" bestFit="1" customWidth="1"/>
    <col min="7" max="7" width="12.7109375" style="273" customWidth="1"/>
    <col min="8" max="11" width="9.140625" style="216" customWidth="1"/>
    <col min="12" max="12" width="9.140625" style="216" hidden="1" customWidth="1"/>
    <col min="13" max="13" width="0" style="216" hidden="1" customWidth="1"/>
    <col min="14" max="16384" width="9.140625" style="216" hidden="1"/>
  </cols>
  <sheetData>
    <row r="1" spans="1:12" ht="21" customHeight="1" x14ac:dyDescent="0.35">
      <c r="A1" s="19"/>
      <c r="B1" s="666" t="s">
        <v>1533</v>
      </c>
      <c r="C1" s="642"/>
      <c r="D1" s="642"/>
      <c r="E1" s="642"/>
      <c r="F1" s="642"/>
      <c r="G1" s="642"/>
      <c r="H1" s="387"/>
      <c r="I1" s="387"/>
      <c r="J1" s="387"/>
      <c r="K1" s="387"/>
    </row>
    <row r="2" spans="1:12" ht="31.5" customHeight="1" x14ac:dyDescent="0.5">
      <c r="A2" s="19"/>
      <c r="B2" s="667" t="s">
        <v>1562</v>
      </c>
      <c r="C2" s="642"/>
      <c r="D2" s="642"/>
      <c r="E2" s="642"/>
      <c r="F2" s="642"/>
      <c r="G2" s="642"/>
      <c r="H2" s="388"/>
      <c r="I2" s="388"/>
      <c r="J2" s="388"/>
      <c r="K2" s="388"/>
    </row>
    <row r="3" spans="1:12" ht="15" customHeight="1" x14ac:dyDescent="0.25">
      <c r="A3" s="19"/>
      <c r="B3" s="677" t="s">
        <v>1577</v>
      </c>
      <c r="C3" s="678"/>
      <c r="D3" s="678"/>
      <c r="E3" s="710"/>
      <c r="F3" s="55"/>
      <c r="G3" s="55"/>
      <c r="H3" s="55"/>
      <c r="I3" s="55"/>
      <c r="J3" s="55"/>
      <c r="K3" s="55"/>
    </row>
    <row r="4" spans="1:12" x14ac:dyDescent="0.25">
      <c r="A4" s="19"/>
      <c r="B4" s="680"/>
      <c r="C4" s="681"/>
      <c r="D4" s="681"/>
      <c r="E4" s="711"/>
      <c r="F4" s="55"/>
      <c r="G4" s="55"/>
      <c r="H4" s="55"/>
      <c r="I4" s="55"/>
      <c r="J4" s="55"/>
      <c r="K4" s="55"/>
    </row>
    <row r="5" spans="1:12" ht="14.25" customHeight="1" x14ac:dyDescent="0.25">
      <c r="A5" s="19"/>
      <c r="B5" s="680"/>
      <c r="C5" s="681"/>
      <c r="D5" s="681"/>
      <c r="E5" s="711"/>
      <c r="F5" s="55"/>
      <c r="G5" s="55"/>
      <c r="H5" s="55"/>
      <c r="I5" s="55"/>
      <c r="J5" s="55"/>
      <c r="K5" s="55"/>
    </row>
    <row r="6" spans="1:12" x14ac:dyDescent="0.25">
      <c r="A6" s="19"/>
      <c r="B6" s="683"/>
      <c r="C6" s="684"/>
      <c r="D6" s="684"/>
      <c r="E6" s="712"/>
      <c r="F6" s="55"/>
      <c r="G6" s="55"/>
      <c r="H6" s="55"/>
      <c r="I6" s="55"/>
      <c r="J6" s="55"/>
      <c r="K6" s="55"/>
    </row>
    <row r="7" spans="1:12" x14ac:dyDescent="0.25">
      <c r="A7" s="19"/>
      <c r="B7" s="393"/>
      <c r="C7" s="393"/>
      <c r="D7" s="393"/>
      <c r="E7" s="393"/>
      <c r="F7" s="55"/>
      <c r="G7" s="55"/>
      <c r="H7" s="55"/>
      <c r="I7" s="55"/>
      <c r="J7" s="55"/>
      <c r="K7" s="55"/>
    </row>
    <row r="8" spans="1:12" x14ac:dyDescent="0.25">
      <c r="A8" s="19"/>
      <c r="B8" s="346" t="s">
        <v>53</v>
      </c>
      <c r="C8" s="55"/>
      <c r="D8" s="55"/>
      <c r="E8" s="55"/>
      <c r="F8" s="55"/>
      <c r="G8" s="55"/>
      <c r="H8" s="55"/>
      <c r="I8" s="55"/>
      <c r="J8" s="55"/>
      <c r="K8" s="55"/>
    </row>
    <row r="9" spans="1:12" ht="15.75" thickBot="1" x14ac:dyDescent="0.3">
      <c r="A9" s="19"/>
      <c r="B9" s="346" t="s">
        <v>28</v>
      </c>
      <c r="C9" s="55"/>
      <c r="D9" s="55"/>
      <c r="E9" s="55"/>
      <c r="F9" s="55"/>
      <c r="G9" s="55"/>
      <c r="H9" s="55"/>
      <c r="I9" s="55"/>
      <c r="J9" s="55"/>
      <c r="K9" s="55"/>
    </row>
    <row r="10" spans="1:12" ht="30" customHeight="1" x14ac:dyDescent="0.25">
      <c r="A10" s="19"/>
      <c r="B10" s="389" t="s">
        <v>1552</v>
      </c>
      <c r="C10" s="363" t="s">
        <v>2863</v>
      </c>
      <c r="D10" s="363" t="s">
        <v>1355</v>
      </c>
      <c r="E10" s="364" t="s">
        <v>424</v>
      </c>
      <c r="F10" s="365" t="s">
        <v>1474</v>
      </c>
      <c r="G10" s="366" t="s">
        <v>1473</v>
      </c>
      <c r="H10" s="19"/>
      <c r="I10" s="19"/>
      <c r="J10" s="19"/>
      <c r="K10" s="19"/>
      <c r="L10" s="19"/>
    </row>
    <row r="11" spans="1:12" x14ac:dyDescent="0.25">
      <c r="A11" s="19"/>
      <c r="B11" s="427"/>
      <c r="C11" s="428"/>
      <c r="D11" s="428"/>
      <c r="E11" s="518"/>
      <c r="F11" s="516"/>
      <c r="G11" s="368">
        <f t="shared" ref="G11:G20" si="0">E11-(E11*F11)</f>
        <v>0</v>
      </c>
      <c r="H11" s="19"/>
      <c r="I11" s="19"/>
      <c r="J11" s="19"/>
      <c r="K11" s="19"/>
      <c r="L11" s="19"/>
    </row>
    <row r="12" spans="1:12" x14ac:dyDescent="0.25">
      <c r="A12" s="19"/>
      <c r="B12" s="429"/>
      <c r="C12" s="430"/>
      <c r="D12" s="430"/>
      <c r="E12" s="519"/>
      <c r="F12" s="517"/>
      <c r="G12" s="368">
        <f t="shared" si="0"/>
        <v>0</v>
      </c>
      <c r="H12" s="19"/>
      <c r="I12" s="19"/>
      <c r="J12" s="19"/>
      <c r="K12" s="19"/>
      <c r="L12" s="19"/>
    </row>
    <row r="13" spans="1:12" x14ac:dyDescent="0.25">
      <c r="A13" s="19"/>
      <c r="B13" s="429"/>
      <c r="C13" s="430"/>
      <c r="D13" s="430"/>
      <c r="E13" s="519"/>
      <c r="F13" s="517"/>
      <c r="G13" s="368">
        <f t="shared" si="0"/>
        <v>0</v>
      </c>
      <c r="H13" s="19"/>
      <c r="I13" s="19"/>
      <c r="J13" s="19"/>
      <c r="K13" s="19"/>
      <c r="L13" s="19"/>
    </row>
    <row r="14" spans="1:12" x14ac:dyDescent="0.25">
      <c r="A14" s="19"/>
      <c r="B14" s="429"/>
      <c r="C14" s="430"/>
      <c r="D14" s="430"/>
      <c r="E14" s="519"/>
      <c r="F14" s="517"/>
      <c r="G14" s="368">
        <f t="shared" si="0"/>
        <v>0</v>
      </c>
      <c r="H14" s="19"/>
      <c r="I14" s="19"/>
      <c r="J14" s="19"/>
      <c r="K14" s="19"/>
      <c r="L14" s="19"/>
    </row>
    <row r="15" spans="1:12" x14ac:dyDescent="0.25">
      <c r="A15" s="19"/>
      <c r="B15" s="429"/>
      <c r="C15" s="430"/>
      <c r="D15" s="430"/>
      <c r="E15" s="519"/>
      <c r="F15" s="517"/>
      <c r="G15" s="368">
        <f t="shared" si="0"/>
        <v>0</v>
      </c>
      <c r="H15" s="19"/>
      <c r="I15" s="19"/>
      <c r="J15" s="19"/>
      <c r="K15" s="19"/>
      <c r="L15" s="19"/>
    </row>
    <row r="16" spans="1:12" x14ac:dyDescent="0.25">
      <c r="A16" s="19"/>
      <c r="B16" s="429"/>
      <c r="C16" s="430"/>
      <c r="D16" s="430"/>
      <c r="E16" s="519"/>
      <c r="F16" s="517"/>
      <c r="G16" s="368">
        <f t="shared" si="0"/>
        <v>0</v>
      </c>
      <c r="H16" s="19"/>
      <c r="I16" s="19"/>
      <c r="J16" s="19"/>
      <c r="K16" s="19"/>
      <c r="L16" s="19"/>
    </row>
    <row r="17" spans="1:12" x14ac:dyDescent="0.25">
      <c r="A17" s="19"/>
      <c r="B17" s="429"/>
      <c r="C17" s="430"/>
      <c r="D17" s="430"/>
      <c r="E17" s="519"/>
      <c r="F17" s="517"/>
      <c r="G17" s="368">
        <f t="shared" si="0"/>
        <v>0</v>
      </c>
      <c r="H17" s="19"/>
      <c r="I17" s="19"/>
      <c r="J17" s="19"/>
      <c r="K17" s="19"/>
      <c r="L17" s="19"/>
    </row>
    <row r="18" spans="1:12" x14ac:dyDescent="0.25">
      <c r="A18" s="19"/>
      <c r="B18" s="429"/>
      <c r="C18" s="430"/>
      <c r="D18" s="430"/>
      <c r="E18" s="519"/>
      <c r="F18" s="517"/>
      <c r="G18" s="368">
        <f t="shared" si="0"/>
        <v>0</v>
      </c>
      <c r="H18" s="19"/>
      <c r="I18" s="19"/>
      <c r="J18" s="19"/>
      <c r="K18" s="19"/>
      <c r="L18" s="19"/>
    </row>
    <row r="19" spans="1:12" x14ac:dyDescent="0.25">
      <c r="A19" s="19"/>
      <c r="B19" s="429"/>
      <c r="C19" s="430"/>
      <c r="D19" s="430"/>
      <c r="E19" s="519"/>
      <c r="F19" s="517"/>
      <c r="G19" s="368">
        <f t="shared" si="0"/>
        <v>0</v>
      </c>
      <c r="H19" s="19"/>
      <c r="I19" s="19"/>
      <c r="J19" s="19"/>
      <c r="K19" s="19"/>
      <c r="L19" s="19"/>
    </row>
    <row r="20" spans="1:12" x14ac:dyDescent="0.25">
      <c r="A20" s="19"/>
      <c r="B20" s="429"/>
      <c r="C20" s="430"/>
      <c r="D20" s="430"/>
      <c r="E20" s="519"/>
      <c r="F20" s="517"/>
      <c r="G20" s="368">
        <f t="shared" si="0"/>
        <v>0</v>
      </c>
      <c r="H20" s="19"/>
      <c r="I20" s="19"/>
      <c r="J20" s="19"/>
      <c r="K20" s="19"/>
      <c r="L20" s="19"/>
    </row>
    <row r="21" spans="1:12" ht="15.75" thickBot="1" x14ac:dyDescent="0.3">
      <c r="A21" s="19"/>
      <c r="B21" s="390"/>
      <c r="C21" s="391"/>
      <c r="D21" s="391" t="s">
        <v>1472</v>
      </c>
      <c r="E21" s="380">
        <f>SUM(E11:E20)</f>
        <v>0</v>
      </c>
      <c r="F21" s="465"/>
      <c r="G21" s="367">
        <f>SUM(G11:G20)</f>
        <v>0</v>
      </c>
      <c r="H21" s="19"/>
      <c r="I21" s="19"/>
      <c r="J21" s="19"/>
      <c r="K21" s="19"/>
      <c r="L21" s="19"/>
    </row>
    <row r="22" spans="1:12" ht="15.75" thickBot="1" x14ac:dyDescent="0.3">
      <c r="A22" s="19"/>
      <c r="B22" s="19"/>
      <c r="C22" s="19"/>
      <c r="D22" s="361"/>
      <c r="E22" s="362"/>
      <c r="F22" s="361"/>
      <c r="G22" s="19"/>
      <c r="H22" s="19"/>
      <c r="I22" s="19"/>
      <c r="J22" s="19"/>
      <c r="K22" s="19"/>
    </row>
    <row r="23" spans="1:12" ht="30" customHeight="1" x14ac:dyDescent="0.25">
      <c r="A23" s="19"/>
      <c r="B23" s="389" t="s">
        <v>1552</v>
      </c>
      <c r="C23" s="363" t="s">
        <v>2864</v>
      </c>
      <c r="D23" s="363" t="s">
        <v>1355</v>
      </c>
      <c r="E23" s="364" t="s">
        <v>424</v>
      </c>
      <c r="F23" s="365" t="s">
        <v>1474</v>
      </c>
      <c r="G23" s="366" t="s">
        <v>1473</v>
      </c>
      <c r="H23" s="19"/>
      <c r="I23" s="19"/>
      <c r="J23" s="19"/>
      <c r="K23" s="19"/>
      <c r="L23" s="19"/>
    </row>
    <row r="24" spans="1:12" x14ac:dyDescent="0.25">
      <c r="A24" s="19"/>
      <c r="B24" s="427"/>
      <c r="C24" s="428"/>
      <c r="D24" s="428"/>
      <c r="E24" s="518"/>
      <c r="F24" s="516"/>
      <c r="G24" s="368">
        <f t="shared" ref="G24:G33" si="1">E24-(E24*F24)</f>
        <v>0</v>
      </c>
      <c r="H24" s="19"/>
      <c r="I24" s="19"/>
      <c r="J24" s="19"/>
      <c r="K24" s="19"/>
      <c r="L24" s="19"/>
    </row>
    <row r="25" spans="1:12" x14ac:dyDescent="0.25">
      <c r="A25" s="19"/>
      <c r="B25" s="429"/>
      <c r="C25" s="430"/>
      <c r="D25" s="430"/>
      <c r="E25" s="519"/>
      <c r="F25" s="517"/>
      <c r="G25" s="368">
        <f t="shared" si="1"/>
        <v>0</v>
      </c>
      <c r="H25" s="19"/>
      <c r="I25" s="19"/>
      <c r="J25" s="19"/>
      <c r="K25" s="19"/>
      <c r="L25" s="19"/>
    </row>
    <row r="26" spans="1:12" x14ac:dyDescent="0.25">
      <c r="A26" s="19"/>
      <c r="B26" s="429"/>
      <c r="C26" s="430"/>
      <c r="D26" s="430"/>
      <c r="E26" s="519"/>
      <c r="F26" s="517"/>
      <c r="G26" s="368">
        <f t="shared" si="1"/>
        <v>0</v>
      </c>
      <c r="H26" s="19"/>
      <c r="I26" s="19"/>
      <c r="J26" s="19"/>
      <c r="K26" s="19"/>
      <c r="L26" s="19"/>
    </row>
    <row r="27" spans="1:12" x14ac:dyDescent="0.25">
      <c r="A27" s="19"/>
      <c r="B27" s="429"/>
      <c r="C27" s="430"/>
      <c r="D27" s="430"/>
      <c r="E27" s="519"/>
      <c r="F27" s="517"/>
      <c r="G27" s="368">
        <f t="shared" si="1"/>
        <v>0</v>
      </c>
      <c r="H27" s="19"/>
      <c r="I27" s="19"/>
      <c r="J27" s="19"/>
      <c r="K27" s="19"/>
      <c r="L27" s="19"/>
    </row>
    <row r="28" spans="1:12" x14ac:dyDescent="0.25">
      <c r="A28" s="19"/>
      <c r="B28" s="429"/>
      <c r="C28" s="430"/>
      <c r="D28" s="430"/>
      <c r="E28" s="519"/>
      <c r="F28" s="517"/>
      <c r="G28" s="368">
        <f t="shared" si="1"/>
        <v>0</v>
      </c>
      <c r="H28" s="19"/>
      <c r="I28" s="19"/>
      <c r="J28" s="19"/>
      <c r="K28" s="19"/>
      <c r="L28" s="19"/>
    </row>
    <row r="29" spans="1:12" x14ac:dyDescent="0.25">
      <c r="A29" s="19"/>
      <c r="B29" s="429"/>
      <c r="C29" s="430"/>
      <c r="D29" s="430"/>
      <c r="E29" s="519"/>
      <c r="F29" s="517"/>
      <c r="G29" s="368">
        <f t="shared" si="1"/>
        <v>0</v>
      </c>
      <c r="H29" s="19"/>
      <c r="I29" s="19"/>
      <c r="J29" s="19"/>
      <c r="K29" s="19"/>
      <c r="L29" s="19"/>
    </row>
    <row r="30" spans="1:12" x14ac:dyDescent="0.25">
      <c r="A30" s="19"/>
      <c r="B30" s="429"/>
      <c r="C30" s="430"/>
      <c r="D30" s="430"/>
      <c r="E30" s="519"/>
      <c r="F30" s="517"/>
      <c r="G30" s="368">
        <f t="shared" si="1"/>
        <v>0</v>
      </c>
      <c r="H30" s="19"/>
      <c r="I30" s="19"/>
      <c r="J30" s="19"/>
      <c r="K30" s="19"/>
      <c r="L30" s="19"/>
    </row>
    <row r="31" spans="1:12" x14ac:dyDescent="0.25">
      <c r="A31" s="19"/>
      <c r="B31" s="429"/>
      <c r="C31" s="430"/>
      <c r="D31" s="430"/>
      <c r="E31" s="519"/>
      <c r="F31" s="517"/>
      <c r="G31" s="368">
        <f t="shared" si="1"/>
        <v>0</v>
      </c>
      <c r="H31" s="19"/>
      <c r="I31" s="19"/>
      <c r="J31" s="19"/>
      <c r="K31" s="19"/>
      <c r="L31" s="19"/>
    </row>
    <row r="32" spans="1:12" x14ac:dyDescent="0.25">
      <c r="A32" s="19"/>
      <c r="B32" s="429"/>
      <c r="C32" s="430"/>
      <c r="D32" s="430"/>
      <c r="E32" s="519"/>
      <c r="F32" s="517"/>
      <c r="G32" s="368">
        <f t="shared" si="1"/>
        <v>0</v>
      </c>
      <c r="H32" s="19"/>
      <c r="I32" s="19"/>
      <c r="J32" s="19"/>
      <c r="K32" s="19"/>
      <c r="L32" s="19"/>
    </row>
    <row r="33" spans="1:12" x14ac:dyDescent="0.25">
      <c r="A33" s="19"/>
      <c r="B33" s="429"/>
      <c r="C33" s="430"/>
      <c r="D33" s="430"/>
      <c r="E33" s="519"/>
      <c r="F33" s="517"/>
      <c r="G33" s="368">
        <f t="shared" si="1"/>
        <v>0</v>
      </c>
      <c r="H33" s="19"/>
      <c r="I33" s="19"/>
      <c r="J33" s="19"/>
      <c r="K33" s="19"/>
      <c r="L33" s="19"/>
    </row>
    <row r="34" spans="1:12" ht="15.75" thickBot="1" x14ac:dyDescent="0.3">
      <c r="A34" s="19"/>
      <c r="B34" s="390"/>
      <c r="C34" s="391"/>
      <c r="D34" s="391" t="s">
        <v>1472</v>
      </c>
      <c r="E34" s="380">
        <f>SUM(E24:E33)</f>
        <v>0</v>
      </c>
      <c r="F34" s="465"/>
      <c r="G34" s="367">
        <f>SUM(G24:G33)</f>
        <v>0</v>
      </c>
      <c r="H34" s="19"/>
      <c r="I34" s="19"/>
      <c r="J34" s="19"/>
      <c r="K34" s="19"/>
      <c r="L34" s="19"/>
    </row>
    <row r="35" spans="1:12" ht="15.75" thickBot="1" x14ac:dyDescent="0.3">
      <c r="A35" s="19"/>
      <c r="B35" s="19"/>
      <c r="C35" s="19"/>
      <c r="D35" s="361"/>
      <c r="E35" s="362"/>
      <c r="F35" s="361"/>
      <c r="G35" s="19"/>
      <c r="H35" s="19"/>
      <c r="I35" s="19"/>
      <c r="J35" s="19"/>
      <c r="K35" s="19"/>
    </row>
    <row r="36" spans="1:12" ht="30" customHeight="1" x14ac:dyDescent="0.25">
      <c r="A36" s="19"/>
      <c r="B36" s="389" t="s">
        <v>1552</v>
      </c>
      <c r="C36" s="363" t="s">
        <v>2863</v>
      </c>
      <c r="D36" s="363" t="s">
        <v>1355</v>
      </c>
      <c r="E36" s="364" t="s">
        <v>424</v>
      </c>
      <c r="F36" s="365" t="s">
        <v>1474</v>
      </c>
      <c r="G36" s="366" t="s">
        <v>1473</v>
      </c>
      <c r="H36" s="19"/>
      <c r="I36" s="19"/>
      <c r="J36" s="19"/>
      <c r="K36" s="19"/>
      <c r="L36" s="19"/>
    </row>
    <row r="37" spans="1:12" x14ac:dyDescent="0.25">
      <c r="A37" s="19"/>
      <c r="B37" s="427"/>
      <c r="C37" s="428"/>
      <c r="D37" s="428"/>
      <c r="E37" s="518"/>
      <c r="F37" s="516"/>
      <c r="G37" s="368">
        <f t="shared" ref="G37:G46" si="2">E37-(E37*F37)</f>
        <v>0</v>
      </c>
      <c r="H37" s="19"/>
      <c r="I37" s="19"/>
      <c r="J37" s="19"/>
      <c r="K37" s="19"/>
      <c r="L37" s="19"/>
    </row>
    <row r="38" spans="1:12" x14ac:dyDescent="0.25">
      <c r="A38" s="19"/>
      <c r="B38" s="429"/>
      <c r="C38" s="430"/>
      <c r="D38" s="430"/>
      <c r="E38" s="519"/>
      <c r="F38" s="517"/>
      <c r="G38" s="368">
        <f t="shared" si="2"/>
        <v>0</v>
      </c>
      <c r="H38" s="19"/>
      <c r="I38" s="19"/>
      <c r="J38" s="19"/>
      <c r="K38" s="19"/>
      <c r="L38" s="19"/>
    </row>
    <row r="39" spans="1:12" x14ac:dyDescent="0.25">
      <c r="A39" s="19"/>
      <c r="B39" s="429"/>
      <c r="C39" s="430"/>
      <c r="D39" s="430"/>
      <c r="E39" s="519"/>
      <c r="F39" s="517"/>
      <c r="G39" s="368">
        <f t="shared" si="2"/>
        <v>0</v>
      </c>
      <c r="H39" s="19"/>
      <c r="I39" s="19"/>
      <c r="J39" s="19"/>
      <c r="K39" s="19"/>
      <c r="L39" s="19"/>
    </row>
    <row r="40" spans="1:12" x14ac:dyDescent="0.25">
      <c r="A40" s="19"/>
      <c r="B40" s="429"/>
      <c r="C40" s="430"/>
      <c r="D40" s="430"/>
      <c r="E40" s="519"/>
      <c r="F40" s="517"/>
      <c r="G40" s="368">
        <f t="shared" si="2"/>
        <v>0</v>
      </c>
      <c r="H40" s="19"/>
      <c r="I40" s="19"/>
      <c r="J40" s="19"/>
      <c r="K40" s="19"/>
      <c r="L40" s="19"/>
    </row>
    <row r="41" spans="1:12" x14ac:dyDescent="0.25">
      <c r="A41" s="19"/>
      <c r="B41" s="429"/>
      <c r="C41" s="430"/>
      <c r="D41" s="430"/>
      <c r="E41" s="519"/>
      <c r="F41" s="517"/>
      <c r="G41" s="368">
        <f t="shared" si="2"/>
        <v>0</v>
      </c>
      <c r="H41" s="19"/>
      <c r="I41" s="19"/>
      <c r="J41" s="19"/>
      <c r="K41" s="19"/>
      <c r="L41" s="19"/>
    </row>
    <row r="42" spans="1:12" x14ac:dyDescent="0.25">
      <c r="A42" s="19"/>
      <c r="B42" s="429"/>
      <c r="C42" s="430"/>
      <c r="D42" s="430"/>
      <c r="E42" s="519"/>
      <c r="F42" s="517"/>
      <c r="G42" s="368">
        <f t="shared" si="2"/>
        <v>0</v>
      </c>
      <c r="H42" s="19"/>
      <c r="I42" s="19"/>
      <c r="J42" s="19"/>
      <c r="K42" s="19"/>
      <c r="L42" s="19"/>
    </row>
    <row r="43" spans="1:12" x14ac:dyDescent="0.25">
      <c r="A43" s="19"/>
      <c r="B43" s="429"/>
      <c r="C43" s="430"/>
      <c r="D43" s="430"/>
      <c r="E43" s="519"/>
      <c r="F43" s="517"/>
      <c r="G43" s="368">
        <f t="shared" si="2"/>
        <v>0</v>
      </c>
      <c r="H43" s="19"/>
      <c r="I43" s="19"/>
      <c r="J43" s="19"/>
      <c r="K43" s="19"/>
      <c r="L43" s="19"/>
    </row>
    <row r="44" spans="1:12" x14ac:dyDescent="0.25">
      <c r="A44" s="19"/>
      <c r="B44" s="429"/>
      <c r="C44" s="430"/>
      <c r="D44" s="430"/>
      <c r="E44" s="519"/>
      <c r="F44" s="517"/>
      <c r="G44" s="368">
        <f t="shared" si="2"/>
        <v>0</v>
      </c>
      <c r="H44" s="19"/>
      <c r="I44" s="19"/>
      <c r="J44" s="19"/>
      <c r="K44" s="19"/>
      <c r="L44" s="19"/>
    </row>
    <row r="45" spans="1:12" x14ac:dyDescent="0.25">
      <c r="A45" s="19"/>
      <c r="B45" s="429"/>
      <c r="C45" s="430"/>
      <c r="D45" s="430"/>
      <c r="E45" s="519"/>
      <c r="F45" s="517"/>
      <c r="G45" s="368">
        <f t="shared" si="2"/>
        <v>0</v>
      </c>
      <c r="H45" s="19"/>
      <c r="I45" s="19"/>
      <c r="J45" s="19"/>
      <c r="K45" s="19"/>
      <c r="L45" s="19"/>
    </row>
    <row r="46" spans="1:12" x14ac:dyDescent="0.25">
      <c r="A46" s="19"/>
      <c r="B46" s="429"/>
      <c r="C46" s="430"/>
      <c r="D46" s="430"/>
      <c r="E46" s="519"/>
      <c r="F46" s="517"/>
      <c r="G46" s="368">
        <f t="shared" si="2"/>
        <v>0</v>
      </c>
      <c r="H46" s="19"/>
      <c r="I46" s="19"/>
      <c r="J46" s="19"/>
      <c r="K46" s="19"/>
      <c r="L46" s="19"/>
    </row>
    <row r="47" spans="1:12" ht="15.75" thickBot="1" x14ac:dyDescent="0.3">
      <c r="A47" s="19"/>
      <c r="B47" s="390"/>
      <c r="C47" s="391"/>
      <c r="D47" s="391" t="s">
        <v>1472</v>
      </c>
      <c r="E47" s="380">
        <f>SUM(E37:E46)</f>
        <v>0</v>
      </c>
      <c r="F47" s="465"/>
      <c r="G47" s="367">
        <f>SUM(G37:G46)</f>
        <v>0</v>
      </c>
      <c r="H47" s="19"/>
      <c r="I47" s="19"/>
      <c r="J47" s="19"/>
      <c r="K47" s="19"/>
      <c r="L47" s="19"/>
    </row>
    <row r="48" spans="1:12" ht="15.75" thickBot="1" x14ac:dyDescent="0.3">
      <c r="A48" s="19"/>
      <c r="B48" s="19"/>
      <c r="C48" s="19"/>
      <c r="D48" s="361"/>
      <c r="E48" s="362"/>
      <c r="F48" s="361"/>
      <c r="G48" s="19"/>
      <c r="H48" s="19"/>
      <c r="I48" s="19"/>
      <c r="J48" s="19"/>
      <c r="K48" s="19"/>
    </row>
    <row r="49" spans="1:12" ht="30" customHeight="1" x14ac:dyDescent="0.25">
      <c r="A49" s="19"/>
      <c r="B49" s="389" t="s">
        <v>1552</v>
      </c>
      <c r="C49" s="363" t="s">
        <v>2864</v>
      </c>
      <c r="D49" s="363" t="s">
        <v>1355</v>
      </c>
      <c r="E49" s="364" t="s">
        <v>424</v>
      </c>
      <c r="F49" s="365" t="s">
        <v>1474</v>
      </c>
      <c r="G49" s="366" t="s">
        <v>1473</v>
      </c>
      <c r="H49" s="19"/>
      <c r="I49" s="19"/>
      <c r="J49" s="19"/>
      <c r="K49" s="19"/>
      <c r="L49" s="19"/>
    </row>
    <row r="50" spans="1:12" x14ac:dyDescent="0.25">
      <c r="A50" s="19"/>
      <c r="B50" s="427"/>
      <c r="C50" s="428"/>
      <c r="D50" s="428"/>
      <c r="E50" s="518"/>
      <c r="F50" s="516"/>
      <c r="G50" s="368">
        <f t="shared" ref="G50:G59" si="3">E50-(E50*F50)</f>
        <v>0</v>
      </c>
      <c r="H50" s="19"/>
      <c r="I50" s="19"/>
      <c r="J50" s="19"/>
      <c r="K50" s="19"/>
      <c r="L50" s="19"/>
    </row>
    <row r="51" spans="1:12" x14ac:dyDescent="0.25">
      <c r="A51" s="19"/>
      <c r="B51" s="429"/>
      <c r="C51" s="430"/>
      <c r="D51" s="430"/>
      <c r="E51" s="519"/>
      <c r="F51" s="517"/>
      <c r="G51" s="368">
        <f t="shared" si="3"/>
        <v>0</v>
      </c>
      <c r="H51" s="19"/>
      <c r="I51" s="19"/>
      <c r="J51" s="19"/>
      <c r="K51" s="19"/>
      <c r="L51" s="19"/>
    </row>
    <row r="52" spans="1:12" x14ac:dyDescent="0.25">
      <c r="A52" s="19"/>
      <c r="B52" s="429"/>
      <c r="C52" s="430"/>
      <c r="D52" s="430"/>
      <c r="E52" s="519"/>
      <c r="F52" s="517"/>
      <c r="G52" s="368">
        <f t="shared" si="3"/>
        <v>0</v>
      </c>
      <c r="H52" s="19"/>
      <c r="I52" s="19"/>
      <c r="J52" s="19"/>
      <c r="K52" s="19"/>
      <c r="L52" s="19"/>
    </row>
    <row r="53" spans="1:12" x14ac:dyDescent="0.25">
      <c r="A53" s="19"/>
      <c r="B53" s="429"/>
      <c r="C53" s="430"/>
      <c r="D53" s="430"/>
      <c r="E53" s="519"/>
      <c r="F53" s="517"/>
      <c r="G53" s="368">
        <f t="shared" si="3"/>
        <v>0</v>
      </c>
      <c r="H53" s="19"/>
      <c r="I53" s="19"/>
      <c r="J53" s="19"/>
      <c r="K53" s="19"/>
      <c r="L53" s="19"/>
    </row>
    <row r="54" spans="1:12" x14ac:dyDescent="0.25">
      <c r="A54" s="19"/>
      <c r="B54" s="429"/>
      <c r="C54" s="430"/>
      <c r="D54" s="430"/>
      <c r="E54" s="519"/>
      <c r="F54" s="517"/>
      <c r="G54" s="368">
        <f t="shared" si="3"/>
        <v>0</v>
      </c>
      <c r="H54" s="19"/>
      <c r="I54" s="19"/>
      <c r="J54" s="19"/>
      <c r="K54" s="19"/>
      <c r="L54" s="19"/>
    </row>
    <row r="55" spans="1:12" x14ac:dyDescent="0.25">
      <c r="A55" s="19"/>
      <c r="B55" s="429"/>
      <c r="C55" s="430"/>
      <c r="D55" s="430"/>
      <c r="E55" s="519"/>
      <c r="F55" s="517"/>
      <c r="G55" s="368">
        <f t="shared" si="3"/>
        <v>0</v>
      </c>
      <c r="H55" s="19"/>
      <c r="I55" s="19"/>
      <c r="J55" s="19"/>
      <c r="K55" s="19"/>
      <c r="L55" s="19"/>
    </row>
    <row r="56" spans="1:12" x14ac:dyDescent="0.25">
      <c r="A56" s="19"/>
      <c r="B56" s="429"/>
      <c r="C56" s="430"/>
      <c r="D56" s="430"/>
      <c r="E56" s="519"/>
      <c r="F56" s="517"/>
      <c r="G56" s="368">
        <f t="shared" si="3"/>
        <v>0</v>
      </c>
      <c r="H56" s="19"/>
      <c r="I56" s="19"/>
      <c r="J56" s="19"/>
      <c r="K56" s="19"/>
      <c r="L56" s="19"/>
    </row>
    <row r="57" spans="1:12" x14ac:dyDescent="0.25">
      <c r="A57" s="19"/>
      <c r="B57" s="429"/>
      <c r="C57" s="430"/>
      <c r="D57" s="430"/>
      <c r="E57" s="519"/>
      <c r="F57" s="517"/>
      <c r="G57" s="368">
        <f t="shared" si="3"/>
        <v>0</v>
      </c>
      <c r="H57" s="19"/>
      <c r="I57" s="19"/>
      <c r="J57" s="19"/>
      <c r="K57" s="19"/>
      <c r="L57" s="19"/>
    </row>
    <row r="58" spans="1:12" x14ac:dyDescent="0.25">
      <c r="A58" s="19"/>
      <c r="B58" s="429"/>
      <c r="C58" s="430"/>
      <c r="D58" s="430"/>
      <c r="E58" s="519"/>
      <c r="F58" s="517"/>
      <c r="G58" s="368">
        <f t="shared" si="3"/>
        <v>0</v>
      </c>
      <c r="H58" s="19"/>
      <c r="I58" s="19"/>
      <c r="J58" s="19"/>
      <c r="K58" s="19"/>
      <c r="L58" s="19"/>
    </row>
    <row r="59" spans="1:12" x14ac:dyDescent="0.25">
      <c r="A59" s="19"/>
      <c r="B59" s="429"/>
      <c r="C59" s="430"/>
      <c r="D59" s="430"/>
      <c r="E59" s="519"/>
      <c r="F59" s="517"/>
      <c r="G59" s="368">
        <f t="shared" si="3"/>
        <v>0</v>
      </c>
      <c r="H59" s="19"/>
      <c r="I59" s="19"/>
      <c r="J59" s="19"/>
      <c r="K59" s="19"/>
      <c r="L59" s="19"/>
    </row>
    <row r="60" spans="1:12" ht="15.75" thickBot="1" x14ac:dyDescent="0.3">
      <c r="A60" s="19"/>
      <c r="B60" s="390"/>
      <c r="C60" s="391"/>
      <c r="D60" s="391" t="s">
        <v>1472</v>
      </c>
      <c r="E60" s="380">
        <f>SUM(E50:E59)</f>
        <v>0</v>
      </c>
      <c r="F60" s="465"/>
      <c r="G60" s="367">
        <f>SUM(G50:G59)</f>
        <v>0</v>
      </c>
      <c r="H60" s="19"/>
      <c r="I60" s="19"/>
      <c r="J60" s="19"/>
      <c r="K60" s="19"/>
      <c r="L60" s="19"/>
    </row>
    <row r="61" spans="1:12" x14ac:dyDescent="0.25">
      <c r="A61" s="19"/>
      <c r="B61" s="346" t="s">
        <v>67</v>
      </c>
      <c r="C61" s="19"/>
      <c r="D61" s="361"/>
      <c r="E61" s="362"/>
      <c r="F61" s="361"/>
      <c r="G61" s="19"/>
      <c r="H61" s="19"/>
      <c r="I61" s="19"/>
      <c r="J61" s="19"/>
      <c r="K61" s="19"/>
    </row>
    <row r="62" spans="1:12" x14ac:dyDescent="0.25">
      <c r="A62" s="19"/>
      <c r="B62" s="346" t="s">
        <v>53</v>
      </c>
      <c r="C62" s="19"/>
      <c r="D62" s="361"/>
      <c r="E62" s="362"/>
      <c r="F62" s="361"/>
      <c r="G62" s="19"/>
      <c r="H62" s="19"/>
      <c r="I62" s="19"/>
      <c r="J62" s="19"/>
      <c r="K62" s="19"/>
    </row>
    <row r="63" spans="1:12" x14ac:dyDescent="0.25">
      <c r="A63" s="19"/>
      <c r="B63" s="346" t="s">
        <v>28</v>
      </c>
      <c r="C63" s="19"/>
      <c r="D63" s="361"/>
      <c r="E63" s="362"/>
      <c r="F63" s="361"/>
      <c r="G63" s="19"/>
      <c r="H63" s="19"/>
      <c r="I63" s="19"/>
      <c r="J63" s="19"/>
      <c r="K63" s="19"/>
    </row>
    <row r="64" spans="1:12" ht="120.75" customHeight="1" x14ac:dyDescent="0.25">
      <c r="A64" s="19"/>
      <c r="B64" s="19"/>
      <c r="C64" s="661" t="s">
        <v>1800</v>
      </c>
      <c r="D64" s="661"/>
      <c r="E64" s="661"/>
      <c r="F64" s="661"/>
      <c r="G64" s="661"/>
      <c r="H64" s="661"/>
      <c r="I64" s="19"/>
      <c r="J64" s="19"/>
      <c r="K64" s="19"/>
    </row>
    <row r="65" spans="1:12" x14ac:dyDescent="0.25">
      <c r="A65" s="19"/>
      <c r="B65" s="19"/>
      <c r="C65" s="19"/>
      <c r="D65" s="361"/>
      <c r="E65" s="362"/>
      <c r="F65" s="361"/>
      <c r="G65" s="19"/>
      <c r="H65" s="19"/>
      <c r="I65" s="19"/>
      <c r="J65" s="19"/>
      <c r="K65" s="19"/>
    </row>
    <row r="66" spans="1:12" x14ac:dyDescent="0.25">
      <c r="A66" s="19"/>
      <c r="B66" s="19"/>
      <c r="C66" s="19"/>
      <c r="D66" s="361"/>
      <c r="E66" s="362"/>
      <c r="F66" s="361"/>
      <c r="G66" s="19"/>
      <c r="H66" s="19"/>
      <c r="I66" s="19"/>
      <c r="J66" s="19"/>
      <c r="K66" s="19"/>
    </row>
    <row r="67" spans="1:12" x14ac:dyDescent="0.25">
      <c r="A67" s="19"/>
      <c r="B67" s="19"/>
      <c r="C67" s="19"/>
      <c r="D67" s="361"/>
      <c r="E67" s="362"/>
      <c r="F67" s="361"/>
      <c r="G67" s="19"/>
      <c r="H67" s="19"/>
      <c r="I67" s="19"/>
      <c r="J67" s="19"/>
      <c r="K67" s="19"/>
    </row>
    <row r="68" spans="1:12" hidden="1" x14ac:dyDescent="0.25">
      <c r="A68" s="19"/>
      <c r="B68" s="19"/>
      <c r="C68" s="19"/>
      <c r="D68" s="19"/>
      <c r="E68" s="361"/>
      <c r="F68" s="362"/>
      <c r="G68" s="361"/>
      <c r="H68" s="19"/>
      <c r="I68" s="19"/>
      <c r="J68" s="19"/>
      <c r="K68" s="19"/>
      <c r="L68" s="19"/>
    </row>
    <row r="69" spans="1:12" hidden="1" x14ac:dyDescent="0.25">
      <c r="A69" s="19"/>
      <c r="B69" s="19"/>
      <c r="C69" s="19"/>
      <c r="D69" s="19"/>
      <c r="E69" s="361"/>
      <c r="F69" s="362"/>
      <c r="G69" s="361"/>
      <c r="H69" s="19"/>
      <c r="I69" s="19"/>
      <c r="J69" s="19"/>
      <c r="K69" s="19"/>
      <c r="L69" s="19"/>
    </row>
    <row r="70" spans="1:12" hidden="1" x14ac:dyDescent="0.25">
      <c r="A70" s="19"/>
      <c r="B70" s="19"/>
      <c r="C70" s="19"/>
      <c r="D70" s="19"/>
      <c r="E70" s="361"/>
      <c r="F70" s="362"/>
      <c r="G70" s="361"/>
      <c r="H70" s="19"/>
      <c r="I70" s="19"/>
      <c r="J70" s="19"/>
      <c r="K70" s="19"/>
      <c r="L70" s="19"/>
    </row>
    <row r="71" spans="1:12" hidden="1" x14ac:dyDescent="0.25">
      <c r="A71" s="19"/>
      <c r="B71" s="19"/>
      <c r="C71" s="19"/>
      <c r="D71" s="19"/>
      <c r="E71" s="361"/>
      <c r="F71" s="362"/>
      <c r="G71" s="361"/>
      <c r="H71" s="19"/>
      <c r="I71" s="19"/>
      <c r="J71" s="19"/>
      <c r="K71" s="19"/>
      <c r="L71" s="19"/>
    </row>
    <row r="72" spans="1:12" hidden="1" x14ac:dyDescent="0.25">
      <c r="A72" s="19"/>
      <c r="B72" s="19"/>
      <c r="C72" s="19"/>
      <c r="D72" s="19"/>
      <c r="E72" s="361"/>
      <c r="F72" s="362"/>
      <c r="G72" s="361"/>
      <c r="H72" s="19"/>
      <c r="I72" s="19"/>
      <c r="J72" s="19"/>
      <c r="K72" s="19"/>
      <c r="L72" s="19"/>
    </row>
    <row r="73" spans="1:12" hidden="1" x14ac:dyDescent="0.25">
      <c r="A73" s="19"/>
      <c r="B73" s="19"/>
      <c r="C73" s="19"/>
      <c r="D73" s="19"/>
      <c r="E73" s="361"/>
      <c r="F73" s="362"/>
      <c r="G73" s="361"/>
      <c r="H73" s="19"/>
      <c r="I73" s="19"/>
      <c r="J73" s="19"/>
      <c r="K73" s="19"/>
      <c r="L73" s="19"/>
    </row>
    <row r="74" spans="1:12" hidden="1" x14ac:dyDescent="0.25">
      <c r="A74" s="19"/>
      <c r="B74" s="19"/>
      <c r="C74" s="19"/>
      <c r="D74" s="19"/>
      <c r="E74" s="361"/>
      <c r="F74" s="362"/>
      <c r="G74" s="361"/>
      <c r="H74" s="19"/>
      <c r="I74" s="19"/>
      <c r="J74" s="19"/>
      <c r="K74" s="19"/>
      <c r="L74" s="19"/>
    </row>
    <row r="75" spans="1:12" hidden="1" x14ac:dyDescent="0.25">
      <c r="A75" s="19"/>
      <c r="B75" s="19"/>
      <c r="C75" s="19"/>
      <c r="D75" s="19"/>
      <c r="E75" s="361"/>
      <c r="F75" s="362"/>
      <c r="G75" s="361"/>
      <c r="H75" s="19"/>
      <c r="I75" s="19"/>
      <c r="J75" s="19"/>
      <c r="K75" s="19"/>
      <c r="L75" s="19"/>
    </row>
    <row r="76" spans="1:12" hidden="1" x14ac:dyDescent="0.25">
      <c r="A76" s="19"/>
      <c r="B76" s="19"/>
      <c r="C76" s="19"/>
      <c r="D76" s="19"/>
      <c r="E76" s="361"/>
      <c r="F76" s="362"/>
      <c r="G76" s="361"/>
      <c r="H76" s="19"/>
      <c r="I76" s="19"/>
      <c r="J76" s="19"/>
      <c r="K76" s="19"/>
      <c r="L76" s="19"/>
    </row>
    <row r="77" spans="1:12" hidden="1" x14ac:dyDescent="0.25">
      <c r="A77" s="19"/>
      <c r="B77" s="19"/>
      <c r="C77" s="19"/>
      <c r="D77" s="19"/>
      <c r="E77" s="361"/>
      <c r="F77" s="362"/>
      <c r="G77" s="361"/>
      <c r="H77" s="19"/>
      <c r="I77" s="19"/>
      <c r="J77" s="19"/>
      <c r="K77" s="19"/>
      <c r="L77" s="19"/>
    </row>
    <row r="78" spans="1:12" hidden="1" x14ac:dyDescent="0.25">
      <c r="A78" s="19"/>
      <c r="B78" s="19"/>
      <c r="C78" s="19"/>
      <c r="D78" s="19"/>
      <c r="E78" s="361"/>
      <c r="F78" s="362"/>
      <c r="G78" s="361"/>
      <c r="H78" s="19"/>
      <c r="I78" s="19"/>
      <c r="J78" s="19"/>
      <c r="K78" s="19"/>
      <c r="L78" s="19"/>
    </row>
    <row r="79" spans="1:12" hidden="1" x14ac:dyDescent="0.25">
      <c r="A79" s="19"/>
      <c r="B79" s="19"/>
      <c r="C79" s="19"/>
      <c r="D79" s="19"/>
      <c r="E79" s="361"/>
      <c r="F79" s="362"/>
      <c r="G79" s="361"/>
      <c r="H79" s="19"/>
      <c r="I79" s="19"/>
      <c r="J79" s="19"/>
      <c r="K79" s="19"/>
      <c r="L79" s="19"/>
    </row>
    <row r="80" spans="1:12" hidden="1" x14ac:dyDescent="0.25">
      <c r="A80" s="19"/>
      <c r="B80" s="19"/>
      <c r="C80" s="19"/>
      <c r="D80" s="19"/>
      <c r="E80" s="361"/>
      <c r="F80" s="362"/>
      <c r="G80" s="361"/>
      <c r="H80" s="19"/>
      <c r="I80" s="19"/>
      <c r="J80" s="19"/>
      <c r="K80" s="19"/>
      <c r="L80" s="19"/>
    </row>
    <row r="81" spans="1:12" hidden="1" x14ac:dyDescent="0.25">
      <c r="A81" s="19"/>
      <c r="B81" s="19"/>
      <c r="C81" s="19"/>
      <c r="D81" s="19"/>
      <c r="E81" s="361"/>
      <c r="F81" s="362"/>
      <c r="G81" s="361"/>
      <c r="H81" s="19"/>
      <c r="I81" s="19"/>
      <c r="J81" s="19"/>
      <c r="K81" s="19"/>
      <c r="L81" s="19"/>
    </row>
    <row r="82" spans="1:12" hidden="1" x14ac:dyDescent="0.25">
      <c r="A82" s="19"/>
      <c r="B82" s="19"/>
      <c r="C82" s="19"/>
      <c r="D82" s="19"/>
      <c r="E82" s="361"/>
      <c r="F82" s="362"/>
      <c r="G82" s="361"/>
      <c r="H82" s="19"/>
      <c r="I82" s="19"/>
      <c r="J82" s="19"/>
      <c r="K82" s="19"/>
      <c r="L82" s="19"/>
    </row>
    <row r="83" spans="1:12" hidden="1" x14ac:dyDescent="0.25">
      <c r="A83" s="19"/>
      <c r="B83" s="19"/>
      <c r="C83" s="19"/>
      <c r="D83" s="19"/>
      <c r="E83" s="361"/>
      <c r="F83" s="362"/>
      <c r="G83" s="361"/>
      <c r="H83" s="19"/>
      <c r="I83" s="19"/>
      <c r="J83" s="19"/>
      <c r="K83" s="19"/>
      <c r="L83" s="19"/>
    </row>
    <row r="84" spans="1:12" hidden="1" x14ac:dyDescent="0.25">
      <c r="A84" s="19"/>
      <c r="B84" s="19"/>
      <c r="C84" s="19"/>
      <c r="D84" s="19"/>
      <c r="E84" s="361"/>
      <c r="F84" s="362"/>
      <c r="G84" s="361"/>
      <c r="H84" s="19"/>
      <c r="I84" s="19"/>
      <c r="J84" s="19"/>
      <c r="K84" s="19"/>
      <c r="L84" s="19"/>
    </row>
    <row r="85" spans="1:12" hidden="1" x14ac:dyDescent="0.25">
      <c r="A85" s="19"/>
      <c r="B85" s="19"/>
      <c r="C85" s="19"/>
      <c r="D85" s="19"/>
      <c r="E85" s="361"/>
      <c r="F85" s="362"/>
      <c r="G85" s="361"/>
      <c r="H85" s="19"/>
      <c r="I85" s="19"/>
      <c r="J85" s="19"/>
      <c r="K85" s="19"/>
      <c r="L85" s="19"/>
    </row>
    <row r="86" spans="1:12" hidden="1" x14ac:dyDescent="0.25">
      <c r="A86" s="19"/>
      <c r="B86" s="19"/>
      <c r="C86" s="19"/>
      <c r="D86" s="19"/>
      <c r="E86" s="361"/>
      <c r="F86" s="362"/>
      <c r="G86" s="361"/>
      <c r="H86" s="19"/>
      <c r="I86" s="19"/>
      <c r="J86" s="19"/>
      <c r="K86" s="19"/>
      <c r="L86" s="19"/>
    </row>
    <row r="87" spans="1:12" hidden="1" x14ac:dyDescent="0.25">
      <c r="A87" s="19"/>
      <c r="B87" s="19"/>
      <c r="C87" s="19"/>
      <c r="D87" s="19"/>
      <c r="E87" s="361"/>
      <c r="F87" s="362"/>
      <c r="G87" s="361"/>
      <c r="H87" s="19"/>
      <c r="I87" s="19"/>
      <c r="J87" s="19"/>
      <c r="K87" s="19"/>
      <c r="L87" s="19"/>
    </row>
    <row r="88" spans="1:12" hidden="1" x14ac:dyDescent="0.25">
      <c r="A88" s="19"/>
      <c r="B88" s="19"/>
      <c r="C88" s="19"/>
      <c r="D88" s="19"/>
      <c r="E88" s="361"/>
      <c r="F88" s="362"/>
      <c r="G88" s="361"/>
      <c r="H88" s="19"/>
      <c r="I88" s="19"/>
      <c r="J88" s="19"/>
      <c r="K88" s="19"/>
      <c r="L88" s="19"/>
    </row>
    <row r="89" spans="1:12" hidden="1" x14ac:dyDescent="0.25">
      <c r="A89" s="19"/>
      <c r="B89" s="19"/>
      <c r="C89" s="19"/>
      <c r="D89" s="19"/>
      <c r="E89" s="361"/>
      <c r="F89" s="362"/>
      <c r="G89" s="361"/>
      <c r="H89" s="19"/>
      <c r="I89" s="19"/>
      <c r="J89" s="19"/>
      <c r="K89" s="19"/>
      <c r="L89" s="19"/>
    </row>
    <row r="90" spans="1:12" hidden="1" x14ac:dyDescent="0.25">
      <c r="A90" s="19"/>
      <c r="B90" s="19"/>
      <c r="C90" s="19"/>
      <c r="D90" s="19"/>
      <c r="E90" s="361"/>
      <c r="F90" s="362"/>
      <c r="G90" s="361"/>
      <c r="H90" s="19"/>
      <c r="I90" s="19"/>
      <c r="J90" s="19"/>
      <c r="K90" s="19"/>
      <c r="L90" s="19"/>
    </row>
    <row r="91" spans="1:12" hidden="1" x14ac:dyDescent="0.25">
      <c r="A91" s="19"/>
      <c r="B91" s="19"/>
      <c r="C91" s="19"/>
      <c r="D91" s="19"/>
      <c r="E91" s="361"/>
      <c r="F91" s="362"/>
      <c r="G91" s="361"/>
      <c r="H91" s="19"/>
      <c r="I91" s="19"/>
      <c r="J91" s="19"/>
      <c r="K91" s="19"/>
      <c r="L91" s="19"/>
    </row>
    <row r="92" spans="1:12" hidden="1" x14ac:dyDescent="0.25">
      <c r="A92" s="19"/>
      <c r="B92" s="19"/>
      <c r="C92" s="19"/>
      <c r="D92" s="19"/>
      <c r="E92" s="361"/>
      <c r="F92" s="362"/>
      <c r="G92" s="361"/>
      <c r="H92" s="19"/>
      <c r="I92" s="19"/>
      <c r="J92" s="19"/>
      <c r="K92" s="19"/>
      <c r="L92" s="19"/>
    </row>
    <row r="93" spans="1:12" hidden="1" x14ac:dyDescent="0.25">
      <c r="A93" s="19"/>
      <c r="B93" s="19"/>
      <c r="C93" s="19"/>
      <c r="D93" s="19"/>
      <c r="E93" s="361"/>
      <c r="F93" s="362"/>
      <c r="G93" s="361"/>
      <c r="H93" s="19"/>
      <c r="I93" s="19"/>
      <c r="J93" s="19"/>
      <c r="K93" s="19"/>
      <c r="L93" s="19"/>
    </row>
    <row r="94" spans="1:12" hidden="1" x14ac:dyDescent="0.25">
      <c r="A94" s="19"/>
      <c r="B94" s="19"/>
      <c r="C94" s="19"/>
      <c r="D94" s="19"/>
      <c r="E94" s="361"/>
      <c r="F94" s="362"/>
      <c r="G94" s="361"/>
      <c r="H94" s="19"/>
      <c r="I94" s="19"/>
      <c r="J94" s="19"/>
      <c r="K94" s="19"/>
      <c r="L94" s="19"/>
    </row>
    <row r="95" spans="1:12" hidden="1" x14ac:dyDescent="0.25">
      <c r="A95" s="19"/>
      <c r="B95" s="19"/>
      <c r="C95" s="19"/>
      <c r="D95" s="19"/>
      <c r="E95" s="361"/>
      <c r="F95" s="362"/>
      <c r="G95" s="361"/>
      <c r="H95" s="19"/>
      <c r="I95" s="19"/>
      <c r="J95" s="19"/>
      <c r="K95" s="19"/>
      <c r="L95" s="19"/>
    </row>
    <row r="96" spans="1:12"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row r="132" x14ac:dyDescent="0.25"/>
    <row r="133" x14ac:dyDescent="0.25"/>
  </sheetData>
  <sheetProtection password="CDF0" sheet="1" objects="1" scenarios="1"/>
  <mergeCells count="4">
    <mergeCell ref="C64:H64"/>
    <mergeCell ref="B1:G1"/>
    <mergeCell ref="B2:G2"/>
    <mergeCell ref="B3:E6"/>
  </mergeCells>
  <conditionalFormatting sqref="C11:F20 B50:F59">
    <cfRule type="containsBlanks" dxfId="26" priority="8">
      <formula>LEN(TRIM(B11))=0</formula>
    </cfRule>
  </conditionalFormatting>
  <conditionalFormatting sqref="B11:B20">
    <cfRule type="containsBlanks" dxfId="25" priority="7">
      <formula>LEN(TRIM(B11))=0</formula>
    </cfRule>
  </conditionalFormatting>
  <conditionalFormatting sqref="C37:F46">
    <cfRule type="containsBlanks" dxfId="24" priority="4">
      <formula>LEN(TRIM(C37))=0</formula>
    </cfRule>
  </conditionalFormatting>
  <conditionalFormatting sqref="B37:B46">
    <cfRule type="containsBlanks" dxfId="23" priority="3">
      <formula>LEN(TRIM(B37))=0</formula>
    </cfRule>
  </conditionalFormatting>
  <conditionalFormatting sqref="C24:F33">
    <cfRule type="containsBlanks" dxfId="22" priority="2">
      <formula>LEN(TRIM(C24))=0</formula>
    </cfRule>
  </conditionalFormatting>
  <conditionalFormatting sqref="B24:B33">
    <cfRule type="containsBlanks" dxfId="21" priority="1">
      <formula>LEN(TRIM(B24))=0</formula>
    </cfRule>
  </conditionalFormatting>
  <hyperlinks>
    <hyperlink ref="B61" location="'Upfit Calculations'!A1" display="Top"/>
    <hyperlink ref="B62" location="'Review &amp; Instructions '!A1" display="Instructions"/>
    <hyperlink ref="B63" location="Scoring!A1" display="Score"/>
  </hyperlinks>
  <printOptions horizontalCentered="1" gridLines="1"/>
  <pageMargins left="0.5" right="0.5" top="0.5" bottom="0.5" header="0.25" footer="0.25"/>
  <pageSetup fitToHeight="0" orientation="portrait" r:id="rId1"/>
  <headerFooter>
    <oddHeader>&amp;F</oddHeader>
    <oddFooter>&amp;L&amp;A&amp;CPage &amp;P of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6" tint="0.39997558519241921"/>
    <pageSetUpPr fitToPage="1"/>
  </sheetPr>
  <dimension ref="A1:AJ88"/>
  <sheetViews>
    <sheetView zoomScale="90" zoomScaleNormal="90" workbookViewId="0"/>
  </sheetViews>
  <sheetFormatPr defaultColWidth="0" defaultRowHeight="15" zeroHeight="1" x14ac:dyDescent="0.25"/>
  <cols>
    <col min="1" max="1" width="3.7109375" style="19" customWidth="1"/>
    <col min="2" max="2" width="8.7109375" style="19" customWidth="1"/>
    <col min="3" max="3" width="10.5703125" style="19" customWidth="1"/>
    <col min="4" max="4" width="20.28515625" style="19" customWidth="1"/>
    <col min="5" max="5" width="16.42578125" style="19" customWidth="1"/>
    <col min="6" max="6" width="15.5703125" style="19" bestFit="1" customWidth="1"/>
    <col min="7" max="7" width="18.85546875" style="19" bestFit="1" customWidth="1"/>
    <col min="8" max="8" width="15.7109375" style="19" customWidth="1"/>
    <col min="9" max="9" width="12" style="19" customWidth="1"/>
    <col min="10" max="10" width="16.28515625" style="19" customWidth="1"/>
    <col min="11" max="11" width="21.42578125" style="19" customWidth="1"/>
    <col min="12" max="12" width="20.5703125" style="19" customWidth="1"/>
    <col min="13" max="13" width="12.5703125" style="19" hidden="1" customWidth="1"/>
    <col min="14" max="15" width="8.5703125" style="19" hidden="1" customWidth="1"/>
    <col min="16" max="16" width="3.7109375" style="19" customWidth="1"/>
    <col min="17" max="33" width="9.140625" style="275" hidden="1" customWidth="1"/>
    <col min="34" max="36" width="0" style="275" hidden="1" customWidth="1"/>
    <col min="37" max="16384" width="9.140625" hidden="1"/>
  </cols>
  <sheetData>
    <row r="1" spans="2:17" ht="21.75" thickBot="1" x14ac:dyDescent="0.4">
      <c r="B1" s="715" t="s">
        <v>1533</v>
      </c>
      <c r="C1" s="715"/>
      <c r="D1" s="715"/>
      <c r="E1" s="715"/>
      <c r="F1" s="715"/>
      <c r="G1" s="715"/>
      <c r="H1" s="715"/>
      <c r="I1" s="160"/>
      <c r="J1" s="159"/>
      <c r="K1" s="159"/>
      <c r="L1" s="159"/>
      <c r="M1" s="159"/>
      <c r="N1" s="159"/>
      <c r="O1" s="159"/>
    </row>
    <row r="2" spans="2:17" ht="29.25" customHeight="1" x14ac:dyDescent="0.5">
      <c r="B2" s="716" t="s">
        <v>59</v>
      </c>
      <c r="C2" s="716"/>
      <c r="D2" s="716"/>
      <c r="E2" s="716"/>
      <c r="F2" s="716"/>
      <c r="G2" s="716"/>
      <c r="H2" s="716"/>
      <c r="J2" s="717" t="s">
        <v>39</v>
      </c>
      <c r="K2" s="718"/>
      <c r="L2" s="719"/>
      <c r="O2" s="199" t="s">
        <v>379</v>
      </c>
    </row>
    <row r="3" spans="2:17" ht="6" customHeight="1" x14ac:dyDescent="0.35">
      <c r="B3" s="5"/>
      <c r="C3" s="5"/>
      <c r="D3" s="161"/>
      <c r="E3" s="161"/>
      <c r="F3" s="161"/>
      <c r="G3" s="161"/>
      <c r="H3" s="161"/>
      <c r="I3" s="80"/>
      <c r="J3" s="720"/>
      <c r="K3" s="721"/>
      <c r="L3" s="722"/>
      <c r="O3" s="199"/>
    </row>
    <row r="4" spans="2:17" ht="30.75" customHeight="1" x14ac:dyDescent="0.25">
      <c r="B4" s="733" t="s">
        <v>1447</v>
      </c>
      <c r="C4" s="734"/>
      <c r="D4" s="734"/>
      <c r="E4" s="734"/>
      <c r="F4" s="734"/>
      <c r="G4" s="734"/>
      <c r="H4" s="735"/>
      <c r="J4" s="723" t="s">
        <v>348</v>
      </c>
      <c r="K4" s="724"/>
      <c r="L4" s="162">
        <f>(SUM(NumberRequested_CatI))</f>
        <v>0</v>
      </c>
      <c r="O4" s="200">
        <v>3</v>
      </c>
    </row>
    <row r="5" spans="2:17" ht="15" customHeight="1" x14ac:dyDescent="0.35">
      <c r="B5" s="736"/>
      <c r="C5" s="737"/>
      <c r="D5" s="737"/>
      <c r="E5" s="737"/>
      <c r="F5" s="737"/>
      <c r="G5" s="737"/>
      <c r="H5" s="738"/>
      <c r="J5" s="725" t="s">
        <v>71</v>
      </c>
      <c r="K5" s="726"/>
      <c r="L5" s="112">
        <f>SUM(EstimatedFuelCost_CatI)</f>
        <v>0</v>
      </c>
      <c r="P5" s="35"/>
      <c r="Q5" s="306"/>
    </row>
    <row r="6" spans="2:17" ht="15" customHeight="1" x14ac:dyDescent="0.35">
      <c r="B6" s="736"/>
      <c r="C6" s="737"/>
      <c r="D6" s="737"/>
      <c r="E6" s="737"/>
      <c r="F6" s="737"/>
      <c r="G6" s="737"/>
      <c r="H6" s="738"/>
      <c r="J6" s="727" t="s">
        <v>47</v>
      </c>
      <c r="K6" s="728"/>
      <c r="L6" s="85">
        <f>SUMIF(PrimaryFuel_CatI, "Electric", NumberRequested_CatI)</f>
        <v>0</v>
      </c>
      <c r="P6" s="35"/>
      <c r="Q6" s="306"/>
    </row>
    <row r="7" spans="2:17" ht="15" customHeight="1" x14ac:dyDescent="0.25">
      <c r="B7" s="739"/>
      <c r="C7" s="740"/>
      <c r="D7" s="740"/>
      <c r="E7" s="740"/>
      <c r="F7" s="740"/>
      <c r="G7" s="740"/>
      <c r="H7" s="741"/>
      <c r="J7" s="727" t="s">
        <v>48</v>
      </c>
      <c r="K7" s="728"/>
      <c r="L7" s="85">
        <f>SUMIF(SecondaryFuel_CatI, "Electric", NumberRequested_CatI)</f>
        <v>0</v>
      </c>
      <c r="Q7" s="307"/>
    </row>
    <row r="8" spans="2:17" ht="15" customHeight="1" thickBot="1" x14ac:dyDescent="0.3">
      <c r="B8" s="395"/>
      <c r="C8" s="395"/>
      <c r="D8" s="395"/>
      <c r="E8" s="395"/>
      <c r="F8" s="395"/>
      <c r="G8" s="395"/>
      <c r="H8" s="395"/>
      <c r="J8" s="729" t="s">
        <v>46</v>
      </c>
      <c r="K8" s="730"/>
      <c r="L8" s="166">
        <f>SUMIF(PrimaryFuel_CatI, "CNG", NumberRequested_CatI) + SUMIFS(NumberRequested_CatI, PrimaryFuel_CatI, "Diesel", (K14:K30), "Yes")+SUMIFS(NumberRequested_CatI, SecondaryFuel_CatI, "E85", (K14:K30), "Yes")</f>
        <v>0</v>
      </c>
      <c r="Q8" s="308"/>
    </row>
    <row r="9" spans="2:17" ht="18.75" customHeight="1" thickBot="1" x14ac:dyDescent="0.35">
      <c r="B9" s="395"/>
      <c r="C9" s="395"/>
      <c r="D9" s="395"/>
      <c r="E9" s="395"/>
      <c r="F9" s="395"/>
      <c r="G9" s="395"/>
      <c r="H9" s="395"/>
      <c r="J9" s="731" t="s">
        <v>69</v>
      </c>
      <c r="K9" s="732"/>
      <c r="L9" s="114">
        <f>IFERROR((AVERAGE(L14:L30)), 0)</f>
        <v>0</v>
      </c>
      <c r="Q9" s="295"/>
    </row>
    <row r="10" spans="2:17" ht="15" customHeight="1" x14ac:dyDescent="0.25">
      <c r="B10" s="349" t="s">
        <v>53</v>
      </c>
      <c r="C10" s="231"/>
      <c r="I10" s="42"/>
      <c r="Q10" s="295"/>
    </row>
    <row r="11" spans="2:17" ht="11.25" customHeight="1" x14ac:dyDescent="0.25">
      <c r="B11" s="59" t="s">
        <v>28</v>
      </c>
      <c r="C11" s="231"/>
      <c r="E11" s="36"/>
      <c r="F11" s="36"/>
      <c r="N11" s="49"/>
      <c r="O11" s="49"/>
    </row>
    <row r="12" spans="2:17" ht="3" customHeight="1" thickBot="1" x14ac:dyDescent="0.3">
      <c r="D12"/>
      <c r="N12" s="37"/>
      <c r="O12" s="37"/>
    </row>
    <row r="13" spans="2:17" ht="75" x14ac:dyDescent="0.25">
      <c r="B13" s="134" t="s">
        <v>64</v>
      </c>
      <c r="C13" s="81" t="s">
        <v>1</v>
      </c>
      <c r="D13" s="82" t="s">
        <v>2</v>
      </c>
      <c r="E13" s="83" t="s">
        <v>228</v>
      </c>
      <c r="F13" s="83" t="s">
        <v>147</v>
      </c>
      <c r="G13" s="83" t="s">
        <v>4</v>
      </c>
      <c r="H13" s="83" t="s">
        <v>70</v>
      </c>
      <c r="I13" s="83" t="s">
        <v>361</v>
      </c>
      <c r="J13" s="83" t="s">
        <v>362</v>
      </c>
      <c r="K13" s="469" t="s">
        <v>1468</v>
      </c>
      <c r="L13" s="473" t="s">
        <v>72</v>
      </c>
      <c r="M13" s="466" t="s">
        <v>380</v>
      </c>
      <c r="P13"/>
    </row>
    <row r="14" spans="2:17" x14ac:dyDescent="0.25">
      <c r="B14" s="84" t="str">
        <f>IF('Vehicle Request'!H28="", "", 'Vehicle Request'!H28)</f>
        <v/>
      </c>
      <c r="C14" s="20" t="str">
        <f>IF('Vehicle Request'!I28="", "", 'Vehicle Request'!I28)</f>
        <v/>
      </c>
      <c r="D14" s="2" t="str">
        <f>IF('Vehicle Request'!J28="", "", 'Vehicle Request'!J28)</f>
        <v/>
      </c>
      <c r="E14" s="2" t="str">
        <f>IF('Vehicle Request'!K28="", "", CONCATENATE('Vehicle Request'!P28," ", 'Vehicle Request'!L28))</f>
        <v/>
      </c>
      <c r="F14" s="394" t="str">
        <f>IF('Vehicle Request'!G28="", "", 'Vehicle Request'!G28)</f>
        <v/>
      </c>
      <c r="G14" s="2" t="str">
        <f>IF('Vehicle Request'!W28=0, "", 'Vehicle Request'!W28)</f>
        <v/>
      </c>
      <c r="H14" s="167" t="str">
        <f t="shared" ref="H14:H27" si="0">IF(G14="", "", (15000/G14)*$O$4*F14)</f>
        <v/>
      </c>
      <c r="I14" s="169" t="str">
        <f>IF('Vehicle Request'!U28=0, "", 'Vehicle Request'!U28)</f>
        <v/>
      </c>
      <c r="J14" s="2" t="str">
        <f>IF('Vehicle Request'!V28=0, "", 'Vehicle Request'!V28)</f>
        <v/>
      </c>
      <c r="K14" s="470"/>
      <c r="L14" s="474" t="str">
        <f t="shared" ref="L14:L31" si="1">IF(F14="","",IF(I14="CNG",G14*2,IF(OR(AND(I14="E85",K14="Yes"), AND(I14="Diesel", K14="Yes")), G14*1.5,IF(G14="N/A","",(G14)))))</f>
        <v/>
      </c>
      <c r="M14" s="467" t="str">
        <f t="shared" ref="M14:M30" si="2">IF(L14="", "", (1/L14)*F14)</f>
        <v/>
      </c>
    </row>
    <row r="15" spans="2:17" x14ac:dyDescent="0.25">
      <c r="B15" s="84" t="str">
        <f>IF('Vehicle Request'!H29="", "", 'Vehicle Request'!H29)</f>
        <v/>
      </c>
      <c r="C15" s="20" t="str">
        <f>IF('Vehicle Request'!I29="", "", 'Vehicle Request'!I29)</f>
        <v/>
      </c>
      <c r="D15" s="2" t="str">
        <f>IF('Vehicle Request'!J29="", "", 'Vehicle Request'!J29)</f>
        <v/>
      </c>
      <c r="E15" s="2" t="str">
        <f>IF('Vehicle Request'!K29="", "", CONCATENATE('Vehicle Request'!P29," ", 'Vehicle Request'!L29))</f>
        <v/>
      </c>
      <c r="F15" s="16" t="str">
        <f>IF('Vehicle Request'!G29="", "", 'Vehicle Request'!G29)</f>
        <v/>
      </c>
      <c r="G15" s="2" t="str">
        <f>IF('Vehicle Request'!W29=0, "", 'Vehicle Request'!W29)</f>
        <v/>
      </c>
      <c r="H15" s="167" t="str">
        <f t="shared" si="0"/>
        <v/>
      </c>
      <c r="I15" s="169" t="str">
        <f>IF('Vehicle Request'!U29=0, "", 'Vehicle Request'!U29)</f>
        <v/>
      </c>
      <c r="J15" s="2" t="str">
        <f>IF('Vehicle Request'!V29=0, "", 'Vehicle Request'!V29)</f>
        <v/>
      </c>
      <c r="K15" s="471"/>
      <c r="L15" s="474" t="str">
        <f t="shared" si="1"/>
        <v/>
      </c>
      <c r="M15" s="467" t="str">
        <f t="shared" si="2"/>
        <v/>
      </c>
    </row>
    <row r="16" spans="2:17" x14ac:dyDescent="0.25">
      <c r="B16" s="84" t="str">
        <f>IF('Vehicle Request'!H30="", "", 'Vehicle Request'!H30)</f>
        <v/>
      </c>
      <c r="C16" s="20" t="str">
        <f>IF('Vehicle Request'!I30="", "", 'Vehicle Request'!I30)</f>
        <v/>
      </c>
      <c r="D16" s="2" t="str">
        <f>IF('Vehicle Request'!J30="", "", 'Vehicle Request'!J30)</f>
        <v/>
      </c>
      <c r="E16" s="2" t="str">
        <f>IF('Vehicle Request'!K30="", "", CONCATENATE('Vehicle Request'!P30," ", 'Vehicle Request'!L30))</f>
        <v/>
      </c>
      <c r="F16" s="16" t="str">
        <f>IF('Vehicle Request'!G30="", "", 'Vehicle Request'!G30)</f>
        <v/>
      </c>
      <c r="G16" s="2" t="str">
        <f>IF('Vehicle Request'!W30=0, "", 'Vehicle Request'!W30)</f>
        <v/>
      </c>
      <c r="H16" s="167" t="str">
        <f t="shared" si="0"/>
        <v/>
      </c>
      <c r="I16" s="169" t="str">
        <f>IF('Vehicle Request'!U30=0, "", 'Vehicle Request'!U30)</f>
        <v/>
      </c>
      <c r="J16" s="2" t="str">
        <f>IF('Vehicle Request'!V30=0, "", 'Vehicle Request'!V30)</f>
        <v/>
      </c>
      <c r="K16" s="471"/>
      <c r="L16" s="474" t="str">
        <f t="shared" si="1"/>
        <v/>
      </c>
      <c r="M16" s="467" t="str">
        <f t="shared" si="2"/>
        <v/>
      </c>
    </row>
    <row r="17" spans="1:36" x14ac:dyDescent="0.25">
      <c r="B17" s="84" t="str">
        <f>IF('Vehicle Request'!H31="", "", 'Vehicle Request'!H31)</f>
        <v/>
      </c>
      <c r="C17" s="20" t="str">
        <f>IF('Vehicle Request'!I31="", "", 'Vehicle Request'!I31)</f>
        <v/>
      </c>
      <c r="D17" s="2" t="str">
        <f>IF('Vehicle Request'!J31="", "", 'Vehicle Request'!J31)</f>
        <v/>
      </c>
      <c r="E17" s="2" t="str">
        <f>IF('Vehicle Request'!K31="", "", CONCATENATE('Vehicle Request'!P31," ", 'Vehicle Request'!L31))</f>
        <v/>
      </c>
      <c r="F17" s="16" t="str">
        <f>IF('Vehicle Request'!G31="", "", 'Vehicle Request'!G31)</f>
        <v/>
      </c>
      <c r="G17" s="2" t="str">
        <f>IF('Vehicle Request'!W31=0, "", 'Vehicle Request'!W31)</f>
        <v/>
      </c>
      <c r="H17" s="167" t="str">
        <f t="shared" si="0"/>
        <v/>
      </c>
      <c r="I17" s="169" t="str">
        <f>IF('Vehicle Request'!U31=0, "", 'Vehicle Request'!U31)</f>
        <v/>
      </c>
      <c r="J17" s="2" t="str">
        <f>IF('Vehicle Request'!V31=0, "", 'Vehicle Request'!V31)</f>
        <v/>
      </c>
      <c r="K17" s="471"/>
      <c r="L17" s="474" t="str">
        <f t="shared" si="1"/>
        <v/>
      </c>
      <c r="M17" s="467" t="str">
        <f t="shared" si="2"/>
        <v/>
      </c>
    </row>
    <row r="18" spans="1:36" x14ac:dyDescent="0.25">
      <c r="B18" s="84" t="str">
        <f>IF('Vehicle Request'!H32="", "", 'Vehicle Request'!H32)</f>
        <v/>
      </c>
      <c r="C18" s="20" t="str">
        <f>IF('Vehicle Request'!I32="", "", 'Vehicle Request'!I32)</f>
        <v/>
      </c>
      <c r="D18" s="2" t="str">
        <f>IF('Vehicle Request'!J32="", "", 'Vehicle Request'!J32)</f>
        <v/>
      </c>
      <c r="E18" s="2" t="str">
        <f>IF('Vehicle Request'!K32="", "", CONCATENATE('Vehicle Request'!P32," ", 'Vehicle Request'!L32))</f>
        <v/>
      </c>
      <c r="F18" s="16" t="str">
        <f>IF('Vehicle Request'!G32="", "", 'Vehicle Request'!G32)</f>
        <v/>
      </c>
      <c r="G18" s="2" t="str">
        <f>IF('Vehicle Request'!W32=0, "", 'Vehicle Request'!W32)</f>
        <v/>
      </c>
      <c r="H18" s="167" t="str">
        <f t="shared" si="0"/>
        <v/>
      </c>
      <c r="I18" s="169" t="str">
        <f>IF('Vehicle Request'!U32=0, "", 'Vehicle Request'!U32)</f>
        <v/>
      </c>
      <c r="J18" s="2" t="str">
        <f>IF('Vehicle Request'!V32=0, "", 'Vehicle Request'!V32)</f>
        <v/>
      </c>
      <c r="K18" s="471"/>
      <c r="L18" s="474" t="str">
        <f t="shared" si="1"/>
        <v/>
      </c>
      <c r="M18" s="467" t="str">
        <f t="shared" si="2"/>
        <v/>
      </c>
    </row>
    <row r="19" spans="1:36" x14ac:dyDescent="0.25">
      <c r="B19" s="84" t="str">
        <f>IF('Vehicle Request'!H33="", "", 'Vehicle Request'!H33)</f>
        <v/>
      </c>
      <c r="C19" s="20" t="str">
        <f>IF('Vehicle Request'!I33="", "", 'Vehicle Request'!I33)</f>
        <v/>
      </c>
      <c r="D19" s="2" t="str">
        <f>IF('Vehicle Request'!J33="", "", 'Vehicle Request'!J33)</f>
        <v/>
      </c>
      <c r="E19" s="2" t="str">
        <f>IF('Vehicle Request'!K33="", "", CONCATENATE('Vehicle Request'!P33," ", 'Vehicle Request'!L33))</f>
        <v/>
      </c>
      <c r="F19" s="16" t="str">
        <f>IF('Vehicle Request'!G33="", "", 'Vehicle Request'!G33)</f>
        <v/>
      </c>
      <c r="G19" s="2" t="str">
        <f>IF('Vehicle Request'!W33=0, "", 'Vehicle Request'!W33)</f>
        <v/>
      </c>
      <c r="H19" s="167" t="str">
        <f t="shared" si="0"/>
        <v/>
      </c>
      <c r="I19" s="169" t="str">
        <f>IF('Vehicle Request'!U33=0, "", 'Vehicle Request'!U33)</f>
        <v/>
      </c>
      <c r="J19" s="2" t="str">
        <f>IF('Vehicle Request'!V33=0, "", 'Vehicle Request'!V33)</f>
        <v/>
      </c>
      <c r="K19" s="471"/>
      <c r="L19" s="474" t="str">
        <f t="shared" si="1"/>
        <v/>
      </c>
      <c r="M19" s="467" t="str">
        <f t="shared" si="2"/>
        <v/>
      </c>
    </row>
    <row r="20" spans="1:36" x14ac:dyDescent="0.25">
      <c r="B20" s="84" t="str">
        <f>IF('Vehicle Request'!H34="", "", 'Vehicle Request'!H34)</f>
        <v/>
      </c>
      <c r="C20" s="20" t="str">
        <f>IF('Vehicle Request'!I34="", "", 'Vehicle Request'!I34)</f>
        <v/>
      </c>
      <c r="D20" s="2" t="str">
        <f>IF('Vehicle Request'!J34="", "", 'Vehicle Request'!J34)</f>
        <v/>
      </c>
      <c r="E20" s="2" t="str">
        <f>IF('Vehicle Request'!K34="", "", CONCATENATE('Vehicle Request'!P34," ", 'Vehicle Request'!L34))</f>
        <v/>
      </c>
      <c r="F20" s="16" t="str">
        <f>IF('Vehicle Request'!G34="", "", 'Vehicle Request'!G34)</f>
        <v/>
      </c>
      <c r="G20" s="2" t="str">
        <f>IF('Vehicle Request'!W34=0, "", 'Vehicle Request'!W34)</f>
        <v/>
      </c>
      <c r="H20" s="167" t="str">
        <f t="shared" si="0"/>
        <v/>
      </c>
      <c r="I20" s="169" t="str">
        <f>IF('Vehicle Request'!U34=0, "", 'Vehicle Request'!U34)</f>
        <v/>
      </c>
      <c r="J20" s="2" t="str">
        <f>IF('Vehicle Request'!V34=0, "", 'Vehicle Request'!V34)</f>
        <v/>
      </c>
      <c r="K20" s="471"/>
      <c r="L20" s="474" t="str">
        <f t="shared" si="1"/>
        <v/>
      </c>
      <c r="M20" s="467" t="str">
        <f t="shared" si="2"/>
        <v/>
      </c>
    </row>
    <row r="21" spans="1:36" x14ac:dyDescent="0.25">
      <c r="B21" s="84" t="str">
        <f>IF('Vehicle Request'!H35="", "", 'Vehicle Request'!H35)</f>
        <v/>
      </c>
      <c r="C21" s="20" t="str">
        <f>IF('Vehicle Request'!I35="", "", 'Vehicle Request'!I35)</f>
        <v/>
      </c>
      <c r="D21" s="2" t="str">
        <f>IF('Vehicle Request'!J35="", "", 'Vehicle Request'!J35)</f>
        <v/>
      </c>
      <c r="E21" s="2" t="str">
        <f>IF('Vehicle Request'!K35="", "", CONCATENATE('Vehicle Request'!P35," ", 'Vehicle Request'!L35))</f>
        <v/>
      </c>
      <c r="F21" s="16" t="str">
        <f>IF('Vehicle Request'!G35="", "", 'Vehicle Request'!G35)</f>
        <v/>
      </c>
      <c r="G21" s="2" t="str">
        <f>IF('Vehicle Request'!W35=0, "", 'Vehicle Request'!W35)</f>
        <v/>
      </c>
      <c r="H21" s="167" t="str">
        <f t="shared" si="0"/>
        <v/>
      </c>
      <c r="I21" s="169" t="str">
        <f>IF('Vehicle Request'!U35=0, "", 'Vehicle Request'!U35)</f>
        <v/>
      </c>
      <c r="J21" s="2" t="str">
        <f>IF('Vehicle Request'!V35=0, "", 'Vehicle Request'!V35)</f>
        <v/>
      </c>
      <c r="K21" s="471"/>
      <c r="L21" s="474" t="str">
        <f t="shared" si="1"/>
        <v/>
      </c>
      <c r="M21" s="467" t="str">
        <f t="shared" si="2"/>
        <v/>
      </c>
    </row>
    <row r="22" spans="1:36" x14ac:dyDescent="0.25">
      <c r="B22" s="84" t="str">
        <f>IF('Vehicle Request'!H36="", "", 'Vehicle Request'!H36)</f>
        <v/>
      </c>
      <c r="C22" s="20" t="str">
        <f>IF('Vehicle Request'!I36="", "", 'Vehicle Request'!I36)</f>
        <v/>
      </c>
      <c r="D22" s="2" t="str">
        <f>IF('Vehicle Request'!J36="", "", 'Vehicle Request'!J36)</f>
        <v/>
      </c>
      <c r="E22" s="2" t="str">
        <f>IF('Vehicle Request'!K36="", "", CONCATENATE('Vehicle Request'!P36," ", 'Vehicle Request'!L36))</f>
        <v/>
      </c>
      <c r="F22" s="16" t="str">
        <f>IF('Vehicle Request'!G36="", "", 'Vehicle Request'!G36)</f>
        <v/>
      </c>
      <c r="G22" s="2" t="str">
        <f>IF('Vehicle Request'!W36=0, "", 'Vehicle Request'!W36)</f>
        <v/>
      </c>
      <c r="H22" s="167" t="str">
        <f t="shared" si="0"/>
        <v/>
      </c>
      <c r="I22" s="169" t="str">
        <f>IF('Vehicle Request'!U36=0, "", 'Vehicle Request'!U36)</f>
        <v/>
      </c>
      <c r="J22" s="2" t="str">
        <f>IF('Vehicle Request'!V36=0, "", 'Vehicle Request'!V36)</f>
        <v/>
      </c>
      <c r="K22" s="471"/>
      <c r="L22" s="474" t="str">
        <f t="shared" si="1"/>
        <v/>
      </c>
      <c r="M22" s="467" t="str">
        <f t="shared" si="2"/>
        <v/>
      </c>
    </row>
    <row r="23" spans="1:36" x14ac:dyDescent="0.25">
      <c r="B23" s="84" t="str">
        <f>IF('Vehicle Request'!H37="", "", 'Vehicle Request'!H37)</f>
        <v/>
      </c>
      <c r="C23" s="20" t="str">
        <f>IF('Vehicle Request'!I37="", "", 'Vehicle Request'!I37)</f>
        <v/>
      </c>
      <c r="D23" s="2" t="str">
        <f>IF('Vehicle Request'!J37="", "", 'Vehicle Request'!J37)</f>
        <v/>
      </c>
      <c r="E23" s="2" t="str">
        <f>IF('Vehicle Request'!K37="", "", CONCATENATE('Vehicle Request'!P37," ", 'Vehicle Request'!L37))</f>
        <v/>
      </c>
      <c r="F23" s="16" t="str">
        <f>IF('Vehicle Request'!G37="", "", 'Vehicle Request'!G37)</f>
        <v/>
      </c>
      <c r="G23" s="2" t="str">
        <f>IF('Vehicle Request'!W37=0, "", 'Vehicle Request'!W37)</f>
        <v/>
      </c>
      <c r="H23" s="167" t="str">
        <f t="shared" si="0"/>
        <v/>
      </c>
      <c r="I23" s="169" t="str">
        <f>IF('Vehicle Request'!U37=0, "", 'Vehicle Request'!U37)</f>
        <v/>
      </c>
      <c r="J23" s="2" t="str">
        <f>IF('Vehicle Request'!V37=0, "", 'Vehicle Request'!V37)</f>
        <v/>
      </c>
      <c r="K23" s="471"/>
      <c r="L23" s="474" t="str">
        <f t="shared" si="1"/>
        <v/>
      </c>
      <c r="M23" s="467" t="str">
        <f t="shared" si="2"/>
        <v/>
      </c>
    </row>
    <row r="24" spans="1:36" x14ac:dyDescent="0.25">
      <c r="B24" s="84" t="str">
        <f>IF('Vehicle Request'!H38="", "", 'Vehicle Request'!H38)</f>
        <v/>
      </c>
      <c r="C24" s="20" t="str">
        <f>IF('Vehicle Request'!I38="", "", 'Vehicle Request'!I38)</f>
        <v/>
      </c>
      <c r="D24" s="2" t="str">
        <f>IF('Vehicle Request'!J38="", "", 'Vehicle Request'!J38)</f>
        <v/>
      </c>
      <c r="E24" s="2" t="str">
        <f>IF('Vehicle Request'!K38="", "", CONCATENATE('Vehicle Request'!P38," ", 'Vehicle Request'!L38))</f>
        <v/>
      </c>
      <c r="F24" s="16" t="str">
        <f>IF('Vehicle Request'!G38="", "", 'Vehicle Request'!G38)</f>
        <v/>
      </c>
      <c r="G24" s="2" t="str">
        <f>IF('Vehicle Request'!W38=0, "", 'Vehicle Request'!W38)</f>
        <v/>
      </c>
      <c r="H24" s="167" t="str">
        <f t="shared" si="0"/>
        <v/>
      </c>
      <c r="I24" s="169" t="str">
        <f>IF('Vehicle Request'!U38=0, "", 'Vehicle Request'!U38)</f>
        <v/>
      </c>
      <c r="J24" s="2" t="str">
        <f>IF('Vehicle Request'!V38=0, "", 'Vehicle Request'!V38)</f>
        <v/>
      </c>
      <c r="K24" s="471"/>
      <c r="L24" s="474" t="str">
        <f t="shared" si="1"/>
        <v/>
      </c>
      <c r="M24" s="467" t="str">
        <f t="shared" si="2"/>
        <v/>
      </c>
    </row>
    <row r="25" spans="1:36" x14ac:dyDescent="0.25">
      <c r="B25" s="84" t="str">
        <f>IF('Vehicle Request'!H39="", "", 'Vehicle Request'!H39)</f>
        <v/>
      </c>
      <c r="C25" s="20" t="str">
        <f>IF('Vehicle Request'!I39="", "", 'Vehicle Request'!I39)</f>
        <v/>
      </c>
      <c r="D25" s="2" t="str">
        <f>IF('Vehicle Request'!J39="", "", 'Vehicle Request'!J39)</f>
        <v/>
      </c>
      <c r="E25" s="2" t="str">
        <f>IF('Vehicle Request'!K39="", "", CONCATENATE('Vehicle Request'!P39," ", 'Vehicle Request'!L39))</f>
        <v/>
      </c>
      <c r="F25" s="16" t="str">
        <f>IF('Vehicle Request'!G39="", "", 'Vehicle Request'!G39)</f>
        <v/>
      </c>
      <c r="G25" s="2" t="str">
        <f>IF('Vehicle Request'!W39=0, "", 'Vehicle Request'!W39)</f>
        <v/>
      </c>
      <c r="H25" s="167" t="str">
        <f t="shared" si="0"/>
        <v/>
      </c>
      <c r="I25" s="169" t="str">
        <f>IF('Vehicle Request'!U39=0, "", 'Vehicle Request'!U39)</f>
        <v/>
      </c>
      <c r="J25" s="2" t="str">
        <f>IF('Vehicle Request'!V39=0, "", 'Vehicle Request'!V39)</f>
        <v/>
      </c>
      <c r="K25" s="471"/>
      <c r="L25" s="474" t="str">
        <f t="shared" si="1"/>
        <v/>
      </c>
      <c r="M25" s="467" t="str">
        <f t="shared" si="2"/>
        <v/>
      </c>
    </row>
    <row r="26" spans="1:36" x14ac:dyDescent="0.25">
      <c r="B26" s="84" t="str">
        <f>IF('Vehicle Request'!H40="", "", 'Vehicle Request'!H40)</f>
        <v/>
      </c>
      <c r="C26" s="20" t="str">
        <f>IF('Vehicle Request'!I40="", "", 'Vehicle Request'!I40)</f>
        <v/>
      </c>
      <c r="D26" s="2" t="str">
        <f>IF('Vehicle Request'!J40="", "", 'Vehicle Request'!J40)</f>
        <v/>
      </c>
      <c r="E26" s="2" t="str">
        <f>IF('Vehicle Request'!K40="", "", CONCATENATE('Vehicle Request'!P40," ", 'Vehicle Request'!L40))</f>
        <v/>
      </c>
      <c r="F26" s="16" t="str">
        <f>IF('Vehicle Request'!G40="", "", 'Vehicle Request'!G40)</f>
        <v/>
      </c>
      <c r="G26" s="2" t="str">
        <f>IF('Vehicle Request'!W40=0, "", 'Vehicle Request'!W40)</f>
        <v/>
      </c>
      <c r="H26" s="167" t="str">
        <f t="shared" si="0"/>
        <v/>
      </c>
      <c r="I26" s="169" t="str">
        <f>IF('Vehicle Request'!U40=0, "", 'Vehicle Request'!U40)</f>
        <v/>
      </c>
      <c r="J26" s="2" t="str">
        <f>IF('Vehicle Request'!V40=0, "", 'Vehicle Request'!V40)</f>
        <v/>
      </c>
      <c r="K26" s="471"/>
      <c r="L26" s="474" t="str">
        <f t="shared" si="1"/>
        <v/>
      </c>
      <c r="M26" s="467" t="str">
        <f t="shared" si="2"/>
        <v/>
      </c>
    </row>
    <row r="27" spans="1:36" x14ac:dyDescent="0.25">
      <c r="B27" s="84" t="str">
        <f>IF('Vehicle Request'!H41="", "", 'Vehicle Request'!H41)</f>
        <v/>
      </c>
      <c r="C27" s="20" t="str">
        <f>IF('Vehicle Request'!I41="", "", 'Vehicle Request'!I41)</f>
        <v/>
      </c>
      <c r="D27" s="2" t="str">
        <f>IF('Vehicle Request'!J41="", "", 'Vehicle Request'!J41)</f>
        <v/>
      </c>
      <c r="E27" s="2" t="str">
        <f>IF('Vehicle Request'!K41="", "", CONCATENATE('Vehicle Request'!P41," ", 'Vehicle Request'!L41))</f>
        <v/>
      </c>
      <c r="F27" s="16" t="str">
        <f>IF('Vehicle Request'!G41="", "", 'Vehicle Request'!G41)</f>
        <v/>
      </c>
      <c r="G27" s="2" t="str">
        <f>IF('Vehicle Request'!W41=0, "", 'Vehicle Request'!W41)</f>
        <v/>
      </c>
      <c r="H27" s="167" t="str">
        <f t="shared" si="0"/>
        <v/>
      </c>
      <c r="I27" s="169" t="str">
        <f>IF('Vehicle Request'!U41=0, "", 'Vehicle Request'!U41)</f>
        <v/>
      </c>
      <c r="J27" s="2" t="str">
        <f>IF('Vehicle Request'!V41=0, "", 'Vehicle Request'!V41)</f>
        <v/>
      </c>
      <c r="K27" s="471"/>
      <c r="L27" s="474" t="str">
        <f t="shared" si="1"/>
        <v/>
      </c>
      <c r="M27" s="467" t="str">
        <f t="shared" si="2"/>
        <v/>
      </c>
    </row>
    <row r="28" spans="1:36" s="216" customFormat="1" x14ac:dyDescent="0.25">
      <c r="A28" s="19"/>
      <c r="B28" s="84" t="str">
        <f>IF('Vehicle Request'!H42="", "", 'Vehicle Request'!H42)</f>
        <v/>
      </c>
      <c r="C28" s="20" t="str">
        <f>IF('Vehicle Request'!I42="", "", 'Vehicle Request'!I42)</f>
        <v/>
      </c>
      <c r="D28" s="2" t="str">
        <f>IF('Vehicle Request'!J42="", "", 'Vehicle Request'!J42)</f>
        <v/>
      </c>
      <c r="E28" s="2" t="str">
        <f>IF('Vehicle Request'!K42="", "", CONCATENATE('Vehicle Request'!P42," ", 'Vehicle Request'!L42))</f>
        <v/>
      </c>
      <c r="F28" s="394" t="str">
        <f>IF('Vehicle Request'!G42="", "", 'Vehicle Request'!G42)</f>
        <v/>
      </c>
      <c r="G28" s="2" t="str">
        <f>IF('Vehicle Request'!W42=0, "", 'Vehicle Request'!W42)</f>
        <v/>
      </c>
      <c r="H28" s="167" t="str">
        <f t="shared" ref="H28:H30" si="3">IF(G28="", "", (15000/G28)*$O$4*F28)</f>
        <v/>
      </c>
      <c r="I28" s="169" t="str">
        <f>IF('Vehicle Request'!U42=0, "", 'Vehicle Request'!U42)</f>
        <v/>
      </c>
      <c r="J28" s="2" t="str">
        <f>IF('Vehicle Request'!V42=0, "", 'Vehicle Request'!V42)</f>
        <v/>
      </c>
      <c r="K28" s="471"/>
      <c r="L28" s="474" t="str">
        <f t="shared" si="1"/>
        <v/>
      </c>
      <c r="M28" s="467" t="str">
        <f t="shared" si="2"/>
        <v/>
      </c>
      <c r="N28" s="19"/>
      <c r="O28" s="19"/>
      <c r="P28" s="19"/>
      <c r="Q28" s="275"/>
      <c r="R28" s="275"/>
      <c r="S28" s="275"/>
      <c r="T28" s="275"/>
      <c r="U28" s="275"/>
      <c r="V28" s="275"/>
      <c r="W28" s="275"/>
      <c r="X28" s="275"/>
      <c r="Y28" s="275"/>
      <c r="Z28" s="275"/>
      <c r="AA28" s="275"/>
      <c r="AB28" s="275"/>
      <c r="AC28" s="275"/>
      <c r="AD28" s="275"/>
      <c r="AE28" s="275"/>
      <c r="AF28" s="275"/>
      <c r="AG28" s="275"/>
      <c r="AH28" s="275"/>
      <c r="AI28" s="275"/>
      <c r="AJ28" s="275"/>
    </row>
    <row r="29" spans="1:36" s="216" customFormat="1" x14ac:dyDescent="0.25">
      <c r="A29" s="19"/>
      <c r="B29" s="84" t="str">
        <f>IF('Vehicle Request'!H43="", "", 'Vehicle Request'!H43)</f>
        <v/>
      </c>
      <c r="C29" s="20" t="str">
        <f>IF('Vehicle Request'!I43="", "", 'Vehicle Request'!I43)</f>
        <v/>
      </c>
      <c r="D29" s="2" t="str">
        <f>IF('Vehicle Request'!J43="", "", 'Vehicle Request'!J43)</f>
        <v/>
      </c>
      <c r="E29" s="2" t="str">
        <f>IF('Vehicle Request'!K43="", "", CONCATENATE('Vehicle Request'!P43," ", 'Vehicle Request'!L43))</f>
        <v/>
      </c>
      <c r="F29" s="394" t="str">
        <f>IF('Vehicle Request'!G43="", "", 'Vehicle Request'!G43)</f>
        <v/>
      </c>
      <c r="G29" s="2" t="str">
        <f>IF('Vehicle Request'!W43=0, "", 'Vehicle Request'!W43)</f>
        <v/>
      </c>
      <c r="H29" s="167" t="str">
        <f t="shared" si="3"/>
        <v/>
      </c>
      <c r="I29" s="169" t="str">
        <f>IF('Vehicle Request'!U43=0, "", 'Vehicle Request'!U43)</f>
        <v/>
      </c>
      <c r="J29" s="2" t="str">
        <f>IF('Vehicle Request'!V43=0, "", 'Vehicle Request'!V43)</f>
        <v/>
      </c>
      <c r="K29" s="471"/>
      <c r="L29" s="474" t="str">
        <f t="shared" si="1"/>
        <v/>
      </c>
      <c r="M29" s="467" t="str">
        <f t="shared" si="2"/>
        <v/>
      </c>
      <c r="N29" s="19"/>
      <c r="O29" s="19"/>
      <c r="P29" s="19"/>
      <c r="Q29" s="275"/>
      <c r="R29" s="275"/>
      <c r="S29" s="275"/>
      <c r="T29" s="275"/>
      <c r="U29" s="275"/>
      <c r="V29" s="275"/>
      <c r="W29" s="275"/>
      <c r="X29" s="275"/>
      <c r="Y29" s="275"/>
      <c r="Z29" s="275"/>
      <c r="AA29" s="275"/>
      <c r="AB29" s="275"/>
      <c r="AC29" s="275"/>
      <c r="AD29" s="275"/>
      <c r="AE29" s="275"/>
      <c r="AF29" s="275"/>
      <c r="AG29" s="275"/>
      <c r="AH29" s="275"/>
      <c r="AI29" s="275"/>
      <c r="AJ29" s="275"/>
    </row>
    <row r="30" spans="1:36" ht="15.75" thickBot="1" x14ac:dyDescent="0.3">
      <c r="B30" s="133" t="str">
        <f>IF('Vehicle Request'!H44="", "", 'Vehicle Request'!H44)</f>
        <v/>
      </c>
      <c r="C30" s="230" t="str">
        <f>IF('Vehicle Request'!I44="", "", 'Vehicle Request'!I44)</f>
        <v/>
      </c>
      <c r="D30" s="15" t="str">
        <f>IF('Vehicle Request'!J44="", "", 'Vehicle Request'!J44)</f>
        <v/>
      </c>
      <c r="E30" s="15" t="str">
        <f>IF('Vehicle Request'!K44="", "", CONCATENATE('Vehicle Request'!P44," ", 'Vehicle Request'!L44))</f>
        <v/>
      </c>
      <c r="F30" s="468" t="str">
        <f>IF('Vehicle Request'!G44="", "", 'Vehicle Request'!G44)</f>
        <v/>
      </c>
      <c r="G30" s="15" t="str">
        <f>IF('Vehicle Request'!W44=0, "", 'Vehicle Request'!W44)</f>
        <v/>
      </c>
      <c r="H30" s="168" t="str">
        <f t="shared" si="3"/>
        <v/>
      </c>
      <c r="I30" s="170" t="str">
        <f>IF('Vehicle Request'!U44=0, "", 'Vehicle Request'!U44)</f>
        <v/>
      </c>
      <c r="J30" s="15" t="str">
        <f>IF('Vehicle Request'!V44=0, "", 'Vehicle Request'!V44)</f>
        <v/>
      </c>
      <c r="K30" s="472"/>
      <c r="L30" s="185" t="str">
        <f t="shared" si="1"/>
        <v/>
      </c>
      <c r="M30" s="467" t="str">
        <f t="shared" si="2"/>
        <v/>
      </c>
      <c r="P30"/>
    </row>
    <row r="31" spans="1:36" ht="3" customHeight="1" x14ac:dyDescent="0.25">
      <c r="B31" s="3"/>
      <c r="C31" s="232"/>
      <c r="D31" s="3"/>
      <c r="E31" s="3"/>
      <c r="F31" s="3"/>
      <c r="G31" s="158"/>
      <c r="H31" s="115"/>
      <c r="I31" s="3"/>
      <c r="J31" s="115"/>
      <c r="K31" s="3"/>
      <c r="L31" s="232" t="str">
        <f t="shared" si="1"/>
        <v/>
      </c>
      <c r="M31" s="3"/>
      <c r="N31" s="3"/>
      <c r="O31" s="198"/>
      <c r="P31" s="5"/>
    </row>
    <row r="32" spans="1:36" ht="15" customHeight="1" x14ac:dyDescent="0.25">
      <c r="B32" s="51" t="s">
        <v>53</v>
      </c>
      <c r="C32" s="51"/>
      <c r="E32" s="34"/>
      <c r="F32" s="34"/>
      <c r="G32" s="34"/>
      <c r="I32" s="138"/>
      <c r="J32" s="138"/>
      <c r="K32" s="138"/>
      <c r="L32" s="3"/>
      <c r="M32" s="3"/>
      <c r="N32" s="3"/>
      <c r="O32" s="198"/>
      <c r="P32" s="5"/>
    </row>
    <row r="33" spans="2:16" x14ac:dyDescent="0.25">
      <c r="B33" s="51" t="s">
        <v>28</v>
      </c>
      <c r="C33" s="51"/>
      <c r="E33" s="34"/>
      <c r="F33" s="34"/>
      <c r="G33" s="34"/>
      <c r="H33" s="138"/>
      <c r="I33" s="138"/>
      <c r="J33" s="138"/>
      <c r="K33" s="138"/>
      <c r="L33" s="3"/>
      <c r="M33" s="3"/>
      <c r="N33" s="3"/>
      <c r="O33" s="198"/>
      <c r="P33" s="5"/>
    </row>
    <row r="34" spans="2:16" ht="15" customHeight="1" x14ac:dyDescent="0.25">
      <c r="E34" s="34"/>
      <c r="F34" s="34"/>
      <c r="G34" s="34"/>
      <c r="H34" s="138"/>
      <c r="I34" s="138"/>
      <c r="J34" s="138"/>
      <c r="K34" s="138"/>
      <c r="L34" s="3"/>
      <c r="M34" s="3"/>
      <c r="N34" s="3"/>
      <c r="O34" s="198"/>
      <c r="P34" s="5"/>
    </row>
    <row r="35" spans="2:16" ht="18" customHeight="1" x14ac:dyDescent="0.25">
      <c r="D35" s="661" t="s">
        <v>1535</v>
      </c>
      <c r="E35" s="661"/>
      <c r="F35" s="661"/>
      <c r="G35" s="661"/>
      <c r="H35" s="302"/>
      <c r="I35" s="302"/>
      <c r="J35" s="138"/>
      <c r="K35"/>
      <c r="L35" s="3"/>
      <c r="M35" s="3"/>
      <c r="N35" s="3"/>
      <c r="O35" s="198"/>
      <c r="P35" s="5"/>
    </row>
    <row r="36" spans="2:16" x14ac:dyDescent="0.25">
      <c r="D36" s="661"/>
      <c r="E36" s="661"/>
      <c r="F36" s="661"/>
      <c r="G36" s="661"/>
      <c r="H36" s="138"/>
      <c r="I36" s="138"/>
      <c r="J36" s="138"/>
      <c r="K36" s="138"/>
      <c r="L36" s="3"/>
      <c r="M36" s="3"/>
      <c r="N36" s="3"/>
      <c r="O36" s="198"/>
      <c r="P36" s="5"/>
    </row>
    <row r="37" spans="2:16" x14ac:dyDescent="0.25">
      <c r="D37" s="661"/>
      <c r="E37" s="661"/>
      <c r="F37" s="661"/>
      <c r="G37" s="661"/>
      <c r="K37" s="3"/>
      <c r="L37" s="3"/>
      <c r="M37" s="3"/>
      <c r="N37" s="3"/>
      <c r="O37" s="198"/>
      <c r="P37" s="5"/>
    </row>
    <row r="38" spans="2:16" x14ac:dyDescent="0.25">
      <c r="D38" s="661"/>
      <c r="E38" s="661"/>
      <c r="F38" s="661"/>
      <c r="G38" s="661"/>
      <c r="K38" s="3"/>
      <c r="L38" s="3"/>
      <c r="M38" s="3"/>
      <c r="N38" s="3"/>
      <c r="O38" s="198"/>
      <c r="P38" s="5"/>
    </row>
    <row r="39" spans="2:16" x14ac:dyDescent="0.25">
      <c r="B39" s="3"/>
      <c r="C39" s="232"/>
      <c r="D39" s="661"/>
      <c r="E39" s="661"/>
      <c r="F39" s="661"/>
      <c r="G39" s="661"/>
      <c r="H39" s="115"/>
      <c r="I39" s="3"/>
      <c r="J39" s="115"/>
      <c r="K39" s="3"/>
      <c r="L39" s="3"/>
      <c r="M39" s="3"/>
      <c r="N39" s="3"/>
      <c r="O39" s="198"/>
      <c r="P39" s="5"/>
    </row>
    <row r="40" spans="2:16" ht="30" customHeight="1" x14ac:dyDescent="0.25">
      <c r="B40" s="3"/>
      <c r="C40" s="232"/>
      <c r="D40" s="661"/>
      <c r="E40" s="661"/>
      <c r="F40" s="661"/>
      <c r="G40" s="661"/>
      <c r="H40" s="115"/>
      <c r="I40" s="3"/>
      <c r="J40" s="115"/>
      <c r="K40" s="3"/>
      <c r="L40" s="3"/>
      <c r="M40" s="3"/>
      <c r="N40" s="3"/>
      <c r="O40" s="198"/>
      <c r="P40" s="5"/>
    </row>
    <row r="41" spans="2:16" x14ac:dyDescent="0.25">
      <c r="B41" s="3"/>
      <c r="C41" s="232"/>
      <c r="D41" s="3"/>
      <c r="E41" s="3"/>
      <c r="F41" s="3"/>
      <c r="G41" s="158"/>
      <c r="H41" s="115"/>
      <c r="I41" s="3"/>
      <c r="J41" s="115"/>
      <c r="K41" s="3"/>
      <c r="L41" s="3"/>
      <c r="M41" s="3"/>
      <c r="N41" s="3"/>
      <c r="O41" s="198"/>
      <c r="P41" s="5"/>
    </row>
    <row r="42" spans="2:16" s="275" customFormat="1" hidden="1" x14ac:dyDescent="0.25">
      <c r="B42" s="295"/>
      <c r="C42" s="295"/>
      <c r="D42" s="295"/>
      <c r="E42" s="295"/>
      <c r="F42" s="295"/>
      <c r="G42" s="310"/>
      <c r="H42" s="311"/>
      <c r="I42" s="295"/>
      <c r="J42" s="311"/>
      <c r="K42" s="295"/>
      <c r="L42" s="295"/>
      <c r="M42" s="295"/>
      <c r="N42" s="295"/>
      <c r="O42" s="295"/>
      <c r="P42" s="293"/>
    </row>
    <row r="43" spans="2:16" s="309" customFormat="1" hidden="1" x14ac:dyDescent="0.25">
      <c r="B43" s="312"/>
      <c r="C43" s="312"/>
      <c r="D43" s="312"/>
      <c r="E43" s="312"/>
      <c r="F43" s="312"/>
      <c r="G43" s="313"/>
      <c r="H43" s="311"/>
      <c r="I43" s="312"/>
      <c r="J43" s="311"/>
      <c r="K43" s="312"/>
      <c r="L43" s="312"/>
      <c r="M43" s="312"/>
      <c r="N43" s="312"/>
      <c r="O43" s="312"/>
      <c r="P43" s="314"/>
    </row>
    <row r="44" spans="2:16" s="292" customFormat="1" hidden="1" x14ac:dyDescent="0.25">
      <c r="B44" s="315"/>
      <c r="C44" s="315"/>
      <c r="D44" s="315"/>
      <c r="E44" s="315"/>
      <c r="F44" s="315"/>
      <c r="G44" s="316"/>
      <c r="H44" s="311"/>
      <c r="I44" s="315"/>
      <c r="J44" s="311"/>
      <c r="K44" s="315"/>
      <c r="L44" s="315"/>
      <c r="M44" s="315"/>
      <c r="N44" s="315"/>
      <c r="O44" s="315"/>
      <c r="P44" s="294"/>
    </row>
    <row r="45" spans="2:16" s="292" customFormat="1" hidden="1" x14ac:dyDescent="0.25">
      <c r="B45" s="315"/>
      <c r="C45" s="315"/>
      <c r="D45" s="315"/>
      <c r="E45" s="315"/>
      <c r="F45" s="315"/>
      <c r="G45" s="316"/>
      <c r="H45" s="311"/>
      <c r="I45" s="315"/>
      <c r="J45" s="311"/>
      <c r="K45" s="315"/>
      <c r="L45" s="315"/>
      <c r="M45" s="315"/>
      <c r="N45" s="315"/>
      <c r="O45" s="315"/>
      <c r="P45" s="294"/>
    </row>
    <row r="46" spans="2:16" s="275" customFormat="1" hidden="1" x14ac:dyDescent="0.25">
      <c r="B46" s="312"/>
      <c r="C46" s="312"/>
      <c r="D46" s="312"/>
      <c r="E46" s="312"/>
      <c r="F46" s="312"/>
      <c r="G46" s="313"/>
      <c r="H46" s="311"/>
      <c r="I46" s="312"/>
      <c r="J46" s="311"/>
      <c r="K46" s="295"/>
      <c r="L46" s="295"/>
      <c r="M46" s="295"/>
      <c r="N46" s="295"/>
      <c r="O46" s="295"/>
      <c r="P46" s="293"/>
    </row>
    <row r="47" spans="2:16" s="275" customFormat="1" hidden="1" x14ac:dyDescent="0.25">
      <c r="B47" s="312"/>
      <c r="C47" s="312"/>
      <c r="D47" s="312"/>
      <c r="E47" s="312"/>
      <c r="F47" s="312"/>
      <c r="G47" s="313"/>
      <c r="H47" s="311"/>
      <c r="I47" s="312"/>
      <c r="J47" s="311"/>
      <c r="K47" s="295"/>
      <c r="L47" s="295"/>
      <c r="M47" s="295"/>
      <c r="N47" s="295"/>
      <c r="O47" s="295"/>
      <c r="P47" s="293"/>
    </row>
    <row r="48" spans="2:16" s="275" customFormat="1" hidden="1" x14ac:dyDescent="0.25">
      <c r="B48" s="295"/>
      <c r="C48" s="295"/>
      <c r="D48" s="295"/>
      <c r="E48" s="295"/>
      <c r="F48" s="295"/>
      <c r="G48" s="310"/>
      <c r="H48" s="311"/>
      <c r="I48" s="295"/>
      <c r="J48" s="311"/>
      <c r="K48" s="295"/>
      <c r="L48" s="295"/>
      <c r="M48" s="295"/>
      <c r="N48" s="295"/>
      <c r="O48" s="295"/>
      <c r="P48" s="293"/>
    </row>
    <row r="49" spans="2:16" s="275" customFormat="1" hidden="1" x14ac:dyDescent="0.25">
      <c r="B49" s="295"/>
      <c r="C49" s="295"/>
      <c r="D49" s="295"/>
      <c r="E49" s="295"/>
      <c r="F49" s="295"/>
      <c r="G49" s="310"/>
      <c r="H49" s="311"/>
      <c r="I49" s="295"/>
      <c r="J49" s="311"/>
      <c r="K49" s="295"/>
      <c r="L49" s="295"/>
      <c r="M49" s="295"/>
      <c r="N49" s="295"/>
      <c r="O49" s="295"/>
      <c r="P49" s="293"/>
    </row>
    <row r="50" spans="2:16" s="309" customFormat="1" hidden="1" x14ac:dyDescent="0.25">
      <c r="B50" s="312"/>
      <c r="C50" s="312"/>
      <c r="D50" s="312"/>
      <c r="E50" s="312"/>
      <c r="F50" s="312"/>
      <c r="G50" s="313"/>
      <c r="H50" s="311"/>
      <c r="I50" s="312"/>
      <c r="J50" s="311"/>
      <c r="K50" s="312"/>
      <c r="L50" s="312"/>
      <c r="M50" s="312"/>
      <c r="N50" s="312"/>
      <c r="O50" s="312"/>
      <c r="P50" s="314"/>
    </row>
    <row r="51" spans="2:16" s="275" customFormat="1" hidden="1" x14ac:dyDescent="0.25">
      <c r="B51" s="295"/>
      <c r="C51" s="295"/>
      <c r="D51" s="295"/>
      <c r="E51" s="295"/>
      <c r="F51" s="295"/>
      <c r="G51" s="310"/>
      <c r="H51" s="311"/>
      <c r="I51" s="295"/>
      <c r="J51" s="311"/>
      <c r="K51" s="295"/>
      <c r="L51" s="295"/>
      <c r="M51" s="295"/>
      <c r="N51" s="295"/>
      <c r="O51" s="295"/>
      <c r="P51" s="293"/>
    </row>
    <row r="52" spans="2:16" s="275" customFormat="1" hidden="1" x14ac:dyDescent="0.25">
      <c r="B52" s="295"/>
      <c r="C52" s="295"/>
      <c r="D52" s="295"/>
      <c r="E52" s="295"/>
      <c r="F52" s="295"/>
      <c r="G52" s="310"/>
      <c r="H52" s="311"/>
      <c r="I52" s="295"/>
      <c r="J52" s="311"/>
      <c r="K52" s="295"/>
      <c r="L52" s="295"/>
      <c r="M52" s="295"/>
      <c r="N52" s="295"/>
      <c r="O52" s="295"/>
      <c r="P52" s="293"/>
    </row>
    <row r="53" spans="2:16" s="275" customFormat="1" hidden="1" x14ac:dyDescent="0.25">
      <c r="B53" s="295"/>
      <c r="C53" s="295"/>
      <c r="D53" s="295"/>
      <c r="E53" s="295"/>
      <c r="F53" s="295"/>
      <c r="G53" s="310"/>
      <c r="H53" s="311"/>
      <c r="I53" s="295"/>
      <c r="J53" s="311"/>
      <c r="K53" s="295"/>
      <c r="L53" s="295"/>
      <c r="M53" s="295"/>
      <c r="N53" s="295"/>
      <c r="O53" s="295"/>
      <c r="P53" s="293"/>
    </row>
    <row r="54" spans="2:16" s="275" customFormat="1" hidden="1" x14ac:dyDescent="0.25">
      <c r="B54" s="295"/>
      <c r="C54" s="295"/>
      <c r="D54" s="295"/>
      <c r="E54" s="295"/>
      <c r="F54" s="295"/>
      <c r="G54" s="310"/>
      <c r="H54" s="311"/>
      <c r="I54" s="295"/>
      <c r="J54" s="311"/>
      <c r="K54" s="295"/>
      <c r="L54" s="295"/>
      <c r="M54" s="295"/>
      <c r="N54" s="295"/>
      <c r="O54" s="295"/>
      <c r="P54" s="293"/>
    </row>
    <row r="55" spans="2:16" s="275" customFormat="1" hidden="1" x14ac:dyDescent="0.25">
      <c r="B55" s="295"/>
      <c r="C55" s="295"/>
      <c r="D55" s="295"/>
      <c r="E55" s="295"/>
      <c r="F55" s="295"/>
      <c r="G55" s="310"/>
      <c r="H55" s="311"/>
      <c r="I55" s="295"/>
      <c r="J55" s="311"/>
      <c r="K55" s="295"/>
      <c r="L55" s="295"/>
      <c r="M55" s="295"/>
      <c r="N55" s="295"/>
      <c r="O55" s="295"/>
      <c r="P55" s="293"/>
    </row>
    <row r="56" spans="2:16" s="275" customFormat="1" hidden="1" x14ac:dyDescent="0.25">
      <c r="B56" s="312"/>
      <c r="C56" s="312"/>
      <c r="D56" s="312"/>
      <c r="E56" s="312"/>
      <c r="F56" s="312"/>
      <c r="G56" s="313"/>
      <c r="H56" s="311"/>
      <c r="I56" s="312"/>
      <c r="J56" s="311"/>
      <c r="K56" s="295"/>
      <c r="L56" s="295"/>
      <c r="M56" s="295"/>
      <c r="N56" s="295"/>
      <c r="O56" s="295"/>
      <c r="P56" s="293"/>
    </row>
    <row r="57" spans="2:16" s="275" customFormat="1" hidden="1" x14ac:dyDescent="0.25">
      <c r="B57" s="312"/>
      <c r="C57" s="312"/>
      <c r="D57" s="312"/>
      <c r="E57" s="312"/>
      <c r="F57" s="312"/>
      <c r="G57" s="313"/>
      <c r="H57" s="311"/>
      <c r="I57" s="312"/>
      <c r="J57" s="311"/>
      <c r="K57" s="295"/>
      <c r="L57" s="295"/>
      <c r="M57" s="295"/>
      <c r="N57" s="295"/>
      <c r="O57" s="295"/>
      <c r="P57" s="293"/>
    </row>
    <row r="58" spans="2:16" s="275" customFormat="1" hidden="1" x14ac:dyDescent="0.25">
      <c r="B58" s="312"/>
      <c r="C58" s="312"/>
      <c r="D58" s="312"/>
      <c r="E58" s="312"/>
      <c r="F58" s="312"/>
      <c r="G58" s="313"/>
      <c r="H58" s="311"/>
      <c r="I58" s="312"/>
      <c r="J58" s="311"/>
      <c r="K58" s="295"/>
      <c r="L58" s="295"/>
      <c r="M58" s="295"/>
      <c r="N58" s="295"/>
      <c r="O58" s="295"/>
      <c r="P58" s="293"/>
    </row>
    <row r="59" spans="2:16" s="292" customFormat="1" hidden="1" x14ac:dyDescent="0.25">
      <c r="B59" s="295"/>
      <c r="C59" s="295"/>
      <c r="D59" s="315"/>
      <c r="E59" s="315"/>
      <c r="F59" s="295"/>
      <c r="G59" s="316"/>
      <c r="H59" s="311"/>
      <c r="I59" s="295"/>
      <c r="J59" s="311"/>
      <c r="K59" s="315"/>
      <c r="L59" s="315"/>
      <c r="M59" s="315"/>
      <c r="N59" s="315"/>
      <c r="O59" s="315"/>
      <c r="P59" s="294"/>
    </row>
    <row r="60" spans="2:16" s="292" customFormat="1" hidden="1" x14ac:dyDescent="0.25">
      <c r="B60" s="315"/>
      <c r="C60" s="315"/>
      <c r="D60" s="315"/>
      <c r="E60" s="315"/>
      <c r="F60" s="315"/>
      <c r="G60" s="316"/>
      <c r="H60" s="311"/>
      <c r="I60" s="295"/>
      <c r="J60" s="311"/>
      <c r="K60" s="315"/>
      <c r="L60" s="315"/>
      <c r="M60" s="315"/>
      <c r="N60" s="315"/>
      <c r="O60" s="315"/>
      <c r="P60" s="294"/>
    </row>
    <row r="61" spans="2:16" s="292" customFormat="1" hidden="1" x14ac:dyDescent="0.25">
      <c r="B61" s="315"/>
      <c r="C61" s="315"/>
      <c r="D61" s="315"/>
      <c r="E61" s="315"/>
      <c r="F61" s="315"/>
      <c r="G61" s="316"/>
      <c r="H61" s="311"/>
      <c r="I61" s="295"/>
      <c r="J61" s="311"/>
      <c r="K61" s="315"/>
      <c r="L61" s="315"/>
      <c r="M61" s="315"/>
      <c r="N61" s="315"/>
      <c r="O61" s="315"/>
      <c r="P61" s="294"/>
    </row>
    <row r="62" spans="2:16" s="292" customFormat="1" hidden="1" x14ac:dyDescent="0.25">
      <c r="B62" s="315"/>
      <c r="C62" s="315"/>
      <c r="D62" s="315"/>
      <c r="E62" s="315"/>
      <c r="F62" s="315"/>
      <c r="G62" s="316"/>
      <c r="H62" s="311"/>
      <c r="I62" s="295"/>
      <c r="J62" s="311"/>
      <c r="K62" s="315"/>
      <c r="L62" s="315"/>
      <c r="M62" s="315"/>
      <c r="N62" s="315"/>
      <c r="O62" s="315"/>
      <c r="P62" s="294"/>
    </row>
    <row r="63" spans="2:16" s="275" customFormat="1" hidden="1" x14ac:dyDescent="0.25">
      <c r="B63" s="295"/>
      <c r="C63" s="295"/>
      <c r="D63" s="295"/>
      <c r="E63" s="295"/>
      <c r="F63" s="295"/>
      <c r="G63" s="310"/>
      <c r="H63" s="311"/>
      <c r="I63" s="295"/>
      <c r="J63" s="311"/>
      <c r="K63" s="295"/>
      <c r="L63" s="295"/>
      <c r="M63" s="295"/>
      <c r="N63" s="295"/>
      <c r="O63" s="295"/>
      <c r="P63" s="293"/>
    </row>
    <row r="64" spans="2:16" s="275" customFormat="1" hidden="1" x14ac:dyDescent="0.25">
      <c r="B64" s="295"/>
      <c r="C64" s="295"/>
      <c r="D64" s="295"/>
      <c r="E64" s="295"/>
      <c r="F64" s="295"/>
      <c r="G64" s="310"/>
      <c r="H64" s="311"/>
      <c r="I64" s="295"/>
      <c r="J64" s="311"/>
      <c r="K64" s="295"/>
      <c r="L64" s="295"/>
      <c r="M64" s="295"/>
      <c r="N64" s="295"/>
      <c r="O64" s="295"/>
      <c r="P64" s="293"/>
    </row>
    <row r="65" spans="2:16" s="275" customFormat="1" hidden="1" x14ac:dyDescent="0.25">
      <c r="B65" s="295"/>
      <c r="C65" s="295"/>
      <c r="D65" s="295"/>
      <c r="E65" s="295"/>
      <c r="F65" s="295"/>
      <c r="G65" s="310"/>
      <c r="H65" s="311"/>
      <c r="I65" s="295"/>
      <c r="J65" s="311"/>
      <c r="K65" s="295"/>
      <c r="L65" s="295"/>
      <c r="M65" s="295"/>
      <c r="N65" s="295"/>
      <c r="O65" s="295"/>
      <c r="P65" s="293"/>
    </row>
    <row r="66" spans="2:16" s="275" customFormat="1" hidden="1" x14ac:dyDescent="0.25">
      <c r="B66" s="295"/>
      <c r="C66" s="295"/>
      <c r="D66" s="295"/>
      <c r="E66" s="295"/>
      <c r="F66" s="295"/>
      <c r="G66" s="310"/>
      <c r="H66" s="311"/>
      <c r="I66" s="295"/>
      <c r="J66" s="311"/>
      <c r="K66" s="295"/>
      <c r="L66" s="295"/>
      <c r="M66" s="295"/>
      <c r="N66" s="295"/>
      <c r="O66" s="295"/>
      <c r="P66" s="293"/>
    </row>
    <row r="67" spans="2:16" hidden="1" x14ac:dyDescent="0.25">
      <c r="B67" s="3"/>
      <c r="C67" s="232"/>
      <c r="D67" s="3"/>
      <c r="E67" s="3"/>
      <c r="F67" s="3"/>
      <c r="G67" s="158"/>
      <c r="H67" s="115"/>
      <c r="I67" s="3"/>
      <c r="J67" s="115"/>
      <c r="K67" s="3"/>
      <c r="L67" s="3"/>
      <c r="M67" s="3"/>
      <c r="N67" s="3"/>
      <c r="O67" s="198"/>
      <c r="P67" s="5"/>
    </row>
    <row r="68" spans="2:16" hidden="1" x14ac:dyDescent="0.25">
      <c r="B68" s="3"/>
      <c r="C68" s="232"/>
      <c r="D68" s="3"/>
      <c r="E68" s="3"/>
      <c r="F68" s="3"/>
      <c r="G68" s="158"/>
      <c r="H68" s="115"/>
      <c r="I68" s="3"/>
      <c r="J68" s="115"/>
      <c r="K68" s="3"/>
      <c r="L68" s="3"/>
      <c r="M68" s="3"/>
      <c r="N68" s="3"/>
      <c r="O68" s="198"/>
      <c r="P68" s="5"/>
    </row>
    <row r="69" spans="2:16" hidden="1" x14ac:dyDescent="0.25">
      <c r="B69" s="3"/>
      <c r="C69" s="232"/>
      <c r="D69" s="3"/>
      <c r="E69" s="3"/>
      <c r="F69" s="3"/>
      <c r="G69" s="158"/>
      <c r="H69" s="115"/>
      <c r="I69" s="3"/>
      <c r="J69" s="115"/>
      <c r="K69" s="3"/>
      <c r="L69" s="3"/>
      <c r="M69" s="3"/>
      <c r="N69" s="3"/>
      <c r="O69" s="198"/>
      <c r="P69" s="5"/>
    </row>
    <row r="70" spans="2:16" hidden="1" x14ac:dyDescent="0.25">
      <c r="B70" s="3"/>
      <c r="C70" s="232"/>
      <c r="D70" s="3"/>
      <c r="E70" s="3"/>
      <c r="F70" s="3"/>
      <c r="G70" s="158"/>
      <c r="H70" s="115"/>
      <c r="I70" s="3"/>
      <c r="J70" s="115"/>
      <c r="K70" s="3"/>
      <c r="L70" s="3"/>
      <c r="M70" s="3"/>
      <c r="N70" s="3"/>
      <c r="O70" s="198"/>
      <c r="P70" s="5"/>
    </row>
    <row r="71" spans="2:16" hidden="1" x14ac:dyDescent="0.25">
      <c r="B71" s="99"/>
      <c r="C71" s="99"/>
      <c r="D71" s="99"/>
      <c r="E71" s="99"/>
      <c r="F71" s="99"/>
      <c r="G71" s="97"/>
      <c r="H71" s="115"/>
      <c r="I71" s="99"/>
      <c r="J71" s="115"/>
      <c r="K71" s="3"/>
      <c r="L71" s="3"/>
      <c r="M71" s="3"/>
      <c r="N71" s="3"/>
      <c r="O71" s="198"/>
      <c r="P71" s="5"/>
    </row>
    <row r="72" spans="2:16" hidden="1" x14ac:dyDescent="0.25">
      <c r="B72" s="99"/>
      <c r="C72" s="99"/>
      <c r="D72" s="99"/>
      <c r="E72" s="99"/>
      <c r="F72" s="99"/>
      <c r="G72" s="97"/>
      <c r="H72" s="115"/>
      <c r="I72" s="99"/>
      <c r="J72" s="115"/>
      <c r="K72" s="3"/>
      <c r="L72" s="3"/>
      <c r="M72" s="3"/>
      <c r="N72" s="3"/>
      <c r="O72" s="198"/>
      <c r="P72" s="5"/>
    </row>
    <row r="73" spans="2:16" hidden="1" x14ac:dyDescent="0.25">
      <c r="B73" s="99"/>
      <c r="C73" s="99"/>
      <c r="D73" s="99"/>
      <c r="E73" s="99"/>
      <c r="F73" s="99"/>
      <c r="G73" s="97"/>
      <c r="H73" s="115"/>
      <c r="I73" s="99"/>
      <c r="J73" s="115"/>
      <c r="K73" s="3"/>
      <c r="L73" s="3"/>
      <c r="M73" s="3"/>
      <c r="N73" s="3"/>
      <c r="O73" s="198"/>
      <c r="P73" s="5"/>
    </row>
    <row r="74" spans="2:16" hidden="1" x14ac:dyDescent="0.25">
      <c r="B74" s="99"/>
      <c r="C74" s="99"/>
      <c r="D74" s="99"/>
      <c r="E74" s="99"/>
      <c r="F74" s="99"/>
      <c r="G74" s="97"/>
      <c r="H74" s="115"/>
      <c r="I74" s="99"/>
      <c r="J74" s="115"/>
      <c r="K74" s="3"/>
      <c r="L74" s="3"/>
      <c r="M74" s="3"/>
      <c r="N74" s="3"/>
      <c r="O74" s="198"/>
      <c r="P74" s="5"/>
    </row>
    <row r="75" spans="2:16" hidden="1" x14ac:dyDescent="0.25">
      <c r="B75" s="99"/>
      <c r="C75" s="99"/>
      <c r="D75" s="99"/>
      <c r="E75" s="99"/>
      <c r="F75" s="99"/>
      <c r="G75" s="97"/>
      <c r="H75" s="115"/>
      <c r="I75" s="99"/>
      <c r="J75" s="115"/>
      <c r="K75" s="3"/>
      <c r="L75" s="3"/>
      <c r="M75" s="3"/>
      <c r="N75" s="3"/>
      <c r="O75" s="198"/>
      <c r="P75" s="5"/>
    </row>
    <row r="76" spans="2:16" hidden="1" x14ac:dyDescent="0.25">
      <c r="B76" s="99"/>
      <c r="C76" s="99"/>
      <c r="D76" s="99"/>
      <c r="E76" s="99"/>
      <c r="F76" s="99"/>
      <c r="G76" s="97"/>
      <c r="H76" s="115"/>
      <c r="I76" s="99"/>
      <c r="J76" s="115"/>
      <c r="K76" s="3"/>
      <c r="L76" s="3"/>
      <c r="M76" s="3"/>
      <c r="N76" s="3"/>
      <c r="O76" s="198"/>
      <c r="P76" s="5"/>
    </row>
    <row r="77" spans="2:16" hidden="1" x14ac:dyDescent="0.25">
      <c r="B77" s="99"/>
      <c r="C77" s="99"/>
      <c r="D77" s="99"/>
      <c r="E77" s="99"/>
      <c r="F77" s="99"/>
      <c r="G77" s="97"/>
      <c r="H77" s="115"/>
      <c r="I77" s="99"/>
      <c r="J77" s="115"/>
      <c r="K77" s="3"/>
      <c r="L77" s="3"/>
      <c r="M77" s="3"/>
      <c r="N77" s="3"/>
      <c r="O77" s="198"/>
      <c r="P77" s="5"/>
    </row>
    <row r="78" spans="2:16" hidden="1" x14ac:dyDescent="0.25">
      <c r="B78" s="99"/>
      <c r="C78" s="99"/>
      <c r="D78" s="99"/>
      <c r="E78" s="99"/>
      <c r="F78" s="99"/>
      <c r="G78" s="97"/>
      <c r="H78" s="115"/>
      <c r="I78" s="99"/>
      <c r="J78" s="115"/>
      <c r="K78" s="3"/>
      <c r="L78" s="3"/>
      <c r="M78" s="3"/>
      <c r="N78" s="3"/>
      <c r="O78" s="198"/>
      <c r="P78" s="5"/>
    </row>
    <row r="79" spans="2:16" hidden="1" x14ac:dyDescent="0.25">
      <c r="B79" s="99"/>
      <c r="C79" s="99"/>
      <c r="D79" s="99"/>
      <c r="E79" s="99"/>
      <c r="F79" s="99"/>
      <c r="G79" s="97"/>
      <c r="H79" s="115"/>
      <c r="I79" s="99"/>
      <c r="J79" s="115"/>
      <c r="K79" s="3"/>
      <c r="L79" s="3"/>
      <c r="M79" s="3"/>
      <c r="N79" s="3"/>
      <c r="O79" s="198"/>
      <c r="P79" s="5"/>
    </row>
    <row r="80" spans="2:16" hidden="1" x14ac:dyDescent="0.25">
      <c r="B80" s="99"/>
      <c r="C80" s="99"/>
      <c r="D80" s="99"/>
      <c r="E80" s="99"/>
      <c r="F80" s="99"/>
      <c r="G80" s="97"/>
      <c r="H80" s="115"/>
      <c r="I80" s="99"/>
      <c r="J80" s="115"/>
      <c r="K80" s="3"/>
      <c r="L80" s="3"/>
      <c r="M80" s="3"/>
      <c r="N80" s="3"/>
      <c r="O80" s="198"/>
      <c r="P80" s="5"/>
    </row>
    <row r="81" spans="2:16" hidden="1" x14ac:dyDescent="0.25">
      <c r="B81" s="99"/>
      <c r="C81" s="99"/>
      <c r="D81" s="99"/>
      <c r="E81" s="99"/>
      <c r="F81" s="99"/>
      <c r="G81" s="97"/>
      <c r="H81" s="115"/>
      <c r="I81" s="99"/>
      <c r="J81" s="115"/>
      <c r="K81" s="3"/>
      <c r="L81" s="3"/>
      <c r="M81" s="3"/>
      <c r="N81" s="3"/>
      <c r="O81" s="198"/>
      <c r="P81" s="5"/>
    </row>
    <row r="82" spans="2:16" hidden="1" x14ac:dyDescent="0.25">
      <c r="B82" s="99"/>
      <c r="C82" s="99"/>
      <c r="D82" s="99"/>
      <c r="E82" s="99"/>
      <c r="F82" s="99"/>
      <c r="G82" s="97"/>
      <c r="H82" s="115"/>
      <c r="I82" s="99"/>
      <c r="J82" s="115"/>
      <c r="K82" s="3"/>
      <c r="L82" s="3"/>
      <c r="M82" s="3"/>
      <c r="N82" s="3"/>
      <c r="O82" s="198"/>
      <c r="P82" s="5"/>
    </row>
    <row r="83" spans="2:16" hidden="1" x14ac:dyDescent="0.25">
      <c r="B83" s="99"/>
      <c r="C83" s="99"/>
      <c r="D83" s="99"/>
      <c r="E83" s="99"/>
      <c r="F83" s="99"/>
      <c r="G83" s="97"/>
      <c r="H83" s="115"/>
      <c r="I83" s="99"/>
      <c r="J83" s="115"/>
      <c r="K83" s="3"/>
      <c r="L83" s="3"/>
      <c r="M83" s="3"/>
      <c r="N83" s="3"/>
      <c r="O83" s="198"/>
      <c r="P83" s="5"/>
    </row>
    <row r="84" spans="2:16" hidden="1" x14ac:dyDescent="0.25">
      <c r="G84" s="52"/>
      <c r="H84" s="110"/>
      <c r="I84" s="52"/>
      <c r="J84" s="110"/>
      <c r="K84" s="52"/>
    </row>
    <row r="85" spans="2:16" hidden="1" x14ac:dyDescent="0.25">
      <c r="I85"/>
      <c r="J85"/>
    </row>
    <row r="86" spans="2:16" hidden="1" x14ac:dyDescent="0.25"/>
    <row r="87" spans="2:16" hidden="1" x14ac:dyDescent="0.25">
      <c r="D87"/>
      <c r="E87"/>
      <c r="F87"/>
      <c r="G87"/>
      <c r="H87"/>
      <c r="I87"/>
      <c r="J87"/>
      <c r="K87"/>
      <c r="L87"/>
      <c r="M87"/>
      <c r="N87"/>
      <c r="O87"/>
    </row>
    <row r="88" spans="2:16" x14ac:dyDescent="0.25"/>
  </sheetData>
  <sheetProtection password="CDF0" sheet="1" objects="1" scenarios="1"/>
  <sortState ref="D31:L37">
    <sortCondition ref="D31"/>
  </sortState>
  <mergeCells count="12">
    <mergeCell ref="D35:G40"/>
    <mergeCell ref="B1:H1"/>
    <mergeCell ref="B2:H2"/>
    <mergeCell ref="J2:L2"/>
    <mergeCell ref="J3:L3"/>
    <mergeCell ref="J4:K4"/>
    <mergeCell ref="J5:K5"/>
    <mergeCell ref="J6:K6"/>
    <mergeCell ref="J7:K7"/>
    <mergeCell ref="J8:K8"/>
    <mergeCell ref="J9:K9"/>
    <mergeCell ref="B4:H7"/>
  </mergeCells>
  <conditionalFormatting sqref="K14:K30">
    <cfRule type="containsBlanks" dxfId="20" priority="2">
      <formula>LEN(TRIM(K14))=0</formula>
    </cfRule>
  </conditionalFormatting>
  <dataValidations count="4">
    <dataValidation type="list" allowBlank="1" showInputMessage="1" showErrorMessage="1" sqref="H41:H43 H46:H58 H63:H83 K14:K29">
      <formula1>"Yes, No, N/A"</formula1>
    </dataValidation>
    <dataValidation type="whole" allowBlank="1" showErrorMessage="1" error="You must enter a whole number." sqref="G31 G41:G83 F14:F30">
      <formula1>0</formula1>
      <formula2>1000</formula2>
    </dataValidation>
    <dataValidation type="list" allowBlank="1" showInputMessage="1" showErrorMessage="1" sqref="D31">
      <formula1>"Chevrolet, Chrys./Dodge/Jeep, Ford, Honda, Hyundai, Nissan, Toyota"</formula1>
    </dataValidation>
    <dataValidation type="list" allowBlank="1" showInputMessage="1" showErrorMessage="1" sqref="K30">
      <formula1>"Yes, No, N/A"</formula1>
    </dataValidation>
  </dataValidations>
  <hyperlinks>
    <hyperlink ref="B10" location="'Review &amp; Instructions '!A1" display="Instructions"/>
    <hyperlink ref="B11" location="Scoring!A1" display="Score"/>
    <hyperlink ref="B32" location="'Review &amp; Instructions '!A1" display="Instructions"/>
    <hyperlink ref="B33" location="Scoring!A1" display="Score"/>
  </hyperlinks>
  <printOptions horizontalCentered="1"/>
  <pageMargins left="0.5" right="0.5" top="0.5" bottom="0.5" header="0.25" footer="0.25"/>
  <pageSetup scale="72" fitToHeight="0" orientation="landscape" r:id="rId1"/>
  <headerFooter>
    <oddHeader>&amp;F</oddHeader>
    <oddFooter>&amp;L&amp;A&amp;CPage &amp;P of &amp;N</oddFooter>
  </headerFooter>
  <ignoredErrors>
    <ignoredError sqref="F15:F27" unlockedFormula="1"/>
  </ignoredError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theme="6" tint="0.39997558519241921"/>
    <pageSetUpPr fitToPage="1"/>
  </sheetPr>
  <dimension ref="A1:R66"/>
  <sheetViews>
    <sheetView zoomScale="90" zoomScaleNormal="90" workbookViewId="0"/>
  </sheetViews>
  <sheetFormatPr defaultColWidth="0" defaultRowHeight="15" zeroHeight="1" x14ac:dyDescent="0.25"/>
  <cols>
    <col min="1" max="1" width="3.7109375" customWidth="1"/>
    <col min="2" max="3" width="8.85546875" customWidth="1"/>
    <col min="4" max="4" width="16.28515625" customWidth="1"/>
    <col min="5" max="5" width="25.7109375" customWidth="1"/>
    <col min="6" max="6" width="10.5703125" bestFit="1" customWidth="1"/>
    <col min="7" max="7" width="10.5703125" customWidth="1"/>
    <col min="8" max="8" width="20.28515625" customWidth="1"/>
    <col min="9" max="9" width="14.7109375" customWidth="1"/>
    <col min="10" max="10" width="16.28515625" customWidth="1"/>
    <col min="11" max="11" width="15.85546875" bestFit="1" customWidth="1"/>
    <col min="12" max="12" width="17.7109375" bestFit="1" customWidth="1"/>
    <col min="13" max="13" width="19.140625" bestFit="1" customWidth="1"/>
    <col min="14" max="14" width="21" bestFit="1" customWidth="1"/>
    <col min="15" max="15" width="32.42578125" hidden="1" customWidth="1"/>
    <col min="16" max="16" width="21.140625" hidden="1" customWidth="1"/>
    <col min="17" max="17" width="17.42578125" hidden="1" customWidth="1"/>
    <col min="18" max="18" width="3.7109375" customWidth="1"/>
    <col min="19" max="16384" width="9.140625" hidden="1"/>
  </cols>
  <sheetData>
    <row r="1" spans="1:18" ht="21.75" thickBot="1" x14ac:dyDescent="0.4">
      <c r="A1" s="19"/>
      <c r="B1" s="715" t="s">
        <v>1533</v>
      </c>
      <c r="C1" s="715"/>
      <c r="D1" s="715"/>
      <c r="E1" s="715"/>
      <c r="F1" s="715"/>
      <c r="G1" s="715"/>
      <c r="H1" s="715"/>
      <c r="I1" s="159"/>
      <c r="J1" s="159"/>
      <c r="K1" s="159"/>
      <c r="L1" s="159"/>
      <c r="M1" s="159"/>
      <c r="N1" s="159"/>
      <c r="O1" s="42"/>
      <c r="P1" s="38"/>
      <c r="Q1" s="19"/>
      <c r="R1" s="19"/>
    </row>
    <row r="2" spans="1:18" ht="26.25" customHeight="1" x14ac:dyDescent="0.5">
      <c r="A2" s="19"/>
      <c r="B2" s="748" t="s">
        <v>60</v>
      </c>
      <c r="C2" s="748"/>
      <c r="D2" s="748"/>
      <c r="E2" s="748"/>
      <c r="F2" s="748"/>
      <c r="G2" s="748"/>
      <c r="H2" s="748"/>
      <c r="I2" s="86"/>
      <c r="J2" s="19"/>
      <c r="K2" s="755" t="s">
        <v>40</v>
      </c>
      <c r="L2" s="756"/>
      <c r="M2" s="757"/>
      <c r="N2" s="19"/>
      <c r="O2" s="19"/>
      <c r="P2" s="38"/>
      <c r="Q2" s="199" t="s">
        <v>378</v>
      </c>
      <c r="R2" s="19"/>
    </row>
    <row r="3" spans="1:18" ht="6" customHeight="1" x14ac:dyDescent="0.35">
      <c r="A3" s="19"/>
      <c r="B3" s="19"/>
      <c r="C3" s="19"/>
      <c r="D3" s="111"/>
      <c r="E3" s="111"/>
      <c r="F3" s="111"/>
      <c r="G3" s="111"/>
      <c r="H3" s="113"/>
      <c r="I3" s="113"/>
      <c r="J3" s="19"/>
      <c r="K3" s="758"/>
      <c r="L3" s="759"/>
      <c r="M3" s="760"/>
      <c r="N3" s="19"/>
      <c r="O3" s="19"/>
      <c r="P3" s="38"/>
      <c r="Q3" s="199"/>
      <c r="R3" s="19"/>
    </row>
    <row r="4" spans="1:18" ht="30.75" customHeight="1" x14ac:dyDescent="0.25">
      <c r="A4" s="19"/>
      <c r="B4" s="733" t="s">
        <v>1513</v>
      </c>
      <c r="C4" s="734"/>
      <c r="D4" s="734"/>
      <c r="E4" s="734"/>
      <c r="F4" s="734"/>
      <c r="G4" s="734"/>
      <c r="H4" s="734"/>
      <c r="I4" s="688"/>
      <c r="J4" s="19"/>
      <c r="K4" s="723" t="s">
        <v>348</v>
      </c>
      <c r="L4" s="724"/>
      <c r="M4" s="116">
        <f>SUM(NumberRequested_CatII)</f>
        <v>0</v>
      </c>
      <c r="N4" s="19"/>
      <c r="O4" s="19"/>
      <c r="P4" s="38"/>
      <c r="Q4" s="200">
        <v>3</v>
      </c>
      <c r="R4" s="19"/>
    </row>
    <row r="5" spans="1:18" ht="15" customHeight="1" x14ac:dyDescent="0.25">
      <c r="A5" s="19"/>
      <c r="B5" s="736"/>
      <c r="C5" s="737"/>
      <c r="D5" s="737"/>
      <c r="E5" s="737"/>
      <c r="F5" s="737"/>
      <c r="G5" s="737"/>
      <c r="H5" s="737"/>
      <c r="I5" s="690"/>
      <c r="J5" s="19"/>
      <c r="K5" s="749" t="s">
        <v>368</v>
      </c>
      <c r="L5" s="750"/>
      <c r="M5" s="117">
        <f>SUM(EstimatedFuelCost_CatII)</f>
        <v>0</v>
      </c>
      <c r="N5" s="19"/>
      <c r="O5" s="19"/>
      <c r="P5" s="38"/>
      <c r="Q5" s="19"/>
      <c r="R5" s="19"/>
    </row>
    <row r="6" spans="1:18" ht="15" customHeight="1" x14ac:dyDescent="0.35">
      <c r="A6" s="19"/>
      <c r="B6" s="736"/>
      <c r="C6" s="737"/>
      <c r="D6" s="737"/>
      <c r="E6" s="737"/>
      <c r="F6" s="737"/>
      <c r="G6" s="737"/>
      <c r="H6" s="737"/>
      <c r="I6" s="690"/>
      <c r="J6" s="19"/>
      <c r="K6" s="749" t="s">
        <v>48</v>
      </c>
      <c r="L6" s="750"/>
      <c r="M6" s="180">
        <f>SUMIF(SecondaryFuel_CatII, "Electric", NumberRequested_CatII)+SUMIF(K14:K30, "Yes", NumberRequested_CatII)</f>
        <v>0</v>
      </c>
      <c r="N6" s="19"/>
      <c r="O6" s="19"/>
      <c r="P6" s="19"/>
      <c r="Q6" s="35"/>
      <c r="R6" s="19"/>
    </row>
    <row r="7" spans="1:18" ht="15" customHeight="1" thickBot="1" x14ac:dyDescent="0.4">
      <c r="A7" s="19"/>
      <c r="B7" s="736"/>
      <c r="C7" s="737"/>
      <c r="D7" s="737"/>
      <c r="E7" s="737"/>
      <c r="F7" s="737"/>
      <c r="G7" s="737"/>
      <c r="H7" s="737"/>
      <c r="I7" s="690"/>
      <c r="J7" s="19"/>
      <c r="K7" s="751" t="s">
        <v>46</v>
      </c>
      <c r="L7" s="752"/>
      <c r="M7" s="396">
        <f>SUMIF(PrimaryFuel_CatII,"CNG",NumberRequested_CatII)+SUMIF(M14:M30,"Dedicated",NumberRequested_CatII)+SUMIFS(NumberRequested_CatII,PrimaryFuel_CatII,"E85",(N14:N30),"Yes")+SUMIFS(NumberRequested_CatII,M14:M30,"Bi-Fuel",(N14:N30),"Yes")+SUMIFS(NumberRequested_CatII,PrimaryFuel_CatII,"Diesel",(N14:N30),"Yes")</f>
        <v>0</v>
      </c>
      <c r="N7" s="19"/>
      <c r="O7" s="19"/>
      <c r="P7" s="19"/>
      <c r="Q7" s="88"/>
      <c r="R7" s="19"/>
    </row>
    <row r="8" spans="1:18" ht="18" customHeight="1" thickBot="1" x14ac:dyDescent="0.35">
      <c r="A8" s="19"/>
      <c r="B8" s="736"/>
      <c r="C8" s="737"/>
      <c r="D8" s="737"/>
      <c r="E8" s="737"/>
      <c r="F8" s="737"/>
      <c r="G8" s="737"/>
      <c r="H8" s="737"/>
      <c r="I8" s="690"/>
      <c r="J8" s="19"/>
      <c r="K8" s="753" t="s">
        <v>3</v>
      </c>
      <c r="L8" s="754"/>
      <c r="M8" s="114">
        <f>IFERROR((AVERAGE(O14:O30)), 0)</f>
        <v>0</v>
      </c>
      <c r="N8" s="19"/>
      <c r="P8" s="19"/>
      <c r="Q8" s="89"/>
      <c r="R8" s="19"/>
    </row>
    <row r="9" spans="1:18" x14ac:dyDescent="0.25">
      <c r="A9" s="19"/>
      <c r="B9" s="739"/>
      <c r="C9" s="740"/>
      <c r="D9" s="740"/>
      <c r="E9" s="740"/>
      <c r="F9" s="740"/>
      <c r="G9" s="740"/>
      <c r="H9" s="740"/>
      <c r="I9" s="692"/>
      <c r="J9" s="19"/>
      <c r="K9" s="19"/>
      <c r="L9" s="19"/>
      <c r="M9" s="19"/>
      <c r="N9" s="19"/>
      <c r="O9" s="5"/>
      <c r="P9" s="19"/>
      <c r="Q9" s="89"/>
      <c r="R9" s="19"/>
    </row>
    <row r="10" spans="1:18" ht="15" customHeight="1" x14ac:dyDescent="0.25">
      <c r="A10" s="19"/>
      <c r="B10" s="51" t="s">
        <v>53</v>
      </c>
      <c r="C10" s="51"/>
      <c r="D10" s="19"/>
      <c r="E10" s="19"/>
      <c r="F10" s="19"/>
      <c r="G10" s="19"/>
      <c r="H10" s="19"/>
      <c r="I10" s="19"/>
      <c r="J10" s="19"/>
      <c r="K10" s="19"/>
      <c r="L10" s="19"/>
      <c r="M10" s="19"/>
      <c r="N10" s="19"/>
      <c r="O10" s="5"/>
      <c r="P10" s="38"/>
      <c r="Q10" s="19"/>
      <c r="R10" s="50"/>
    </row>
    <row r="11" spans="1:18" ht="14.25" customHeight="1" x14ac:dyDescent="0.25">
      <c r="A11" s="19"/>
      <c r="B11" s="51" t="s">
        <v>28</v>
      </c>
      <c r="C11" s="51"/>
      <c r="D11" s="19"/>
      <c r="E11" s="36"/>
      <c r="F11" s="36"/>
      <c r="G11" s="39"/>
      <c r="H11" s="39"/>
      <c r="I11" s="110"/>
      <c r="J11" s="163"/>
      <c r="K11" s="742" t="s">
        <v>61</v>
      </c>
      <c r="L11" s="743"/>
      <c r="M11" s="743"/>
      <c r="N11" s="744"/>
      <c r="O11" s="19"/>
      <c r="P11" s="38"/>
      <c r="Q11" s="19"/>
      <c r="R11" s="50"/>
    </row>
    <row r="12" spans="1:18" ht="3.75" customHeight="1" thickBot="1" x14ac:dyDescent="0.3">
      <c r="A12" s="19"/>
      <c r="B12" s="19"/>
      <c r="C12" s="19"/>
      <c r="E12" s="19"/>
      <c r="F12" s="19"/>
      <c r="G12" s="19"/>
      <c r="H12" s="19"/>
      <c r="I12" s="19"/>
      <c r="J12" s="19"/>
      <c r="K12" s="745"/>
      <c r="L12" s="746"/>
      <c r="M12" s="746"/>
      <c r="N12" s="747"/>
      <c r="O12" s="19"/>
      <c r="P12" s="38"/>
      <c r="Q12" s="19"/>
      <c r="R12" s="19"/>
    </row>
    <row r="13" spans="1:18" ht="90" x14ac:dyDescent="0.25">
      <c r="A13" s="19"/>
      <c r="B13" s="134" t="s">
        <v>64</v>
      </c>
      <c r="C13" s="82" t="s">
        <v>1</v>
      </c>
      <c r="D13" s="82" t="s">
        <v>2</v>
      </c>
      <c r="E13" s="82" t="s">
        <v>228</v>
      </c>
      <c r="F13" s="83" t="s">
        <v>147</v>
      </c>
      <c r="G13" s="83" t="s">
        <v>4</v>
      </c>
      <c r="H13" s="83" t="s">
        <v>73</v>
      </c>
      <c r="I13" s="83" t="s">
        <v>361</v>
      </c>
      <c r="J13" s="83" t="s">
        <v>362</v>
      </c>
      <c r="K13" s="369" t="s">
        <v>1448</v>
      </c>
      <c r="L13" s="369" t="s">
        <v>1449</v>
      </c>
      <c r="M13" s="369" t="s">
        <v>373</v>
      </c>
      <c r="N13" s="370" t="s">
        <v>1450</v>
      </c>
      <c r="O13" s="270" t="s">
        <v>72</v>
      </c>
      <c r="P13" s="18" t="s">
        <v>380</v>
      </c>
      <c r="Q13" s="91"/>
      <c r="R13" s="19"/>
    </row>
    <row r="14" spans="1:18" x14ac:dyDescent="0.25">
      <c r="A14" s="19"/>
      <c r="B14" s="319" t="str">
        <f>IF('Vehicle Request'!H48="", "", 'Vehicle Request'!H48)</f>
        <v/>
      </c>
      <c r="C14" s="236" t="str">
        <f>IF('Vehicle Request'!I48="", "", 'Vehicle Request'!I48)</f>
        <v/>
      </c>
      <c r="D14" s="236" t="str">
        <f>IF('Vehicle Request'!J48="", "", 'Vehicle Request'!J48)</f>
        <v/>
      </c>
      <c r="E14" s="236" t="str">
        <f>IF('Vehicle Request'!I48="","",CONCATENATE('Vehicle Request'!K48," ",'Vehicle Request'!L48))</f>
        <v/>
      </c>
      <c r="F14" s="236" t="str">
        <f>IF('Vehicle Request'!G48="", "", 'Vehicle Request'!G48)</f>
        <v/>
      </c>
      <c r="G14" s="174" t="str">
        <f>IF('Vehicle Request'!W48="", "", 'Vehicle Request'!W48)</f>
        <v/>
      </c>
      <c r="H14" s="176" t="str">
        <f t="shared" ref="H14:H26" si="0">IF(G14="","",(15000/G14)*$Q$4*F14)</f>
        <v/>
      </c>
      <c r="I14" s="174" t="str">
        <f>IF('Vehicle Request'!U48="", "", 'Vehicle Request'!U48)</f>
        <v/>
      </c>
      <c r="J14" s="174" t="str">
        <f>IF('Vehicle Request'!V48="", "", 'Vehicle Request'!V48)</f>
        <v/>
      </c>
      <c r="K14" s="434"/>
      <c r="L14" s="435"/>
      <c r="M14" s="435"/>
      <c r="N14" s="431"/>
      <c r="O14" s="178" t="str">
        <f>IF(I14="","",IF(OR(I14="CNG", M14="Dedicated", K14="Yes"),G14*2,IF(OR(AND(I14="E85",N14="Yes"),AND(M14="Bi-Fuel",N14="Yes"), AND(I14="Diesel", N14="Yes")), G14*1.5,IF(G14="N/A","",(G14)))))</f>
        <v/>
      </c>
      <c r="P14" s="179" t="str">
        <f t="shared" ref="P14:P30" si="1">IF(O14="", "", (1/O14)*F14)</f>
        <v/>
      </c>
      <c r="Q14" s="91"/>
      <c r="R14" s="19"/>
    </row>
    <row r="15" spans="1:18" x14ac:dyDescent="0.25">
      <c r="A15" s="19"/>
      <c r="B15" s="319" t="str">
        <f>IF('Vehicle Request'!H49="", "", 'Vehicle Request'!H49)</f>
        <v/>
      </c>
      <c r="C15" s="236" t="str">
        <f>IF('Vehicle Request'!I49="", "", 'Vehicle Request'!I49)</f>
        <v/>
      </c>
      <c r="D15" s="236" t="str">
        <f>IF('Vehicle Request'!J49="", "", 'Vehicle Request'!J49)</f>
        <v/>
      </c>
      <c r="E15" s="236" t="str">
        <f>IF('Vehicle Request'!I49="","",CONCATENATE('Vehicle Request'!K49," ",'Vehicle Request'!L49))</f>
        <v/>
      </c>
      <c r="F15" s="236" t="str">
        <f>IF('Vehicle Request'!G49="", "", 'Vehicle Request'!G49)</f>
        <v/>
      </c>
      <c r="G15" s="174" t="str">
        <f>IF('Vehicle Request'!W49="", "", 'Vehicle Request'!W49)</f>
        <v/>
      </c>
      <c r="H15" s="176" t="str">
        <f t="shared" si="0"/>
        <v/>
      </c>
      <c r="I15" s="174" t="str">
        <f>IF('Vehicle Request'!U49="", "", 'Vehicle Request'!U49)</f>
        <v/>
      </c>
      <c r="J15" s="174" t="str">
        <f>IF('Vehicle Request'!V49="", "", 'Vehicle Request'!V49)</f>
        <v/>
      </c>
      <c r="K15" s="434"/>
      <c r="L15" s="434"/>
      <c r="M15" s="434"/>
      <c r="N15" s="432"/>
      <c r="O15" s="178" t="str">
        <f t="shared" ref="O15:O30" si="2">IF(I15="","",IF(OR(I15="CNG", M15="Dedicated", K15="Yes"),G15*2,IF(OR(AND(I15="E85",N15="Yes"),AND(M15="Bi-Fuel",N15="Yes"), AND(I15="Diesel", N15="Yes")), G15*1.5,IF(G15="N/A","",(G15)))))</f>
        <v/>
      </c>
      <c r="P15" s="179" t="str">
        <f t="shared" si="1"/>
        <v/>
      </c>
      <c r="Q15" s="91"/>
      <c r="R15" s="19"/>
    </row>
    <row r="16" spans="1:18" x14ac:dyDescent="0.25">
      <c r="A16" s="19"/>
      <c r="B16" s="319" t="str">
        <f>IF('Vehicle Request'!H50="", "", 'Vehicle Request'!H50)</f>
        <v/>
      </c>
      <c r="C16" s="236" t="str">
        <f>IF('Vehicle Request'!I50="", "", 'Vehicle Request'!I50)</f>
        <v/>
      </c>
      <c r="D16" s="236" t="str">
        <f>IF('Vehicle Request'!J50="", "", 'Vehicle Request'!J50)</f>
        <v/>
      </c>
      <c r="E16" s="236" t="str">
        <f>IF('Vehicle Request'!I50="","",CONCATENATE('Vehicle Request'!K50," ",'Vehicle Request'!L50))</f>
        <v/>
      </c>
      <c r="F16" s="236" t="str">
        <f>IF('Vehicle Request'!G50="", "", 'Vehicle Request'!G50)</f>
        <v/>
      </c>
      <c r="G16" s="174" t="str">
        <f>IF('Vehicle Request'!W50="", "", 'Vehicle Request'!W50)</f>
        <v/>
      </c>
      <c r="H16" s="176" t="str">
        <f t="shared" si="0"/>
        <v/>
      </c>
      <c r="I16" s="174" t="str">
        <f>IF('Vehicle Request'!U50="", "",'Vehicle Request'!U50)</f>
        <v/>
      </c>
      <c r="J16" s="174" t="str">
        <f>IF('Vehicle Request'!V50="", "", 'Vehicle Request'!V50)</f>
        <v/>
      </c>
      <c r="K16" s="434"/>
      <c r="L16" s="434"/>
      <c r="M16" s="434"/>
      <c r="N16" s="432"/>
      <c r="O16" s="178" t="str">
        <f t="shared" si="2"/>
        <v/>
      </c>
      <c r="P16" s="179" t="str">
        <f t="shared" si="1"/>
        <v/>
      </c>
      <c r="Q16" s="91"/>
      <c r="R16" s="19"/>
    </row>
    <row r="17" spans="1:18" x14ac:dyDescent="0.25">
      <c r="A17" s="19"/>
      <c r="B17" s="319" t="str">
        <f>IF('Vehicle Request'!H51="", "", 'Vehicle Request'!H51)</f>
        <v/>
      </c>
      <c r="C17" s="236" t="str">
        <f>IF('Vehicle Request'!I51="", "", 'Vehicle Request'!I51)</f>
        <v/>
      </c>
      <c r="D17" s="236" t="str">
        <f>IF('Vehicle Request'!J51="", "", 'Vehicle Request'!J51)</f>
        <v/>
      </c>
      <c r="E17" s="236" t="str">
        <f>IF('Vehicle Request'!I51="","",CONCATENATE('Vehicle Request'!K51," ",'Vehicle Request'!L51))</f>
        <v/>
      </c>
      <c r="F17" s="236" t="str">
        <f>IF('Vehicle Request'!G51="", "", 'Vehicle Request'!G51)</f>
        <v/>
      </c>
      <c r="G17" s="174" t="str">
        <f>IF('Vehicle Request'!W51="", "", 'Vehicle Request'!W51)</f>
        <v/>
      </c>
      <c r="H17" s="176" t="str">
        <f t="shared" si="0"/>
        <v/>
      </c>
      <c r="I17" s="174" t="str">
        <f>IF('Vehicle Request'!U51="", "", 'Vehicle Request'!U51)</f>
        <v/>
      </c>
      <c r="J17" s="174" t="str">
        <f>IF('Vehicle Request'!V51="", "", 'Vehicle Request'!V51)</f>
        <v/>
      </c>
      <c r="K17" s="434"/>
      <c r="L17" s="434"/>
      <c r="M17" s="434"/>
      <c r="N17" s="432"/>
      <c r="O17" s="178" t="str">
        <f t="shared" si="2"/>
        <v/>
      </c>
      <c r="P17" s="179" t="str">
        <f t="shared" si="1"/>
        <v/>
      </c>
      <c r="Q17" s="91"/>
      <c r="R17" s="19"/>
    </row>
    <row r="18" spans="1:18" x14ac:dyDescent="0.25">
      <c r="A18" s="19"/>
      <c r="B18" s="319" t="str">
        <f>IF('Vehicle Request'!H52="", "", 'Vehicle Request'!H52)</f>
        <v/>
      </c>
      <c r="C18" s="236" t="str">
        <f>IF('Vehicle Request'!I52="", "", 'Vehicle Request'!I52)</f>
        <v/>
      </c>
      <c r="D18" s="236" t="str">
        <f>IF('Vehicle Request'!J52="", "", 'Vehicle Request'!J52)</f>
        <v/>
      </c>
      <c r="E18" s="236" t="str">
        <f>IF('Vehicle Request'!I52="","",CONCATENATE('Vehicle Request'!K52," ",'Vehicle Request'!L52))</f>
        <v/>
      </c>
      <c r="F18" s="236" t="str">
        <f>IF('Vehicle Request'!G52="", "", 'Vehicle Request'!G52)</f>
        <v/>
      </c>
      <c r="G18" s="174" t="str">
        <f>IF('Vehicle Request'!W52="", "", 'Vehicle Request'!W52)</f>
        <v/>
      </c>
      <c r="H18" s="176" t="str">
        <f t="shared" si="0"/>
        <v/>
      </c>
      <c r="I18" s="174" t="str">
        <f>IF('Vehicle Request'!U52="", "", 'Vehicle Request'!U52)</f>
        <v/>
      </c>
      <c r="J18" s="174" t="str">
        <f>IF('Vehicle Request'!V52="", "", 'Vehicle Request'!V52)</f>
        <v/>
      </c>
      <c r="K18" s="434"/>
      <c r="L18" s="434"/>
      <c r="M18" s="434"/>
      <c r="N18" s="432"/>
      <c r="O18" s="178" t="str">
        <f t="shared" si="2"/>
        <v/>
      </c>
      <c r="P18" s="179" t="str">
        <f t="shared" si="1"/>
        <v/>
      </c>
      <c r="Q18" s="91"/>
      <c r="R18" s="19"/>
    </row>
    <row r="19" spans="1:18" x14ac:dyDescent="0.25">
      <c r="A19" s="19"/>
      <c r="B19" s="319" t="str">
        <f>IF('Vehicle Request'!H53="", "", 'Vehicle Request'!H53)</f>
        <v/>
      </c>
      <c r="C19" s="236" t="str">
        <f>IF('Vehicle Request'!I53="", "", 'Vehicle Request'!I53)</f>
        <v/>
      </c>
      <c r="D19" s="236" t="str">
        <f>IF('Vehicle Request'!J53="", "", 'Vehicle Request'!J53)</f>
        <v/>
      </c>
      <c r="E19" s="236" t="str">
        <f>IF('Vehicle Request'!I53="","",CONCATENATE('Vehicle Request'!K53," ",'Vehicle Request'!L53))</f>
        <v/>
      </c>
      <c r="F19" s="236" t="str">
        <f>IF('Vehicle Request'!G53="", "", 'Vehicle Request'!G53)</f>
        <v/>
      </c>
      <c r="G19" s="174" t="str">
        <f>IF('Vehicle Request'!W53="", "", 'Vehicle Request'!W53)</f>
        <v/>
      </c>
      <c r="H19" s="176" t="str">
        <f t="shared" si="0"/>
        <v/>
      </c>
      <c r="I19" s="174" t="str">
        <f>IF('Vehicle Request'!U53="", "", 'Vehicle Request'!U53)</f>
        <v/>
      </c>
      <c r="J19" s="174" t="str">
        <f>IF('Vehicle Request'!V53="", "", 'Vehicle Request'!V53)</f>
        <v/>
      </c>
      <c r="K19" s="434"/>
      <c r="L19" s="434"/>
      <c r="M19" s="434"/>
      <c r="N19" s="432"/>
      <c r="O19" s="178" t="str">
        <f t="shared" si="2"/>
        <v/>
      </c>
      <c r="P19" s="179" t="str">
        <f t="shared" si="1"/>
        <v/>
      </c>
      <c r="Q19" s="91"/>
      <c r="R19" s="19"/>
    </row>
    <row r="20" spans="1:18" x14ac:dyDescent="0.25">
      <c r="A20" s="19"/>
      <c r="B20" s="319" t="str">
        <f>IF('Vehicle Request'!H54="", "", 'Vehicle Request'!H54)</f>
        <v/>
      </c>
      <c r="C20" s="236" t="str">
        <f>IF('Vehicle Request'!I54="", "", 'Vehicle Request'!I54)</f>
        <v/>
      </c>
      <c r="D20" s="236" t="str">
        <f>IF('Vehicle Request'!J54="", "", 'Vehicle Request'!J54)</f>
        <v/>
      </c>
      <c r="E20" s="236" t="str">
        <f>IF('Vehicle Request'!I54="","",CONCATENATE('Vehicle Request'!K54," ",'Vehicle Request'!L54))</f>
        <v/>
      </c>
      <c r="F20" s="236" t="str">
        <f>IF('Vehicle Request'!G54="", "", 'Vehicle Request'!G54)</f>
        <v/>
      </c>
      <c r="G20" s="174" t="str">
        <f>IF('Vehicle Request'!W54="", "", 'Vehicle Request'!W54)</f>
        <v/>
      </c>
      <c r="H20" s="176" t="str">
        <f t="shared" si="0"/>
        <v/>
      </c>
      <c r="I20" s="174" t="str">
        <f>IF('Vehicle Request'!U54="", "", 'Vehicle Request'!U54)</f>
        <v/>
      </c>
      <c r="J20" s="174" t="str">
        <f>IF('Vehicle Request'!V54="", "", 'Vehicle Request'!V54)</f>
        <v/>
      </c>
      <c r="K20" s="434"/>
      <c r="L20" s="434"/>
      <c r="M20" s="434"/>
      <c r="N20" s="432"/>
      <c r="O20" s="178" t="str">
        <f t="shared" si="2"/>
        <v/>
      </c>
      <c r="P20" s="179" t="str">
        <f t="shared" si="1"/>
        <v/>
      </c>
      <c r="Q20" s="91"/>
      <c r="R20" s="19"/>
    </row>
    <row r="21" spans="1:18" x14ac:dyDescent="0.25">
      <c r="A21" s="19"/>
      <c r="B21" s="319" t="str">
        <f>IF('Vehicle Request'!H55="", "", 'Vehicle Request'!H55)</f>
        <v/>
      </c>
      <c r="C21" s="236" t="str">
        <f>IF('Vehicle Request'!I55="", "", 'Vehicle Request'!I55)</f>
        <v/>
      </c>
      <c r="D21" s="236" t="str">
        <f>IF('Vehicle Request'!J55="", "", 'Vehicle Request'!J55)</f>
        <v/>
      </c>
      <c r="E21" s="236" t="str">
        <f>IF('Vehicle Request'!I55="","",CONCATENATE('Vehicle Request'!K55," ",'Vehicle Request'!L55))</f>
        <v/>
      </c>
      <c r="F21" s="236" t="str">
        <f>IF('Vehicle Request'!G55="", "", 'Vehicle Request'!G55)</f>
        <v/>
      </c>
      <c r="G21" s="174" t="str">
        <f>IF('Vehicle Request'!W55="", "", 'Vehicle Request'!W55)</f>
        <v/>
      </c>
      <c r="H21" s="176" t="str">
        <f t="shared" si="0"/>
        <v/>
      </c>
      <c r="I21" s="174" t="str">
        <f>IF('Vehicle Request'!U55="", "", 'Vehicle Request'!U55)</f>
        <v/>
      </c>
      <c r="J21" s="174" t="str">
        <f>IF('Vehicle Request'!V55="", "", 'Vehicle Request'!V55)</f>
        <v/>
      </c>
      <c r="K21" s="434"/>
      <c r="L21" s="434"/>
      <c r="M21" s="434"/>
      <c r="N21" s="432"/>
      <c r="O21" s="178" t="str">
        <f t="shared" si="2"/>
        <v/>
      </c>
      <c r="P21" s="179" t="str">
        <f t="shared" si="1"/>
        <v/>
      </c>
      <c r="Q21" s="91"/>
      <c r="R21" s="19"/>
    </row>
    <row r="22" spans="1:18" x14ac:dyDescent="0.25">
      <c r="A22" s="19"/>
      <c r="B22" s="319" t="str">
        <f>IF('Vehicle Request'!H56="", "", 'Vehicle Request'!H56)</f>
        <v/>
      </c>
      <c r="C22" s="236" t="str">
        <f>IF('Vehicle Request'!I56="", "", 'Vehicle Request'!I56)</f>
        <v/>
      </c>
      <c r="D22" s="236" t="str">
        <f>IF('Vehicle Request'!J56="", "", 'Vehicle Request'!J56)</f>
        <v/>
      </c>
      <c r="E22" s="236" t="str">
        <f>IF('Vehicle Request'!I56="","",CONCATENATE('Vehicle Request'!K56," ",'Vehicle Request'!L56))</f>
        <v/>
      </c>
      <c r="F22" s="236" t="str">
        <f>IF('Vehicle Request'!G56="", "", 'Vehicle Request'!G56)</f>
        <v/>
      </c>
      <c r="G22" s="174" t="str">
        <f>IF('Vehicle Request'!W56="", "", 'Vehicle Request'!W56)</f>
        <v/>
      </c>
      <c r="H22" s="176" t="str">
        <f t="shared" si="0"/>
        <v/>
      </c>
      <c r="I22" s="174" t="str">
        <f>IF('Vehicle Request'!U56="", "", 'Vehicle Request'!U56)</f>
        <v/>
      </c>
      <c r="J22" s="174" t="str">
        <f>IF('Vehicle Request'!V56="", "", 'Vehicle Request'!V56)</f>
        <v/>
      </c>
      <c r="K22" s="434"/>
      <c r="L22" s="434"/>
      <c r="M22" s="434"/>
      <c r="N22" s="432"/>
      <c r="O22" s="178" t="str">
        <f t="shared" si="2"/>
        <v/>
      </c>
      <c r="P22" s="179" t="str">
        <f t="shared" si="1"/>
        <v/>
      </c>
      <c r="Q22" s="91"/>
      <c r="R22" s="19"/>
    </row>
    <row r="23" spans="1:18" x14ac:dyDescent="0.25">
      <c r="A23" s="19"/>
      <c r="B23" s="319" t="str">
        <f>IF('Vehicle Request'!H57="", "", 'Vehicle Request'!H57)</f>
        <v/>
      </c>
      <c r="C23" s="236" t="str">
        <f>IF('Vehicle Request'!I57="", "", 'Vehicle Request'!I57)</f>
        <v/>
      </c>
      <c r="D23" s="236" t="str">
        <f>IF('Vehicle Request'!J57="", "", 'Vehicle Request'!J57)</f>
        <v/>
      </c>
      <c r="E23" s="236" t="str">
        <f>IF('Vehicle Request'!I57="","",CONCATENATE('Vehicle Request'!K57," ",'Vehicle Request'!L57))</f>
        <v/>
      </c>
      <c r="F23" s="236" t="str">
        <f>IF('Vehicle Request'!G57="", "", 'Vehicle Request'!G57)</f>
        <v/>
      </c>
      <c r="G23" s="174" t="str">
        <f>IF('Vehicle Request'!W57="", "", 'Vehicle Request'!W57)</f>
        <v/>
      </c>
      <c r="H23" s="176" t="str">
        <f t="shared" ref="H23" si="3">IF(G23="","",(15000/G23)*$Q$4*F23)</f>
        <v/>
      </c>
      <c r="I23" s="174" t="str">
        <f>IF('Vehicle Request'!U57="", "", 'Vehicle Request'!U57)</f>
        <v/>
      </c>
      <c r="J23" s="174" t="str">
        <f>IF('Vehicle Request'!V57="", "", 'Vehicle Request'!V57)</f>
        <v/>
      </c>
      <c r="K23" s="434"/>
      <c r="L23" s="434"/>
      <c r="M23" s="434"/>
      <c r="N23" s="432"/>
      <c r="O23" s="178" t="str">
        <f t="shared" ref="O23" si="4">IF(I23="","",IF(OR(I23="CNG", M23="Dedicated", K23="Yes"),G23*2,IF(OR(AND(I23="E85",N23="Yes"),AND(M23="Bi-Fuel",N23="Yes"), AND(I23="Diesel", N23="Yes")), G23*1.5,IF(G23="N/A","",(G23)))))</f>
        <v/>
      </c>
      <c r="P23" s="179" t="str">
        <f t="shared" ref="P23" si="5">IF(O23="", "", (1/O23)*F23)</f>
        <v/>
      </c>
      <c r="Q23" s="91"/>
      <c r="R23" s="19"/>
    </row>
    <row r="24" spans="1:18" x14ac:dyDescent="0.25">
      <c r="A24" s="19"/>
      <c r="B24" s="319" t="str">
        <f>IF('Vehicle Request'!H58="", "", 'Vehicle Request'!H58)</f>
        <v/>
      </c>
      <c r="C24" s="236" t="str">
        <f>IF('Vehicle Request'!I58="", "", 'Vehicle Request'!I58)</f>
        <v/>
      </c>
      <c r="D24" s="236" t="str">
        <f>IF('Vehicle Request'!J58="", "", 'Vehicle Request'!J58)</f>
        <v/>
      </c>
      <c r="E24" s="236" t="str">
        <f>IF('Vehicle Request'!I58="","",CONCATENATE('Vehicle Request'!K58," ",'Vehicle Request'!L58))</f>
        <v/>
      </c>
      <c r="F24" s="236" t="str">
        <f>IF('Vehicle Request'!G58="", "", 'Vehicle Request'!G58)</f>
        <v/>
      </c>
      <c r="G24" s="174" t="str">
        <f>IF('Vehicle Request'!W58="", "", 'Vehicle Request'!W58)</f>
        <v/>
      </c>
      <c r="H24" s="176" t="str">
        <f t="shared" si="0"/>
        <v/>
      </c>
      <c r="I24" s="174" t="str">
        <f>IF('Vehicle Request'!U58="", "", 'Vehicle Request'!U58)</f>
        <v/>
      </c>
      <c r="J24" s="174" t="str">
        <f>IF('Vehicle Request'!V58="", "", 'Vehicle Request'!V58)</f>
        <v/>
      </c>
      <c r="K24" s="434"/>
      <c r="L24" s="434"/>
      <c r="M24" s="434"/>
      <c r="N24" s="432"/>
      <c r="O24" s="178" t="str">
        <f t="shared" si="2"/>
        <v/>
      </c>
      <c r="P24" s="179" t="str">
        <f t="shared" si="1"/>
        <v/>
      </c>
      <c r="Q24" s="91"/>
      <c r="R24" s="19"/>
    </row>
    <row r="25" spans="1:18" x14ac:dyDescent="0.25">
      <c r="A25" s="19"/>
      <c r="B25" s="319" t="str">
        <f>IF('Vehicle Request'!H59="", "", 'Vehicle Request'!H59)</f>
        <v/>
      </c>
      <c r="C25" s="236" t="str">
        <f>IF('Vehicle Request'!I59="", "", 'Vehicle Request'!I59)</f>
        <v/>
      </c>
      <c r="D25" s="236" t="str">
        <f>IF('Vehicle Request'!J59="", "", 'Vehicle Request'!J59)</f>
        <v/>
      </c>
      <c r="E25" s="236" t="str">
        <f>IF('Vehicle Request'!I59="","",CONCATENATE('Vehicle Request'!K59," ",'Vehicle Request'!L59))</f>
        <v/>
      </c>
      <c r="F25" s="236" t="str">
        <f>IF('Vehicle Request'!G59="", "", 'Vehicle Request'!G59)</f>
        <v/>
      </c>
      <c r="G25" s="174" t="str">
        <f>IF('Vehicle Request'!W59="", "", 'Vehicle Request'!W59)</f>
        <v/>
      </c>
      <c r="H25" s="176" t="str">
        <f t="shared" si="0"/>
        <v/>
      </c>
      <c r="I25" s="174" t="str">
        <f>IF('Vehicle Request'!U59="", "", 'Vehicle Request'!U59)</f>
        <v/>
      </c>
      <c r="J25" s="174" t="str">
        <f>IF('Vehicle Request'!V59="", "", 'Vehicle Request'!V59)</f>
        <v/>
      </c>
      <c r="K25" s="434"/>
      <c r="L25" s="434"/>
      <c r="M25" s="434"/>
      <c r="N25" s="432"/>
      <c r="O25" s="178" t="str">
        <f t="shared" si="2"/>
        <v/>
      </c>
      <c r="P25" s="179" t="str">
        <f t="shared" si="1"/>
        <v/>
      </c>
      <c r="Q25" s="91"/>
      <c r="R25" s="19"/>
    </row>
    <row r="26" spans="1:18" x14ac:dyDescent="0.25">
      <c r="A26" s="19"/>
      <c r="B26" s="319" t="str">
        <f>IF('Vehicle Request'!H60="", "", 'Vehicle Request'!H60)</f>
        <v/>
      </c>
      <c r="C26" s="236" t="str">
        <f>IF('Vehicle Request'!I60="", "", 'Vehicle Request'!I60)</f>
        <v/>
      </c>
      <c r="D26" s="236" t="str">
        <f>IF('Vehicle Request'!J60="", "", 'Vehicle Request'!J60)</f>
        <v/>
      </c>
      <c r="E26" s="236" t="str">
        <f>IF('Vehicle Request'!I60="","",CONCATENATE('Vehicle Request'!K60," ",'Vehicle Request'!L60))</f>
        <v/>
      </c>
      <c r="F26" s="236" t="str">
        <f>IF('Vehicle Request'!G60="", "", 'Vehicle Request'!G60)</f>
        <v/>
      </c>
      <c r="G26" s="174" t="str">
        <f>IF('Vehicle Request'!W60="", "", 'Vehicle Request'!W60)</f>
        <v/>
      </c>
      <c r="H26" s="176" t="str">
        <f t="shared" si="0"/>
        <v/>
      </c>
      <c r="I26" s="174" t="str">
        <f>IF('Vehicle Request'!U60="", "", 'Vehicle Request'!U60)</f>
        <v/>
      </c>
      <c r="J26" s="174" t="str">
        <f>IF('Vehicle Request'!V60="", "", 'Vehicle Request'!V60)</f>
        <v/>
      </c>
      <c r="K26" s="434"/>
      <c r="L26" s="434"/>
      <c r="M26" s="434"/>
      <c r="N26" s="432"/>
      <c r="O26" s="178" t="str">
        <f t="shared" si="2"/>
        <v/>
      </c>
      <c r="P26" s="179" t="str">
        <f t="shared" si="1"/>
        <v/>
      </c>
      <c r="Q26" s="91"/>
      <c r="R26" s="19"/>
    </row>
    <row r="27" spans="1:18" s="216" customFormat="1" x14ac:dyDescent="0.25">
      <c r="A27" s="19"/>
      <c r="B27" s="319" t="str">
        <f>IF('Vehicle Request'!H61="", "", 'Vehicle Request'!H61)</f>
        <v/>
      </c>
      <c r="C27" s="236" t="str">
        <f>IF('Vehicle Request'!I61="", "", 'Vehicle Request'!I61)</f>
        <v/>
      </c>
      <c r="D27" s="236" t="str">
        <f>IF('Vehicle Request'!J61="", "", 'Vehicle Request'!J61)</f>
        <v/>
      </c>
      <c r="E27" s="236" t="str">
        <f>IF('Vehicle Request'!I61="","",CONCATENATE('Vehicle Request'!K61," ",'Vehicle Request'!L61))</f>
        <v/>
      </c>
      <c r="F27" s="236" t="str">
        <f>IF('Vehicle Request'!G61="", "", 'Vehicle Request'!G61)</f>
        <v/>
      </c>
      <c r="G27" s="174" t="str">
        <f>IF('Vehicle Request'!W61="", "", 'Vehicle Request'!W61)</f>
        <v/>
      </c>
      <c r="H27" s="176" t="str">
        <f t="shared" ref="H27:H30" si="6">IF(G27="","",(15000/G27)*$Q$4*F27)</f>
        <v/>
      </c>
      <c r="I27" s="174" t="str">
        <f>IF('Vehicle Request'!U61="", "", 'Vehicle Request'!U61)</f>
        <v/>
      </c>
      <c r="J27" s="174" t="str">
        <f>IF('Vehicle Request'!V61="", "", 'Vehicle Request'!V61)</f>
        <v/>
      </c>
      <c r="K27" s="434"/>
      <c r="L27" s="434"/>
      <c r="M27" s="434"/>
      <c r="N27" s="432"/>
      <c r="O27" s="178" t="str">
        <f t="shared" si="2"/>
        <v/>
      </c>
      <c r="P27" s="179" t="str">
        <f t="shared" si="1"/>
        <v/>
      </c>
      <c r="Q27" s="91"/>
      <c r="R27" s="19"/>
    </row>
    <row r="28" spans="1:18" s="216" customFormat="1" x14ac:dyDescent="0.25">
      <c r="A28" s="19"/>
      <c r="B28" s="319" t="str">
        <f>IF('Vehicle Request'!H62="", "", 'Vehicle Request'!H62)</f>
        <v/>
      </c>
      <c r="C28" s="236" t="str">
        <f>IF('Vehicle Request'!I62="", "", 'Vehicle Request'!I62)</f>
        <v/>
      </c>
      <c r="D28" s="236" t="str">
        <f>IF('Vehicle Request'!J62="", "", 'Vehicle Request'!J62)</f>
        <v/>
      </c>
      <c r="E28" s="236" t="str">
        <f>IF('Vehicle Request'!I62="","",CONCATENATE('Vehicle Request'!K62," ",'Vehicle Request'!L62))</f>
        <v/>
      </c>
      <c r="F28" s="236" t="str">
        <f>IF('Vehicle Request'!G62="", "", 'Vehicle Request'!G62)</f>
        <v/>
      </c>
      <c r="G28" s="174" t="str">
        <f>IF('Vehicle Request'!W62="", "", 'Vehicle Request'!W62)</f>
        <v/>
      </c>
      <c r="H28" s="176" t="str">
        <f t="shared" si="6"/>
        <v/>
      </c>
      <c r="I28" s="174" t="str">
        <f>IF('Vehicle Request'!U62="", "", 'Vehicle Request'!U62)</f>
        <v/>
      </c>
      <c r="J28" s="174" t="str">
        <f>IF('Vehicle Request'!V62="", "", 'Vehicle Request'!V62)</f>
        <v/>
      </c>
      <c r="K28" s="434"/>
      <c r="L28" s="434"/>
      <c r="M28" s="434"/>
      <c r="N28" s="432"/>
      <c r="O28" s="178" t="str">
        <f t="shared" si="2"/>
        <v/>
      </c>
      <c r="P28" s="179" t="str">
        <f t="shared" si="1"/>
        <v/>
      </c>
      <c r="Q28" s="91"/>
      <c r="R28" s="19"/>
    </row>
    <row r="29" spans="1:18" x14ac:dyDescent="0.25">
      <c r="A29" s="19"/>
      <c r="B29" s="319" t="str">
        <f>IF('Vehicle Request'!H63="", "", 'Vehicle Request'!H63)</f>
        <v/>
      </c>
      <c r="C29" s="236" t="str">
        <f>IF('Vehicle Request'!I63="", "", 'Vehicle Request'!I63)</f>
        <v/>
      </c>
      <c r="D29" s="236" t="str">
        <f>IF('Vehicle Request'!J63="", "", 'Vehicle Request'!J63)</f>
        <v/>
      </c>
      <c r="E29" s="236" t="str">
        <f>IF('Vehicle Request'!I63="","",CONCATENATE('Vehicle Request'!K63," ",'Vehicle Request'!L63))</f>
        <v/>
      </c>
      <c r="F29" s="236" t="str">
        <f>IF('Vehicle Request'!G63="", "", 'Vehicle Request'!G63)</f>
        <v/>
      </c>
      <c r="G29" s="174" t="str">
        <f>IF('Vehicle Request'!W63="", "", 'Vehicle Request'!W63)</f>
        <v/>
      </c>
      <c r="H29" s="176" t="str">
        <f t="shared" si="6"/>
        <v/>
      </c>
      <c r="I29" s="174" t="str">
        <f>IF('Vehicle Request'!U63="", "", 'Vehicle Request'!U63)</f>
        <v/>
      </c>
      <c r="J29" s="174" t="str">
        <f>IF('Vehicle Request'!V63="", "", 'Vehicle Request'!V63)</f>
        <v/>
      </c>
      <c r="K29" s="434"/>
      <c r="L29" s="434"/>
      <c r="M29" s="434"/>
      <c r="N29" s="432"/>
      <c r="O29" s="178" t="str">
        <f t="shared" si="2"/>
        <v/>
      </c>
      <c r="P29" s="179" t="str">
        <f t="shared" si="1"/>
        <v/>
      </c>
      <c r="Q29" s="91"/>
      <c r="R29" s="19"/>
    </row>
    <row r="30" spans="1:18" ht="15.75" thickBot="1" x14ac:dyDescent="0.3">
      <c r="A30" s="19"/>
      <c r="B30" s="320" t="str">
        <f>IF('Vehicle Request'!H64="", "", 'Vehicle Request'!H64)</f>
        <v/>
      </c>
      <c r="C30" s="237" t="str">
        <f>IF('Vehicle Request'!I64="", "", 'Vehicle Request'!I64)</f>
        <v/>
      </c>
      <c r="D30" s="237" t="str">
        <f>IF('Vehicle Request'!J64="", "", 'Vehicle Request'!J64)</f>
        <v/>
      </c>
      <c r="E30" s="237" t="str">
        <f>IF('Vehicle Request'!I64="","",CONCATENATE('Vehicle Request'!K64," ",'Vehicle Request'!L64))</f>
        <v/>
      </c>
      <c r="F30" s="237" t="str">
        <f>IF('Vehicle Request'!G64="", "", 'Vehicle Request'!G64)</f>
        <v/>
      </c>
      <c r="G30" s="175" t="str">
        <f>IF('Vehicle Request'!W64="", "", 'Vehicle Request'!W64)</f>
        <v/>
      </c>
      <c r="H30" s="177" t="str">
        <f t="shared" si="6"/>
        <v/>
      </c>
      <c r="I30" s="175" t="str">
        <f>IF('Vehicle Request'!U64="", "", 'Vehicle Request'!U64)</f>
        <v/>
      </c>
      <c r="J30" s="175" t="str">
        <f>IF('Vehicle Request'!V64="", "", 'Vehicle Request'!V64)</f>
        <v/>
      </c>
      <c r="K30" s="436"/>
      <c r="L30" s="436"/>
      <c r="M30" s="436"/>
      <c r="N30" s="433"/>
      <c r="O30" s="178" t="str">
        <f t="shared" si="2"/>
        <v/>
      </c>
      <c r="P30" s="179" t="str">
        <f t="shared" si="1"/>
        <v/>
      </c>
      <c r="Q30" s="91"/>
      <c r="R30" s="19"/>
    </row>
    <row r="31" spans="1:18" x14ac:dyDescent="0.25">
      <c r="A31" s="19"/>
      <c r="B31" s="51" t="s">
        <v>53</v>
      </c>
      <c r="C31" s="51"/>
      <c r="D31" s="105"/>
      <c r="E31" s="3"/>
      <c r="F31" s="3"/>
      <c r="G31" s="104"/>
      <c r="H31" s="3"/>
      <c r="I31" s="3"/>
      <c r="J31" s="3"/>
      <c r="K31" s="3"/>
      <c r="L31" s="3"/>
      <c r="M31" s="3"/>
      <c r="N31" s="3"/>
      <c r="O31" s="3"/>
      <c r="P31" s="90"/>
      <c r="Q31" s="92"/>
      <c r="R31" s="92"/>
    </row>
    <row r="32" spans="1:18" x14ac:dyDescent="0.25">
      <c r="A32" s="19"/>
      <c r="B32" s="51" t="s">
        <v>28</v>
      </c>
      <c r="C32" s="51"/>
      <c r="D32" s="3"/>
      <c r="E32" s="3"/>
      <c r="F32" s="3"/>
      <c r="G32" s="104"/>
      <c r="H32" s="3"/>
      <c r="I32" s="3"/>
      <c r="J32" s="3"/>
      <c r="K32" s="3"/>
      <c r="L32" s="3"/>
      <c r="M32" s="3"/>
      <c r="N32" s="3"/>
      <c r="O32" s="3"/>
      <c r="P32" s="90"/>
      <c r="Q32" s="92"/>
      <c r="R32" s="92"/>
    </row>
    <row r="33" spans="1:18" ht="17.25" customHeight="1" x14ac:dyDescent="0.25">
      <c r="A33" s="19"/>
      <c r="B33" s="19"/>
      <c r="C33" s="19"/>
      <c r="D33" s="19"/>
      <c r="E33" s="34"/>
      <c r="F33" s="34"/>
      <c r="G33" s="34"/>
      <c r="H33" s="163"/>
      <c r="I33" s="163"/>
      <c r="J33" s="163"/>
      <c r="K33" s="19"/>
      <c r="L33" s="19"/>
      <c r="M33" s="19"/>
      <c r="N33" s="19"/>
      <c r="O33" s="19"/>
      <c r="P33" s="38"/>
      <c r="Q33" s="19"/>
      <c r="R33" s="19"/>
    </row>
    <row r="34" spans="1:18" x14ac:dyDescent="0.25">
      <c r="A34" s="19"/>
      <c r="B34" s="19"/>
      <c r="C34" s="19"/>
      <c r="D34" s="661" t="s">
        <v>1535</v>
      </c>
      <c r="E34" s="661"/>
      <c r="F34" s="661"/>
      <c r="G34" s="661"/>
      <c r="H34" s="163"/>
      <c r="I34" s="163"/>
      <c r="J34" s="297"/>
      <c r="K34" s="19"/>
      <c r="L34" s="19"/>
      <c r="M34" s="19"/>
      <c r="N34" s="19"/>
      <c r="O34" s="19"/>
      <c r="P34" s="38"/>
      <c r="Q34" s="19"/>
      <c r="R34" s="19"/>
    </row>
    <row r="35" spans="1:18" ht="15" customHeight="1" x14ac:dyDescent="0.25">
      <c r="A35" s="19"/>
      <c r="B35" s="19"/>
      <c r="C35" s="19"/>
      <c r="D35" s="661"/>
      <c r="E35" s="661"/>
      <c r="F35" s="661"/>
      <c r="G35" s="661"/>
      <c r="H35" s="163"/>
      <c r="I35" s="163"/>
      <c r="J35" s="297"/>
      <c r="K35" s="19"/>
      <c r="L35" s="19"/>
      <c r="M35" s="19"/>
      <c r="N35" s="102"/>
      <c r="O35" s="102"/>
      <c r="P35" s="38"/>
      <c r="Q35" s="19"/>
      <c r="R35" s="19"/>
    </row>
    <row r="36" spans="1:18" ht="15" customHeight="1" x14ac:dyDescent="0.25">
      <c r="A36" s="19"/>
      <c r="B36" s="19"/>
      <c r="C36" s="19"/>
      <c r="D36" s="661"/>
      <c r="E36" s="661"/>
      <c r="F36" s="661"/>
      <c r="G36" s="661"/>
      <c r="H36" s="163"/>
      <c r="I36" s="163"/>
      <c r="J36" s="297"/>
      <c r="K36" s="19"/>
      <c r="L36" s="19"/>
      <c r="M36" s="19"/>
      <c r="N36" s="102"/>
      <c r="O36" s="102"/>
      <c r="P36" s="38"/>
      <c r="Q36" s="19"/>
      <c r="R36" s="19"/>
    </row>
    <row r="37" spans="1:18" x14ac:dyDescent="0.25">
      <c r="A37" s="19"/>
      <c r="B37" s="19"/>
      <c r="C37" s="19"/>
      <c r="D37" s="661"/>
      <c r="E37" s="661"/>
      <c r="F37" s="661"/>
      <c r="G37" s="661"/>
      <c r="H37" s="163"/>
      <c r="I37" s="163"/>
      <c r="J37" s="297"/>
      <c r="K37" s="19"/>
      <c r="L37" s="19"/>
      <c r="M37" s="19"/>
      <c r="N37" s="102"/>
      <c r="O37" s="102"/>
      <c r="P37" s="38"/>
      <c r="Q37" s="19"/>
      <c r="R37" s="19"/>
    </row>
    <row r="38" spans="1:18" x14ac:dyDescent="0.25">
      <c r="A38" s="19"/>
      <c r="B38" s="19"/>
      <c r="C38" s="19"/>
      <c r="D38" s="661"/>
      <c r="E38" s="661"/>
      <c r="F38" s="661"/>
      <c r="G38" s="661"/>
      <c r="H38" s="19"/>
      <c r="I38" s="19"/>
      <c r="J38" s="297"/>
      <c r="K38" s="19"/>
      <c r="L38" s="19"/>
      <c r="M38" s="19"/>
      <c r="N38" s="102"/>
      <c r="O38" s="102"/>
      <c r="P38" s="38"/>
      <c r="Q38" s="19"/>
      <c r="R38" s="19"/>
    </row>
    <row r="39" spans="1:18" ht="15" customHeight="1" x14ac:dyDescent="0.25">
      <c r="A39" s="19"/>
      <c r="B39" s="19"/>
      <c r="C39" s="19"/>
      <c r="D39" s="661"/>
      <c r="E39" s="661"/>
      <c r="F39" s="661"/>
      <c r="G39" s="661"/>
      <c r="H39" s="19"/>
      <c r="I39" s="19"/>
      <c r="J39" s="19"/>
      <c r="K39" s="19"/>
      <c r="L39" s="19"/>
      <c r="M39" s="19"/>
      <c r="N39" s="102"/>
      <c r="O39" s="102"/>
      <c r="P39" s="38"/>
      <c r="Q39" s="19"/>
      <c r="R39" s="19"/>
    </row>
    <row r="40" spans="1:18" x14ac:dyDescent="0.25">
      <c r="A40" s="19"/>
      <c r="B40" s="19"/>
      <c r="C40" s="19"/>
      <c r="D40" s="19"/>
      <c r="E40" s="19"/>
      <c r="F40" s="19"/>
      <c r="G40" s="19"/>
      <c r="H40" s="19"/>
      <c r="I40" s="19"/>
      <c r="J40" s="19"/>
      <c r="K40" s="19"/>
      <c r="L40" s="19"/>
      <c r="M40" s="19"/>
      <c r="N40" s="19"/>
      <c r="O40" s="19"/>
      <c r="P40" s="38"/>
      <c r="Q40" s="19"/>
      <c r="R40" s="19"/>
    </row>
    <row r="41" spans="1:18" x14ac:dyDescent="0.25">
      <c r="A41" s="19"/>
      <c r="B41" s="19"/>
      <c r="C41" s="19"/>
      <c r="D41" s="19"/>
      <c r="E41" s="19"/>
      <c r="F41" s="19"/>
      <c r="G41" s="19"/>
      <c r="H41" s="19"/>
      <c r="I41" s="19"/>
      <c r="J41" s="19"/>
      <c r="K41" s="19"/>
      <c r="L41" s="19"/>
      <c r="M41" s="19"/>
      <c r="N41" s="19"/>
      <c r="O41" s="19"/>
      <c r="P41" s="38"/>
      <c r="Q41" s="19"/>
      <c r="R41" s="19"/>
    </row>
    <row r="42" spans="1:18" ht="15" customHeight="1" x14ac:dyDescent="0.25">
      <c r="A42" s="19"/>
      <c r="B42" s="19"/>
      <c r="C42" s="19"/>
      <c r="D42" s="19"/>
      <c r="E42" s="19"/>
      <c r="F42" s="19"/>
      <c r="G42" s="19"/>
      <c r="H42" s="19"/>
      <c r="I42" s="19"/>
      <c r="J42" s="19"/>
      <c r="K42" s="19"/>
      <c r="L42" s="19"/>
      <c r="M42" s="19"/>
      <c r="N42" s="19"/>
      <c r="O42" s="19"/>
      <c r="P42" s="38"/>
      <c r="Q42" s="19"/>
      <c r="R42" s="19"/>
    </row>
    <row r="43" spans="1:18" ht="15" hidden="1" customHeight="1" x14ac:dyDescent="0.25"/>
    <row r="44" spans="1:18" hidden="1" x14ac:dyDescent="0.25"/>
    <row r="45" spans="1:18" hidden="1" x14ac:dyDescent="0.25"/>
    <row r="46" spans="1:18" hidden="1" x14ac:dyDescent="0.25"/>
    <row r="47" spans="1:18" hidden="1" x14ac:dyDescent="0.25"/>
    <row r="48" spans="1:18"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row r="66" hidden="1" x14ac:dyDescent="0.25"/>
  </sheetData>
  <sheetProtection password="CDF0" sheet="1" objects="1" scenarios="1"/>
  <sortState ref="D17:P18">
    <sortCondition ref="D17"/>
  </sortState>
  <mergeCells count="12">
    <mergeCell ref="K11:N12"/>
    <mergeCell ref="D34:G39"/>
    <mergeCell ref="B1:H1"/>
    <mergeCell ref="B2:H2"/>
    <mergeCell ref="K6:L6"/>
    <mergeCell ref="K7:L7"/>
    <mergeCell ref="K8:L8"/>
    <mergeCell ref="K2:M2"/>
    <mergeCell ref="K3:M3"/>
    <mergeCell ref="K4:L4"/>
    <mergeCell ref="K5:L5"/>
    <mergeCell ref="B4:I9"/>
  </mergeCells>
  <conditionalFormatting sqref="K14:N30">
    <cfRule type="containsBlanks" dxfId="19" priority="2">
      <formula>LEN(TRIM(K14))=0</formula>
    </cfRule>
  </conditionalFormatting>
  <dataValidations count="8">
    <dataValidation type="whole" allowBlank="1" showInputMessage="1" showErrorMessage="1" error="You must enter a whole number." sqref="G31:G32">
      <formula1>0</formula1>
      <formula2>1000</formula2>
    </dataValidation>
    <dataValidation type="list" allowBlank="1" showInputMessage="1" showErrorMessage="1" error="Please choose &quot;Yes&quot; or &quot;No&quot;" sqref="L31:M32">
      <formula1>"Yes, No"</formula1>
    </dataValidation>
    <dataValidation type="list" allowBlank="1" showInputMessage="1" showErrorMessage="1" error="Please choose &quot;Yes&quot; or &quot;No&quot;" sqref="O31:O32">
      <formula1>"Yes, No, N/A"</formula1>
    </dataValidation>
    <dataValidation type="list" errorStyle="warning" allowBlank="1" showInputMessage="1" showErrorMessage="1" error="Please choose &quot;Dedicated&quot; or &quot;BiFuel&quot;" sqref="N31:N32">
      <formula1>"Dedicated, BiFuel"</formula1>
    </dataValidation>
    <dataValidation type="list" allowBlank="1" showInputMessage="1" showErrorMessage="1" sqref="K14:L30">
      <formula1>"Yes, No"</formula1>
    </dataValidation>
    <dataValidation type="list" allowBlank="1" showInputMessage="1" showErrorMessage="1" sqref="M30">
      <formula1>"Dedicated, Bi-Fuel, N/A"</formula1>
    </dataValidation>
    <dataValidation type="list" allowBlank="1" showInputMessage="1" showErrorMessage="1" sqref="M14:M29">
      <formula1>"Dedicated, Bi-Fuel, N/A"</formula1>
    </dataValidation>
    <dataValidation type="list" allowBlank="1" showInputMessage="1" showErrorMessage="1" sqref="N14:N29 N30">
      <formula1>"Yes, No, Not Bi-Fuel or Diesel"</formula1>
    </dataValidation>
  </dataValidations>
  <hyperlinks>
    <hyperlink ref="B10" location="'Review &amp; Instructions '!A1" display="Instructions"/>
    <hyperlink ref="B11" location="Scoring!A1" display="Score"/>
    <hyperlink ref="B31" location="'Review &amp; Instructions '!A1" display="Instructions"/>
    <hyperlink ref="B32" location="Scoring!A1" display="Score"/>
  </hyperlinks>
  <printOptions horizontalCentered="1"/>
  <pageMargins left="0.5" right="0.5" top="0.5" bottom="0.5" header="0.25" footer="0.25"/>
  <pageSetup scale="64" fitToHeight="0" orientation="landscape" r:id="rId1"/>
  <headerFooter>
    <oddHeader>&amp;F</oddHeader>
    <oddFooter>&amp;L&amp;A&amp;CPage &amp;P of &amp;N</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139</vt:i4>
      </vt:variant>
    </vt:vector>
  </HeadingPairs>
  <TitlesOfParts>
    <vt:vector size="158" baseType="lpstr">
      <vt:lpstr>Review &amp; Instructions </vt:lpstr>
      <vt:lpstr>Agency Information</vt:lpstr>
      <vt:lpstr>Recommended Vehicles</vt:lpstr>
      <vt:lpstr>Vehicle Request</vt:lpstr>
      <vt:lpstr>Vehicle Justification</vt:lpstr>
      <vt:lpstr>Vehicle Turn-In</vt:lpstr>
      <vt:lpstr>Upfit Calculations</vt:lpstr>
      <vt:lpstr>Category I Vehicles</vt:lpstr>
      <vt:lpstr>Category II Vehicles</vt:lpstr>
      <vt:lpstr>Credits</vt:lpstr>
      <vt:lpstr>Scoring</vt:lpstr>
      <vt:lpstr>Exemption Justification</vt:lpstr>
      <vt:lpstr>Dependent Lists - Cat I</vt:lpstr>
      <vt:lpstr>Cat I Vehicles</vt:lpstr>
      <vt:lpstr>Dependent Lists - Cat II</vt:lpstr>
      <vt:lpstr>Cat II Vehicles</vt:lpstr>
      <vt:lpstr>Electronic Signature</vt:lpstr>
      <vt:lpstr>VEH98 Data</vt:lpstr>
      <vt:lpstr>Appendix 1- VEH98</vt:lpstr>
      <vt:lpstr>AvgCombinedMPG_CatI</vt:lpstr>
      <vt:lpstr>AvgCombinedMPG_CatII</vt:lpstr>
      <vt:lpstr>CatIIVehNum</vt:lpstr>
      <vt:lpstr>CatIIVehNum_Dealer</vt:lpstr>
      <vt:lpstr>CatIVehNum</vt:lpstr>
      <vt:lpstr>CatIVehNum_Dealer</vt:lpstr>
      <vt:lpstr>Chevrolet</vt:lpstr>
      <vt:lpstr>Chevrolet.</vt:lpstr>
      <vt:lpstr>Chevrolet.CityExpressCargoMini</vt:lpstr>
      <vt:lpstr>Chevrolet.Colorado</vt:lpstr>
      <vt:lpstr>Chevrolet.Equinox</vt:lpstr>
      <vt:lpstr>Chevrolet.ExpressCargo2500</vt:lpstr>
      <vt:lpstr>Chevrolet.ExpressCargo3500</vt:lpstr>
      <vt:lpstr>Chevrolet.ExpressPass2500</vt:lpstr>
      <vt:lpstr>Chevrolet.ExpressPass3500</vt:lpstr>
      <vt:lpstr>Chevrolet.Silverado1500</vt:lpstr>
      <vt:lpstr>Chevrolet.Silverado2500</vt:lpstr>
      <vt:lpstr>Chevrolet.SuburbanC1500</vt:lpstr>
      <vt:lpstr>Chevrolet.SuburbanK1500</vt:lpstr>
      <vt:lpstr>Chevrolet.TahoeC1500</vt:lpstr>
      <vt:lpstr>Chevrolet.TahoeK1500</vt:lpstr>
      <vt:lpstr>ChevroletCityExpressCargoMini</vt:lpstr>
      <vt:lpstr>ChevroletColorado</vt:lpstr>
      <vt:lpstr>ChevroletCruze</vt:lpstr>
      <vt:lpstr>ChevroletEquinox</vt:lpstr>
      <vt:lpstr>ChevroletExpressCargo2500</vt:lpstr>
      <vt:lpstr>ChevroletExpressCargo3500</vt:lpstr>
      <vt:lpstr>ChevroletExpressPass2500</vt:lpstr>
      <vt:lpstr>ChevroletExpressPass3500</vt:lpstr>
      <vt:lpstr>ChevroletImpala</vt:lpstr>
      <vt:lpstr>ChevroletMalibu</vt:lpstr>
      <vt:lpstr>ChevroletSilverado2500</vt:lpstr>
      <vt:lpstr>ChevroletSpark</vt:lpstr>
      <vt:lpstr>ChevroletSparkElectric</vt:lpstr>
      <vt:lpstr>ChevroletSuburbanC1500</vt:lpstr>
      <vt:lpstr>ChevroletSuburbanK1500</vt:lpstr>
      <vt:lpstr>ChevroletTahoeC1500</vt:lpstr>
      <vt:lpstr>ChevroletTahoeK1500</vt:lpstr>
      <vt:lpstr>ChevroletVolt</vt:lpstr>
      <vt:lpstr>ChrysDodgeJeep.</vt:lpstr>
      <vt:lpstr>ChrysDodgeJeep.Cherokee</vt:lpstr>
      <vt:lpstr>ChrysDodgeJeep.GrandCaravan</vt:lpstr>
      <vt:lpstr>ChrysDodgeJeep.GrandCherokee</vt:lpstr>
      <vt:lpstr>ChrysDodgeJeepII</vt:lpstr>
      <vt:lpstr>ChrysDodgeKeep.Cherokee</vt:lpstr>
      <vt:lpstr>EstimatedFuelCost_CatI</vt:lpstr>
      <vt:lpstr>EstimatedFuelCost_CatII</vt:lpstr>
      <vt:lpstr>FinalMPG_CatI</vt:lpstr>
      <vt:lpstr>FinalMPG_CatII</vt:lpstr>
      <vt:lpstr>Ford</vt:lpstr>
      <vt:lpstr>Ford.</vt:lpstr>
      <vt:lpstr>Ford.Escape</vt:lpstr>
      <vt:lpstr>Ford.Expedition</vt:lpstr>
      <vt:lpstr>Ford.Explorer</vt:lpstr>
      <vt:lpstr>Ford.F150</vt:lpstr>
      <vt:lpstr>Ford.F250</vt:lpstr>
      <vt:lpstr>Ford.TransitCargo150</vt:lpstr>
      <vt:lpstr>Ford.TransitCargo250</vt:lpstr>
      <vt:lpstr>Ford.TransitCargo350</vt:lpstr>
      <vt:lpstr>Ford.TransitCargo350HD</vt:lpstr>
      <vt:lpstr>Ford.TransitConnectCargo</vt:lpstr>
      <vt:lpstr>Ford.TransitWagon150</vt:lpstr>
      <vt:lpstr>Ford.TransitWagon350</vt:lpstr>
      <vt:lpstr>FordCMaxEnergi</vt:lpstr>
      <vt:lpstr>FordCMaxHybrid</vt:lpstr>
      <vt:lpstr>FordFocus</vt:lpstr>
      <vt:lpstr>FordFocusElectric</vt:lpstr>
      <vt:lpstr>FordFusion</vt:lpstr>
      <vt:lpstr>FordFusionEnergi</vt:lpstr>
      <vt:lpstr>FordFusionHybrid</vt:lpstr>
      <vt:lpstr>FordII</vt:lpstr>
      <vt:lpstr>FordTaurus</vt:lpstr>
      <vt:lpstr>Honda</vt:lpstr>
      <vt:lpstr>Honda.</vt:lpstr>
      <vt:lpstr>Honda.CRV</vt:lpstr>
      <vt:lpstr>Honda.Odyssey</vt:lpstr>
      <vt:lpstr>Honda_</vt:lpstr>
      <vt:lpstr>HondaAccord</vt:lpstr>
      <vt:lpstr>HondaAccordHybrid</vt:lpstr>
      <vt:lpstr>HondaCivic</vt:lpstr>
      <vt:lpstr>HondaCivicHF</vt:lpstr>
      <vt:lpstr>HondaII</vt:lpstr>
      <vt:lpstr>Hyundai</vt:lpstr>
      <vt:lpstr>Hyundai.</vt:lpstr>
      <vt:lpstr>Hyundai.SantaFe</vt:lpstr>
      <vt:lpstr>Hyundai.Tucson</vt:lpstr>
      <vt:lpstr>HyundaiSonata</vt:lpstr>
      <vt:lpstr>HyundaiSonataHybrid</vt:lpstr>
      <vt:lpstr>HyundaiSonataPlugIn</vt:lpstr>
      <vt:lpstr>II_Chevrolet</vt:lpstr>
      <vt:lpstr>MPG_Reciprocal_CatI</vt:lpstr>
      <vt:lpstr>MPG_Reciprocal_CatII</vt:lpstr>
      <vt:lpstr>Nissan</vt:lpstr>
      <vt:lpstr>Nissan.</vt:lpstr>
      <vt:lpstr>Nissan.Frontier</vt:lpstr>
      <vt:lpstr>Nissan.NV1500</vt:lpstr>
      <vt:lpstr>Nissan.NV200</vt:lpstr>
      <vt:lpstr>Nissan.NV2500</vt:lpstr>
      <vt:lpstr>Nissan.NV3500</vt:lpstr>
      <vt:lpstr>Nissan.NVP3500</vt:lpstr>
      <vt:lpstr>Nissan.Pathfinder</vt:lpstr>
      <vt:lpstr>Nissan.Quest</vt:lpstr>
      <vt:lpstr>Nissan.Rogue</vt:lpstr>
      <vt:lpstr>Nissan.Titan</vt:lpstr>
      <vt:lpstr>NissanAltima</vt:lpstr>
      <vt:lpstr>NissanII</vt:lpstr>
      <vt:lpstr>NissanLeafElectric</vt:lpstr>
      <vt:lpstr>NissanSentra</vt:lpstr>
      <vt:lpstr>NissanVersa</vt:lpstr>
      <vt:lpstr>NumberRequested_CatI</vt:lpstr>
      <vt:lpstr>NumberRequested_CatII</vt:lpstr>
      <vt:lpstr>OEM</vt:lpstr>
      <vt:lpstr>OEMII</vt:lpstr>
      <vt:lpstr>PrimaryFuel_CatI</vt:lpstr>
      <vt:lpstr>PrimaryFuel_CatII</vt:lpstr>
      <vt:lpstr>'Category I Vehicles'!Print_Area</vt:lpstr>
      <vt:lpstr>'Category II Vehicles'!Print_Area</vt:lpstr>
      <vt:lpstr>Credits!Print_Area</vt:lpstr>
      <vt:lpstr>'Electronic Signature'!Print_Area</vt:lpstr>
      <vt:lpstr>'Exemption Justification'!Print_Area</vt:lpstr>
      <vt:lpstr>'Review &amp; Instructions '!Print_Area</vt:lpstr>
      <vt:lpstr>Credits!Print_Titles</vt:lpstr>
      <vt:lpstr>'Review &amp; Instructions '!Print_Titles</vt:lpstr>
      <vt:lpstr>'Upfit Calculations'!Print_Titles</vt:lpstr>
      <vt:lpstr>Ram.</vt:lpstr>
      <vt:lpstr>Ram.1500</vt:lpstr>
      <vt:lpstr>Ram.2500</vt:lpstr>
      <vt:lpstr>Ram.Promaster1500</vt:lpstr>
      <vt:lpstr>Ram.Promaster2500</vt:lpstr>
      <vt:lpstr>Ram.Promaster3500</vt:lpstr>
      <vt:lpstr>Ram.PromasterCityCargo</vt:lpstr>
      <vt:lpstr>Ram.PromasterCityPass</vt:lpstr>
      <vt:lpstr>SecondaryFuel_CatI</vt:lpstr>
      <vt:lpstr>SecondaryFuel_CatII</vt:lpstr>
      <vt:lpstr>StandardMPG_CatI</vt:lpstr>
      <vt:lpstr>StandardMPG_CatII</vt:lpstr>
      <vt:lpstr>TotalVehicles_CatI</vt:lpstr>
      <vt:lpstr>TotalVehicles_CatII</vt:lpstr>
      <vt:lpstr>VehNum</vt:lpstr>
    </vt:vector>
  </TitlesOfParts>
  <Company>EINK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Zachary Channing</dc:creator>
  <cp:lastModifiedBy>Rasnick, Karen (OSD)</cp:lastModifiedBy>
  <cp:lastPrinted>2016-10-24T21:10:39Z</cp:lastPrinted>
  <dcterms:created xsi:type="dcterms:W3CDTF">2014-08-11T15:40:04Z</dcterms:created>
  <dcterms:modified xsi:type="dcterms:W3CDTF">2016-12-29T22:25:08Z</dcterms:modified>
</cp:coreProperties>
</file>