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E18" i="1" s="1"/>
  <c r="D19" i="1"/>
  <c r="D18" i="1" s="1"/>
  <c r="C19" i="1"/>
  <c r="C16" i="1" s="1"/>
  <c r="B19" i="1"/>
  <c r="B16" i="1" s="1"/>
  <c r="H17" i="1"/>
  <c r="G17" i="1"/>
  <c r="H3" i="1"/>
  <c r="R2" i="1"/>
  <c r="E1" i="1"/>
  <c r="I8" i="1" l="1"/>
  <c r="E10" i="1"/>
  <c r="E12" i="1"/>
  <c r="E14" i="1"/>
  <c r="E16" i="1"/>
  <c r="H8" i="1"/>
  <c r="D10" i="1"/>
  <c r="D12" i="1"/>
  <c r="D14" i="1"/>
  <c r="D16" i="1"/>
  <c r="C9" i="1"/>
  <c r="C11" i="1"/>
  <c r="C13" i="1"/>
  <c r="C15" i="1"/>
  <c r="D9" i="1"/>
  <c r="E9" i="1"/>
  <c r="E11" i="1"/>
  <c r="E13" i="1"/>
  <c r="E15" i="1"/>
  <c r="C18" i="1"/>
  <c r="B9" i="1"/>
  <c r="B11" i="1"/>
  <c r="B13" i="1"/>
  <c r="B15" i="1"/>
  <c r="D11" i="1"/>
  <c r="D13" i="1"/>
  <c r="D15" i="1"/>
  <c r="B18" i="1"/>
  <c r="B10" i="1"/>
  <c r="B12" i="1"/>
  <c r="B14" i="1"/>
  <c r="C10" i="1"/>
  <c r="C12" i="1"/>
  <c r="C14" i="1"/>
  <c r="L38" i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<sst xmlns="http://schemas.openxmlformats.org/spreadsheetml/2006/main" count="116" uniqueCount="91">
  <si>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</si>
  <si>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</si>
  <si>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</si>
  <si>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</si>
  <si>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</si>
  <si>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</si>
  <si>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</si>
  <si>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</si>
  <si>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</si>
  <si>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</si>
  <si>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ESM25</t>
  </si>
  <si>
    <t>NQM25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</si>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</sst>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0.00;[Red]0.00"/>
  </numFmts>
  <fonts count="5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sz val="13"/>
      <name val="Segoe UI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C6EFCE"/>
        <bgColor rgb="FF000000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  <xf numFmtId="43" fontId="1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3" fillId="0" borderId="0"/>
  </cellStyleXfs>
  <cellXfs count="121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16" fontId="0" fillId="0" borderId="0" xfId="0" applyNumberFormat="1"/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8" borderId="9" xfId="0" applyNumberFormat="1" applyFill="1" applyBorder="1"/>
    <xf numFmtId="2" fontId="0" fillId="8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9" borderId="2" xfId="1" applyNumberFormat="1" applyFont="1" applyFill="1" applyBorder="1"/>
    <xf numFmtId="0" fontId="6" fillId="11" borderId="6" xfId="0" applyFont="1" applyFill="1" applyBorder="1" applyAlignment="1">
      <alignment horizontal="center"/>
    </xf>
    <xf numFmtId="0" fontId="6" fillId="12" borderId="8" xfId="0" applyFont="1" applyFill="1" applyBorder="1" applyAlignment="1">
      <alignment horizontal="center"/>
    </xf>
    <xf numFmtId="0" fontId="32" fillId="9" borderId="2" xfId="0" applyFont="1" applyFill="1" applyBorder="1"/>
    <xf numFmtId="10" fontId="0" fillId="0" borderId="0" xfId="0" applyNumberFormat="1"/>
    <xf numFmtId="2" fontId="0" fillId="8" borderId="13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8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8" borderId="6" xfId="0" applyNumberFormat="1" applyFont="1" applyFill="1" applyBorder="1"/>
    <xf numFmtId="0" fontId="0" fillId="14" borderId="10" xfId="0" applyFill="1" applyBorder="1" applyAlignment="1">
      <alignment horizontal="right"/>
    </xf>
    <xf numFmtId="0" fontId="45" fillId="0" borderId="2" xfId="0" applyFont="1" applyBorder="1" applyAlignment="1">
      <alignment horizontal="center"/>
    </xf>
    <xf numFmtId="0" fontId="33" fillId="10" borderId="2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14" fontId="46" fillId="0" borderId="2" xfId="0" quotePrefix="1" applyNumberFormat="1" applyFont="1" applyBorder="1"/>
    <xf numFmtId="2" fontId="33" fillId="15" borderId="2" xfId="5" applyNumberFormat="1" applyFont="1" applyFill="1" applyBorder="1" applyAlignment="1">
      <alignment horizontal="center"/>
    </xf>
    <xf numFmtId="10" fontId="33" fillId="13" borderId="2" xfId="5" applyNumberFormat="1" applyFont="1" applyFill="1" applyBorder="1" applyAlignment="1">
      <alignment horizontal="center"/>
    </xf>
    <xf numFmtId="0" fontId="47" fillId="0" borderId="2" xfId="0" applyFont="1" applyBorder="1" applyAlignment="1">
      <alignment horizontal="center"/>
    </xf>
    <xf numFmtId="10" fontId="48" fillId="0" borderId="7" xfId="5" applyNumberFormat="1" applyFont="1" applyBorder="1"/>
    <xf numFmtId="0" fontId="49" fillId="0" borderId="0" xfId="0" applyFont="1"/>
    <xf numFmtId="2" fontId="0" fillId="0" borderId="0" xfId="0" applyNumberFormat="1" applyAlignment="1">
      <alignment horizontal="right"/>
    </xf>
    <xf numFmtId="16" fontId="0" fillId="0" borderId="0" xfId="0" applyNumberFormat="1" applyAlignment="1">
      <alignment horizontal="right"/>
    </xf>
    <xf numFmtId="16" fontId="50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 vertical="center"/>
    </xf>
    <xf numFmtId="0" fontId="44" fillId="0" borderId="0" xfId="0" applyFont="1" applyAlignment="1">
      <alignment horizontal="center"/>
    </xf>
    <xf numFmtId="165" fontId="40" fillId="16" borderId="2" xfId="14" applyNumberFormat="1" applyFont="1" applyFill="1" applyBorder="1" applyAlignment="1">
      <alignment horizontal="center"/>
    </xf>
    <xf numFmtId="165" fontId="40" fillId="16" borderId="14" xfId="14" applyNumberFormat="1" applyFont="1" applyFill="1" applyBorder="1" applyAlignment="1">
      <alignment horizontal="center"/>
    </xf>
    <xf numFmtId="2" fontId="6" fillId="10" borderId="2" xfId="0" applyNumberFormat="1" applyFont="1" applyFill="1" applyBorder="1" applyAlignment="1">
      <alignment horizontal="center"/>
    </xf>
    <xf numFmtId="2" fontId="51" fillId="17" borderId="2" xfId="0" applyNumberFormat="1" applyFont="1" applyFill="1" applyBorder="1"/>
    <xf numFmtId="2" fontId="51" fillId="18" borderId="2" xfId="0" applyNumberFormat="1" applyFont="1" applyFill="1" applyBorder="1"/>
    <xf numFmtId="2" fontId="28" fillId="19" borderId="2" xfId="0" applyNumberFormat="1" applyFont="1" applyFill="1" applyBorder="1"/>
    <xf numFmtId="165" fontId="40" fillId="16" borderId="2" xfId="15" applyNumberFormat="1" applyFont="1" applyFill="1" applyBorder="1" applyAlignment="1">
      <alignment horizontal="center"/>
    </xf>
  </cellXfs>
  <cellStyles count="18">
    <cellStyle name="_x000a_bidires=100_x000d_" xfId="6"/>
    <cellStyle name="Bad" xfId="2" builtinId="27"/>
    <cellStyle name="Check Cell" xfId="4" builtinId="23"/>
    <cellStyle name="Comma" xfId="14" builtinId="3"/>
    <cellStyle name="Comma 2" xfId="15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2 2" xfId="17"/>
    <cellStyle name="Normal 3" xfId="12"/>
    <cellStyle name="Normal 3 2" xfId="16"/>
    <cellStyle name="Percent" xfId="5" builtinId="5"/>
    <cellStyle name="Percent 2 2" xfId="1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5" sqref="B5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5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6" t="s">
        <v>0</v>
      </c>
      <c r="E1" s="95">
        <f ca="1">TODAY()</f>
        <v>45817</v>
      </c>
      <c r="G1" s="9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79">
        <v>45814</v>
      </c>
      <c r="C2" s="33" t="s">
        <v>4</v>
      </c>
      <c r="D2" s="24" t="s">
        <v>5</v>
      </c>
      <c r="E2" s="24"/>
      <c r="F2" s="46"/>
      <c r="H2" s="32" t="s">
        <v>6</v>
      </c>
      <c r="K2" s="3" t="s">
        <v>7</v>
      </c>
      <c r="P2" s="40"/>
      <c r="Q2" s="97" t="s">
        <v>8</v>
      </c>
      <c r="R2">
        <f>COUNTA(#REF!)</f>
        <v>1</v>
      </c>
    </row>
    <row r="3" spans="1:21" ht="18" customHeight="1" x14ac:dyDescent="0.35">
      <c r="A3" s="32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7"/>
      <c r="G3" s="82"/>
      <c r="H3" s="78">
        <f>+B2</f>
        <v>45814</v>
      </c>
      <c r="J3" s="36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2" t="s">
        <v>16</v>
      </c>
      <c r="B4" s="117">
        <v>6002.75</v>
      </c>
      <c r="C4" s="118">
        <v>21796.25</v>
      </c>
      <c r="D4" s="119">
        <v>5987.06</v>
      </c>
      <c r="E4" s="119">
        <v>21777.5</v>
      </c>
      <c r="F4" s="48"/>
      <c r="H4" s="36" t="s">
        <v>17</v>
      </c>
      <c r="I4" s="36" t="s">
        <v>18</v>
      </c>
      <c r="K4" s="3" t="s">
        <v>19</v>
      </c>
    </row>
    <row r="5" spans="1:21" ht="18" customHeight="1" x14ac:dyDescent="0.55000000000000004">
      <c r="A5" s="32" t="s">
        <v>20</v>
      </c>
      <c r="B5" s="117">
        <v>6025</v>
      </c>
      <c r="C5" s="118">
        <v>21873.5</v>
      </c>
      <c r="D5" s="119">
        <v>6016.87</v>
      </c>
      <c r="E5" s="119">
        <v>21836.57</v>
      </c>
      <c r="F5" s="48"/>
      <c r="G5" s="32" t="s">
        <v>21</v>
      </c>
      <c r="H5" s="120">
        <v>6018.75</v>
      </c>
      <c r="I5" s="114">
        <v>21844.5</v>
      </c>
      <c r="J5" s="31"/>
      <c r="K5" s="3" t="s">
        <v>22</v>
      </c>
      <c r="O5" s="81"/>
      <c r="P5" s="80"/>
      <c r="Q5" s="113" t="s">
        <v>23</v>
      </c>
    </row>
    <row r="6" spans="1:21" ht="18" customHeight="1" x14ac:dyDescent="0.45">
      <c r="A6" s="32" t="s">
        <v>24</v>
      </c>
      <c r="B6" s="117">
        <v>5984.5</v>
      </c>
      <c r="C6" s="118">
        <v>21722</v>
      </c>
      <c r="D6" s="119">
        <v>5978.63</v>
      </c>
      <c r="E6" s="119">
        <v>21696.69</v>
      </c>
      <c r="F6" s="48"/>
      <c r="G6" s="32" t="s">
        <v>25</v>
      </c>
      <c r="H6" s="120">
        <v>6013.75</v>
      </c>
      <c r="I6" s="114">
        <v>21815</v>
      </c>
      <c r="J6" s="31"/>
      <c r="K6" s="3" t="s">
        <v>26</v>
      </c>
      <c r="P6" s="80"/>
      <c r="Q6" s="110">
        <v>45768</v>
      </c>
      <c r="R6" s="109">
        <v>5184</v>
      </c>
      <c r="S6" s="96"/>
    </row>
    <row r="7" spans="1:21" ht="18" customHeight="1" x14ac:dyDescent="0.45">
      <c r="A7" s="33" t="s">
        <v>27</v>
      </c>
      <c r="B7" s="117">
        <v>6006.75</v>
      </c>
      <c r="C7" s="118">
        <v>21789.5</v>
      </c>
      <c r="D7" s="119">
        <v>6000.36</v>
      </c>
      <c r="E7" s="119">
        <v>21761.79</v>
      </c>
      <c r="F7" s="48"/>
      <c r="G7" s="32" t="s">
        <v>28</v>
      </c>
      <c r="H7" s="120">
        <v>6002.75</v>
      </c>
      <c r="I7" s="115">
        <v>21783.5</v>
      </c>
      <c r="J7" s="31"/>
      <c r="K7" s="3" t="s">
        <v>29</v>
      </c>
      <c r="P7" s="80"/>
      <c r="Q7" s="111">
        <v>45770</v>
      </c>
      <c r="R7" s="112">
        <v>5697.5</v>
      </c>
    </row>
    <row r="8" spans="1:21" ht="18" customHeight="1" x14ac:dyDescent="0.35">
      <c r="A8" s="34"/>
      <c r="B8" s="31"/>
      <c r="C8" s="32" t="s">
        <v>30</v>
      </c>
      <c r="D8" s="31" t="s">
        <v>31</v>
      </c>
      <c r="E8" s="31"/>
      <c r="G8" s="32" t="s">
        <v>32</v>
      </c>
      <c r="H8" s="116">
        <f>+B19</f>
        <v>6005.5</v>
      </c>
      <c r="I8" s="116">
        <f>+C19</f>
        <v>21795</v>
      </c>
      <c r="J8" s="31"/>
      <c r="K8" s="3" t="s">
        <v>33</v>
      </c>
      <c r="P8" s="108"/>
      <c r="Q8" s="111">
        <v>45785</v>
      </c>
      <c r="R8" s="112">
        <v>5649</v>
      </c>
    </row>
    <row r="9" spans="1:21" ht="18" customHeight="1" x14ac:dyDescent="0.35">
      <c r="A9" s="32" t="s">
        <v>34</v>
      </c>
      <c r="B9" s="70">
        <f>(9*B$19)+(B$5-(9*B$6))</f>
        <v>6214</v>
      </c>
      <c r="C9" s="70">
        <f>(9*C$19)+(C$5-(9*C$6))</f>
        <v>22530.5</v>
      </c>
      <c r="D9" s="70">
        <f>(9*D$19)+(D$5-(9*D$6))</f>
        <v>6195.7000000000044</v>
      </c>
      <c r="E9" s="70">
        <f>(9*E$19)+(E$5-(9*E$6))</f>
        <v>22451.360000000015</v>
      </c>
      <c r="F9" s="50"/>
      <c r="G9" s="73" t="s">
        <v>35</v>
      </c>
      <c r="H9" s="64" t="s">
        <v>36</v>
      </c>
      <c r="K9" s="3" t="s">
        <v>37</v>
      </c>
      <c r="P9" s="108"/>
      <c r="Q9" s="27">
        <v>45789</v>
      </c>
      <c r="R9" s="25">
        <v>5678</v>
      </c>
    </row>
    <row r="10" spans="1:21" ht="18" customHeight="1" x14ac:dyDescent="0.35">
      <c r="A10" s="32" t="s">
        <v>38</v>
      </c>
      <c r="B10" s="70">
        <f>(8*B$19)+(B$5-(8*B$6))</f>
        <v>6193</v>
      </c>
      <c r="C10" s="70">
        <f>(8*C$19)+(C$5-(8*C$6))</f>
        <v>22457.5</v>
      </c>
      <c r="D10" s="70">
        <f>(8*D$19)+(D$5-(8*D$6))</f>
        <v>6175.8300000000017</v>
      </c>
      <c r="E10" s="70">
        <f>(8*E$19)+(E$5-(8*E$6))</f>
        <v>22383.050000000017</v>
      </c>
      <c r="F10" s="50"/>
      <c r="G10" s="60" t="s">
        <v>39</v>
      </c>
      <c r="H10" s="54" t="s">
        <v>12</v>
      </c>
      <c r="I10" s="55" t="s">
        <v>13</v>
      </c>
      <c r="K10" s="3" t="s">
        <v>40</v>
      </c>
      <c r="P10" s="77"/>
      <c r="Q10" s="111">
        <v>45786</v>
      </c>
      <c r="R10" s="112">
        <v>5726.5</v>
      </c>
    </row>
    <row r="11" spans="1:21" ht="18" customHeight="1" x14ac:dyDescent="0.35">
      <c r="A11" s="32" t="s">
        <v>41</v>
      </c>
      <c r="B11" s="70">
        <f>(7*B$19)+(B$5-(7*B$6))</f>
        <v>6172</v>
      </c>
      <c r="C11" s="70">
        <f>(7*C$19)+(C$5-(7*C$6))</f>
        <v>22384.5</v>
      </c>
      <c r="D11" s="70">
        <f>(7*D$19)+(D$5-(7*D$6))</f>
        <v>6155.9599999999991</v>
      </c>
      <c r="E11" s="70">
        <f>(7*E$19)+(E$5-(7*E$6))</f>
        <v>22314.74000000002</v>
      </c>
      <c r="F11" s="50"/>
      <c r="G11" s="71" t="s">
        <v>42</v>
      </c>
      <c r="H11" s="62">
        <v>5955</v>
      </c>
      <c r="I11" s="63">
        <v>21250</v>
      </c>
      <c r="P11" s="108"/>
      <c r="Q11" s="111">
        <v>45719</v>
      </c>
      <c r="R11" s="112">
        <v>5956</v>
      </c>
      <c r="U11" s="74"/>
    </row>
    <row r="12" spans="1:21" ht="18" customHeight="1" x14ac:dyDescent="0.35">
      <c r="A12" s="32" t="s">
        <v>43</v>
      </c>
      <c r="B12" s="70">
        <f>(6*B$19)+(B$5-(6*B$6))</f>
        <v>6151</v>
      </c>
      <c r="C12" s="70">
        <f>(6*C$19)+(C$5-(6*C$6))</f>
        <v>22311.5</v>
      </c>
      <c r="D12" s="70">
        <f>(6*D$19)+(D$5-(6*D$6))</f>
        <v>6136.09</v>
      </c>
      <c r="E12" s="70">
        <f>(6*E$19)+(E$5-(6*E$6))</f>
        <v>22246.430000000022</v>
      </c>
      <c r="F12" s="50"/>
      <c r="G12" s="72" t="s">
        <v>44</v>
      </c>
      <c r="H12" s="75">
        <v>5700</v>
      </c>
      <c r="I12" s="63">
        <v>20400</v>
      </c>
      <c r="K12" s="8" t="s">
        <v>45</v>
      </c>
      <c r="L12" s="9" t="s">
        <v>46</v>
      </c>
      <c r="M12" s="10"/>
      <c r="N12" s="11"/>
      <c r="P12" s="77"/>
      <c r="Q12" s="27">
        <v>45721</v>
      </c>
      <c r="R12" s="112">
        <v>6006</v>
      </c>
      <c r="U12" s="74"/>
    </row>
    <row r="13" spans="1:21" ht="18" customHeight="1" x14ac:dyDescent="0.45">
      <c r="A13" s="32" t="s">
        <v>47</v>
      </c>
      <c r="B13" s="42">
        <f>(5*B$19)+(B$5-(5*B$6))</f>
        <v>6130</v>
      </c>
      <c r="C13" s="42">
        <f>(5*C$19)+(C$5-(5*C$6))</f>
        <v>22238.5</v>
      </c>
      <c r="D13" s="42">
        <f>(5*D$19)+(D$5-(5*D$6))</f>
        <v>6116.2199999999975</v>
      </c>
      <c r="E13" s="42">
        <f>(5*E$19)+(E$5-(5*E$6))</f>
        <v>22178.119999999995</v>
      </c>
      <c r="F13" s="50"/>
      <c r="K13" s="12" t="s">
        <v>48</v>
      </c>
      <c r="L13" s="13" t="s">
        <v>49</v>
      </c>
      <c r="N13" s="14"/>
      <c r="P13" s="77"/>
      <c r="Q13" s="80"/>
      <c r="R13" s="109">
        <v>5960</v>
      </c>
    </row>
    <row r="14" spans="1:21" ht="18" customHeight="1" x14ac:dyDescent="0.35">
      <c r="A14" s="32" t="s">
        <v>48</v>
      </c>
      <c r="B14" s="42">
        <f>(4*B$19)+(B$5-(4*B$6))</f>
        <v>6109</v>
      </c>
      <c r="C14" s="42">
        <f>(4*C$19)+(C$5-(4*C$6))</f>
        <v>22165.5</v>
      </c>
      <c r="D14" s="42">
        <f>(4*D$19)+(D$5-(4*D$6))</f>
        <v>6096.3499999999985</v>
      </c>
      <c r="E14" s="42">
        <f>(4*E$19)+(E$5-(4*E$6))</f>
        <v>22109.810000000005</v>
      </c>
      <c r="F14" s="50"/>
      <c r="K14" s="12" t="s">
        <v>47</v>
      </c>
      <c r="L14" s="13" t="s">
        <v>50</v>
      </c>
      <c r="N14" s="14"/>
      <c r="P14" s="108"/>
      <c r="Q14" s="41"/>
      <c r="R14" s="25"/>
      <c r="T14" s="74"/>
    </row>
    <row r="15" spans="1:21" ht="18" customHeight="1" x14ac:dyDescent="0.45">
      <c r="A15" s="32" t="s">
        <v>45</v>
      </c>
      <c r="B15" s="42">
        <f>(3*B$19)+(B$5-(3*B$6))</f>
        <v>6088</v>
      </c>
      <c r="C15" s="42">
        <f>(3*C$19)+(C$5-(3*C$6))</f>
        <v>22092.5</v>
      </c>
      <c r="D15" s="42">
        <f>(3*D$19)+(D$5-(3*D$6))</f>
        <v>6076.48</v>
      </c>
      <c r="E15" s="42">
        <f>(3*E$19)+(E$5-(3*E$6))</f>
        <v>22041.500000000007</v>
      </c>
      <c r="F15" s="50"/>
      <c r="G15" s="2"/>
      <c r="I15" s="25"/>
      <c r="K15" s="15" t="s">
        <v>51</v>
      </c>
      <c r="L15" s="13" t="s">
        <v>52</v>
      </c>
      <c r="N15" s="14"/>
      <c r="P15" s="77"/>
      <c r="Q15" s="80"/>
      <c r="R15" s="25"/>
      <c r="T15" s="74"/>
    </row>
    <row r="16" spans="1:21" ht="18" customHeight="1" x14ac:dyDescent="0.35">
      <c r="A16" s="32" t="s">
        <v>53</v>
      </c>
      <c r="B16" s="42">
        <f>B$5+2*(B$19-B$6)</f>
        <v>6067</v>
      </c>
      <c r="C16" s="42">
        <f>C$5+2*(C$19-C$6)</f>
        <v>22019.5</v>
      </c>
      <c r="D16" s="42">
        <f>D$5+2*(D$19-D$6)</f>
        <v>6056.61</v>
      </c>
      <c r="E16" s="42">
        <f>E$5+2*(E$19-E$6)</f>
        <v>21973.190000000002</v>
      </c>
      <c r="F16" s="50"/>
      <c r="G16" s="8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7"/>
      <c r="Q16" s="41"/>
      <c r="R16" s="25"/>
    </row>
    <row r="17" spans="1:20" ht="18" customHeight="1" x14ac:dyDescent="0.35">
      <c r="A17" s="32" t="s">
        <v>58</v>
      </c>
      <c r="B17" s="42">
        <f>B$19+(B$18-B$20)</f>
        <v>6046</v>
      </c>
      <c r="C17" s="42">
        <f>C$19+(C$18-C$20)</f>
        <v>21946.5</v>
      </c>
      <c r="D17" s="42">
        <f>D$19+(D$18-D$20)</f>
        <v>6036.74</v>
      </c>
      <c r="E17" s="42">
        <f>E$19+(E$18-E$20)</f>
        <v>21904.880000000001</v>
      </c>
      <c r="F17" s="51"/>
      <c r="G17" s="90">
        <f>+B7-D7</f>
        <v>6.3900000000003274</v>
      </c>
      <c r="H17" s="91">
        <f>+C7-E7</f>
        <v>27.709999999999127</v>
      </c>
      <c r="I17" s="99" t="s">
        <v>59</v>
      </c>
      <c r="J17" s="31"/>
      <c r="K17" s="16" t="s">
        <v>60</v>
      </c>
      <c r="L17" s="17" t="s">
        <v>61</v>
      </c>
      <c r="M17" s="18"/>
      <c r="N17" s="19"/>
      <c r="O17" s="5"/>
      <c r="P17" s="77"/>
      <c r="Q17" s="41"/>
      <c r="R17" s="25"/>
      <c r="S17" s="74"/>
    </row>
    <row r="18" spans="1:20" ht="18" customHeight="1" x14ac:dyDescent="0.45">
      <c r="A18" s="32" t="s">
        <v>62</v>
      </c>
      <c r="B18" s="42">
        <f>(2*B$19)-B$6</f>
        <v>6026.5</v>
      </c>
      <c r="C18" s="42">
        <f>(2*C$19)-C$6</f>
        <v>21868</v>
      </c>
      <c r="D18" s="42">
        <f>(2*D$19)-D$6</f>
        <v>6018.37</v>
      </c>
      <c r="E18" s="42">
        <f>(2*E$19)-E$6</f>
        <v>21833.31</v>
      </c>
      <c r="F18" s="52"/>
      <c r="G18" s="85" t="s">
        <v>63</v>
      </c>
      <c r="H18" s="61" t="s">
        <v>64</v>
      </c>
      <c r="I18" s="11"/>
      <c r="J18" s="37"/>
      <c r="L18" s="29" t="s">
        <v>65</v>
      </c>
      <c r="M18" s="29" t="s">
        <v>66</v>
      </c>
      <c r="N18" t="s">
        <v>12</v>
      </c>
      <c r="P18" s="77"/>
      <c r="Q18" s="80"/>
      <c r="R18" s="25"/>
      <c r="S18" s="74"/>
    </row>
    <row r="19" spans="1:20" ht="18" customHeight="1" x14ac:dyDescent="0.35">
      <c r="A19" s="32" t="s">
        <v>32</v>
      </c>
      <c r="B19" s="22">
        <f>ROUND((((B$5+B$6+B$7)/3)/0.25),0)*0.25</f>
        <v>6005.5</v>
      </c>
      <c r="C19" s="22">
        <f>ROUND((((C$5+C$6+C$7)/3)/0.25),0)*0.25</f>
        <v>21795</v>
      </c>
      <c r="D19" s="22">
        <f>ROUND((((D$5+D$6+D$7)/3)/0.25),0)*0.25</f>
        <v>5998.5</v>
      </c>
      <c r="E19" s="22">
        <f>ROUND((((E$5+E$6+E$7)/3)/0.25),0)*0.25</f>
        <v>21765</v>
      </c>
      <c r="F19" s="52"/>
      <c r="G19" s="98">
        <v>18.25</v>
      </c>
      <c r="H19" s="87" t="s">
        <v>67</v>
      </c>
      <c r="I19" s="107">
        <f>(+G19/15.93738)/100</f>
        <v>1.145106661195253E-2</v>
      </c>
      <c r="J19" s="37"/>
      <c r="K19" s="21" t="s">
        <v>68</v>
      </c>
      <c r="L19">
        <f>(13*$B$19)+(($B$5-(13*$B$6)))</f>
        <v>6298</v>
      </c>
      <c r="M19">
        <f>(13*$C$19)+(($C$5-(13*$C$6)))</f>
        <v>22822.5</v>
      </c>
      <c r="N19">
        <f>(13*$B$19)+(($B$5-(13*$B$6)))</f>
        <v>6298</v>
      </c>
      <c r="P19" s="77"/>
      <c r="Q19" s="41"/>
      <c r="R19" s="25"/>
    </row>
    <row r="20" spans="1:20" ht="18" customHeight="1" x14ac:dyDescent="0.35">
      <c r="A20" s="32" t="s">
        <v>69</v>
      </c>
      <c r="B20" s="43">
        <f>(2*B$19)-B$5</f>
        <v>5986</v>
      </c>
      <c r="C20" s="44">
        <f>(2*C$19)-C$5</f>
        <v>21716.5</v>
      </c>
      <c r="D20" s="44">
        <f>(2*D$19)-D$5</f>
        <v>5980.13</v>
      </c>
      <c r="E20" s="44">
        <f>(2*E$19)-E$5</f>
        <v>21693.43</v>
      </c>
      <c r="F20" s="52"/>
      <c r="G20" s="86"/>
      <c r="H20" s="88" t="s">
        <v>70</v>
      </c>
      <c r="I20" s="89" t="s">
        <v>71</v>
      </c>
      <c r="K20" s="21" t="s">
        <v>72</v>
      </c>
      <c r="L20">
        <f>(12*B$19)+((B$5-(12*B$6)))</f>
        <v>6277</v>
      </c>
      <c r="M20">
        <f>(12*C$19)+((C$5-(12*C$6)))</f>
        <v>22749.5</v>
      </c>
      <c r="N20">
        <f>(12*D$19)+((D$5-(12*D$6)))</f>
        <v>6255.3099999999977</v>
      </c>
      <c r="P20" s="77"/>
      <c r="Q20" s="41"/>
      <c r="R20" s="25"/>
      <c r="S20" s="74"/>
    </row>
    <row r="21" spans="1:20" ht="18" customHeight="1" x14ac:dyDescent="0.35">
      <c r="A21" s="32" t="s">
        <v>73</v>
      </c>
      <c r="B21" s="43">
        <f>B$19-(B$18-B$20)</f>
        <v>5965</v>
      </c>
      <c r="C21" s="44">
        <f>C$19-(C$18-C$20)</f>
        <v>21643.5</v>
      </c>
      <c r="D21" s="44">
        <f>D$19-(D$18-D$20)</f>
        <v>5960.26</v>
      </c>
      <c r="E21" s="44">
        <f>E$19-(E$18-E$20)</f>
        <v>21625.119999999999</v>
      </c>
      <c r="F21" s="52"/>
      <c r="G21" s="56" t="s">
        <v>65</v>
      </c>
      <c r="H21" s="92">
        <f>+B5-B6</f>
        <v>40.5</v>
      </c>
      <c r="I21" s="57">
        <f>+(H21*I19*100)/2</f>
        <v>23.188409889203871</v>
      </c>
      <c r="K21" s="21" t="s">
        <v>74</v>
      </c>
      <c r="L21">
        <f>(11*B$19)+((B$5-(11*B$6)))</f>
        <v>6256</v>
      </c>
      <c r="M21">
        <f>(11*C$19)+((C$5-(11*C$6)))</f>
        <v>22676.5</v>
      </c>
      <c r="N21">
        <f>(11*D$19)+((D$5-(11*D$6)))</f>
        <v>6235.4399999999951</v>
      </c>
      <c r="P21" s="77"/>
      <c r="Q21" s="41"/>
      <c r="T21" s="74"/>
    </row>
    <row r="22" spans="1:20" ht="18" customHeight="1" x14ac:dyDescent="0.35">
      <c r="A22" s="32" t="s">
        <v>75</v>
      </c>
      <c r="B22" s="43">
        <f>B$6-2*(B$5-B$19)</f>
        <v>5945.5</v>
      </c>
      <c r="C22" s="44">
        <f>C$6-2*(C$5-C$19)</f>
        <v>21565</v>
      </c>
      <c r="D22" s="44">
        <f>D$6-2*(D$5-D$19)</f>
        <v>5941.89</v>
      </c>
      <c r="E22" s="44">
        <f>E$6-2*(E$5-E$19)</f>
        <v>21553.55</v>
      </c>
      <c r="F22" s="52"/>
      <c r="G22" s="58" t="s">
        <v>66</v>
      </c>
      <c r="H22" s="93">
        <f>+C5-C6</f>
        <v>151.5</v>
      </c>
      <c r="I22" s="59">
        <f>(+H22*I19*100)/2</f>
        <v>86.741829585540415</v>
      </c>
      <c r="J22" s="4"/>
      <c r="K22" s="21" t="s">
        <v>76</v>
      </c>
      <c r="L22">
        <f>(10*B$19)+((B$5-(10*B$6)))</f>
        <v>6235</v>
      </c>
      <c r="M22">
        <f>(10*C$19)+((C$5-(10*C$6)))</f>
        <v>22603.5</v>
      </c>
      <c r="N22">
        <f>(10*D$19)+((D$5-(10*D$6)))</f>
        <v>6215.57</v>
      </c>
      <c r="P22" s="77"/>
      <c r="Q22" s="41"/>
      <c r="T22" s="74"/>
    </row>
    <row r="23" spans="1:20" ht="18" customHeight="1" x14ac:dyDescent="0.35">
      <c r="A23" s="32" t="s">
        <v>60</v>
      </c>
      <c r="B23" s="43">
        <f>(3*B$19)-((3*B$5)-B$6)</f>
        <v>5926</v>
      </c>
      <c r="C23" s="44">
        <f>(3*C$19)-((3*C$5)-C$6)</f>
        <v>21486.5</v>
      </c>
      <c r="D23" s="44">
        <f>(3*D$19)-((3*D$5)-D$6)</f>
        <v>5923.52</v>
      </c>
      <c r="E23" s="44">
        <f>(3*E$19)-((3*E$5)-E$6)</f>
        <v>21481.979999999996</v>
      </c>
      <c r="F23" s="52"/>
      <c r="G23" s="65"/>
      <c r="K23" s="21" t="s">
        <v>34</v>
      </c>
      <c r="L23">
        <f>(9*B$19)+((B$5-(9*B$6)))</f>
        <v>6214</v>
      </c>
      <c r="M23">
        <f>(9*C$19)+((C$5-(9*C$6)))</f>
        <v>22530.5</v>
      </c>
      <c r="N23">
        <f>(9*D$19)+((D$5-(9*D$6)))</f>
        <v>6195.7000000000044</v>
      </c>
      <c r="P23" s="77"/>
      <c r="Q23" s="41"/>
    </row>
    <row r="24" spans="1:20" ht="18" customHeight="1" x14ac:dyDescent="0.35">
      <c r="A24" s="32" t="s">
        <v>56</v>
      </c>
      <c r="B24" s="43">
        <f>(4*B$19)-((4*B$5)-B$6)</f>
        <v>5906.5</v>
      </c>
      <c r="C24" s="44">
        <f>(4*C$19)-((4*C$5)-C$6)</f>
        <v>21408</v>
      </c>
      <c r="D24" s="44">
        <f>(4*D$19)-((4*D$5)-D$6)</f>
        <v>5905.1500000000015</v>
      </c>
      <c r="E24" s="44">
        <f>(4*E$19)-((4*E$5)-E$6)</f>
        <v>21410.410000000003</v>
      </c>
      <c r="F24" s="49"/>
      <c r="G24" s="103">
        <f>+B2</f>
        <v>45814</v>
      </c>
      <c r="H24" s="101" t="s">
        <v>65</v>
      </c>
      <c r="I24" s="102" t="s">
        <v>66</v>
      </c>
      <c r="J24" s="3"/>
      <c r="K24" s="21" t="s">
        <v>38</v>
      </c>
      <c r="L24">
        <f>(8*B$19)+((B$5-(8*B$6)))</f>
        <v>6193</v>
      </c>
      <c r="M24">
        <f>(8*C$19)+((C$5-(8*C$6)))</f>
        <v>22457.5</v>
      </c>
      <c r="N24">
        <f>(8*D$19)+((D$5-(8*D$6)))</f>
        <v>6175.8300000000017</v>
      </c>
      <c r="P24" s="77"/>
      <c r="Q24" s="41"/>
      <c r="T24" s="74"/>
    </row>
    <row r="25" spans="1:20" ht="18" customHeight="1" x14ac:dyDescent="0.35">
      <c r="A25" s="32" t="s">
        <v>51</v>
      </c>
      <c r="B25" s="43">
        <f>(5*B$19)-((5*B$5)-B$6)</f>
        <v>5887</v>
      </c>
      <c r="C25" s="44">
        <f>(5*C$19)-((5*C$5)-C$6)</f>
        <v>21329.5</v>
      </c>
      <c r="D25" s="44">
        <f>(5*D$19)-((5*D$5)-D$6)</f>
        <v>5886.7800000000025</v>
      </c>
      <c r="E25" s="44">
        <f>(5*E$19)-((5*E$5)-E$6)</f>
        <v>21338.839999999997</v>
      </c>
      <c r="F25" s="49"/>
      <c r="G25" s="100" t="s">
        <v>77</v>
      </c>
      <c r="H25" s="105">
        <f>(+H21/B4)/2</f>
        <v>3.3734538336595726E-3</v>
      </c>
      <c r="I25" s="105">
        <f>(+H22/C4)/2</f>
        <v>3.4753684693467914E-3</v>
      </c>
      <c r="L25" s="29" t="s">
        <v>65</v>
      </c>
      <c r="M25" s="29" t="s">
        <v>66</v>
      </c>
      <c r="N25" t="s">
        <v>12</v>
      </c>
      <c r="P25" s="77"/>
      <c r="Q25" s="41"/>
      <c r="T25" s="74"/>
    </row>
    <row r="26" spans="1:20" ht="18" customHeight="1" x14ac:dyDescent="0.45">
      <c r="A26" s="32" t="s">
        <v>78</v>
      </c>
      <c r="B26" s="66">
        <f>ROUND((6*B$19)-((6*B$5)-B$6),2)</f>
        <v>5867.5</v>
      </c>
      <c r="C26" s="67">
        <f>ROUND((6*C$19)-((6*C$5)-C$6),2)</f>
        <v>21251</v>
      </c>
      <c r="D26" s="67">
        <f>ROUND((6*D$19)-((6*D$5)-D$6),2)</f>
        <v>5868.41</v>
      </c>
      <c r="E26" s="67">
        <f>ROUND((6*E$19)-((6*E$5)-E$6),2)</f>
        <v>21267.27</v>
      </c>
      <c r="F26" s="53"/>
      <c r="G26" s="106" t="s">
        <v>79</v>
      </c>
      <c r="H26" s="104">
        <f>+H25*1600</f>
        <v>5.3975261338553162</v>
      </c>
      <c r="I26" s="104">
        <f>+I25*1600</f>
        <v>5.560589550954866</v>
      </c>
      <c r="K26" s="21" t="s">
        <v>80</v>
      </c>
      <c r="L26">
        <f>(10*$B$19)-((10*$B$5)-$B$6)</f>
        <v>5789.5</v>
      </c>
      <c r="M26">
        <f>(10*$C$19)-((10*$C$5)-$C$6)</f>
        <v>20937</v>
      </c>
      <c r="N26">
        <f>(10*$D$19)-((10*$D$5)-$D$6)</f>
        <v>5794.93</v>
      </c>
      <c r="P26" s="77"/>
      <c r="Q26" s="41"/>
    </row>
    <row r="27" spans="1:20" ht="18" customHeight="1" x14ac:dyDescent="0.35">
      <c r="A27" s="32" t="s">
        <v>81</v>
      </c>
      <c r="B27" s="66">
        <f>ROUND((7*B$19)-((7*B$5)-B$6),2)</f>
        <v>5848</v>
      </c>
      <c r="C27" s="67">
        <f>ROUND((7*C$19)-((7*C$5)-C$6),2)</f>
        <v>21172.5</v>
      </c>
      <c r="D27" s="67">
        <f>ROUND((7*D$19)-((7*D$5)-D$6),2)</f>
        <v>5850.04</v>
      </c>
      <c r="E27" s="67">
        <f>ROUND((7*E$19)-((7*E$5)-E$6),2)</f>
        <v>21195.7</v>
      </c>
      <c r="F27" s="53"/>
      <c r="G27" s="41"/>
      <c r="H27" s="83"/>
      <c r="K27" s="21" t="s">
        <v>82</v>
      </c>
      <c r="L27">
        <f>(11*$B$19)-((11*$B$5)-$B$6)</f>
        <v>5770</v>
      </c>
      <c r="M27">
        <f>(11*$C$19)-((11*$C$5)-$C$6)</f>
        <v>20858.5</v>
      </c>
      <c r="N27">
        <f>(11*$D$19)-((11*$D$5)-$D$6)</f>
        <v>5776.5600000000049</v>
      </c>
      <c r="P27" s="77"/>
      <c r="Q27" s="41"/>
      <c r="T27" s="74"/>
    </row>
    <row r="28" spans="1:20" ht="18" customHeight="1" x14ac:dyDescent="0.45">
      <c r="A28" s="35" t="s">
        <v>83</v>
      </c>
      <c r="B28" s="68">
        <f>ROUND((8*B$19)-((8*B$5)-B$6),2)</f>
        <v>5828.5</v>
      </c>
      <c r="C28" s="69">
        <f>ROUND((8*C$19)-((8*C$5)-C$6),2)</f>
        <v>21094</v>
      </c>
      <c r="D28" s="69">
        <f>ROUND((8*D$19)-((8*D$5)-D$6),2)</f>
        <v>5831.67</v>
      </c>
      <c r="E28" s="69">
        <f>ROUND((8*E$19)-((8*E$5)-E$6),2)</f>
        <v>21124.13</v>
      </c>
      <c r="G28" s="80"/>
      <c r="H28" s="40"/>
      <c r="I28" s="2"/>
      <c r="K28" s="21" t="s">
        <v>84</v>
      </c>
      <c r="L28">
        <f>(12*$B$19)-((12*$B$5)-$B$6)</f>
        <v>5750.5</v>
      </c>
      <c r="M28">
        <f>(12*$C$19)-((12*$C$5)-$C$6)</f>
        <v>20780</v>
      </c>
      <c r="N28">
        <f>(12*$D$19)-((12*$D$5)-$D$6)</f>
        <v>5758.1900000000023</v>
      </c>
      <c r="P28" s="41"/>
      <c r="Q28" s="41"/>
      <c r="T28" s="74"/>
    </row>
    <row r="29" spans="1:20" ht="18" customHeight="1" x14ac:dyDescent="0.35">
      <c r="A29" s="35" t="s">
        <v>85</v>
      </c>
      <c r="B29" s="68">
        <f>ROUND((9*B$19)-((9*B$5)-B$6),2)</f>
        <v>5809</v>
      </c>
      <c r="C29" s="69">
        <f>ROUND((9*C$19)-((9*C$5)-C$6),2)</f>
        <v>21015.5</v>
      </c>
      <c r="D29" s="69">
        <f>ROUND((9*D$19)-((9*D$5)-D$6),2)</f>
        <v>5813.3</v>
      </c>
      <c r="E29" s="69">
        <f>ROUND((9*E$19)-((9*E$5)-E$6),2)</f>
        <v>21052.560000000001</v>
      </c>
      <c r="G29" s="41"/>
      <c r="H29" s="40"/>
      <c r="I29" s="25"/>
      <c r="K29" s="21" t="s">
        <v>86</v>
      </c>
      <c r="L29">
        <f>(13*$B$19)-((13*$B$5)-$B$6)</f>
        <v>5731</v>
      </c>
      <c r="M29">
        <f>(13*$C$19)-((13*$C$5)-$C$6)</f>
        <v>20701.5</v>
      </c>
      <c r="N29">
        <f>(13*$D$19)-((13*$D$5)-$D$6)</f>
        <v>5739.820000000007</v>
      </c>
      <c r="P29" s="41"/>
      <c r="Q29" s="41"/>
      <c r="T29" s="74"/>
    </row>
    <row r="30" spans="1:20" ht="18" customHeight="1" x14ac:dyDescent="0.35">
      <c r="A30" s="20"/>
      <c r="G30" s="41"/>
      <c r="H30" s="83"/>
      <c r="K30" s="21" t="s">
        <v>87</v>
      </c>
      <c r="L30">
        <f>(14*$B$19)-((14*$B$5)-$B$6)</f>
        <v>5711.5</v>
      </c>
      <c r="M30">
        <f>(14*$C$19)-((14*$C$5)-$C$6)</f>
        <v>20623</v>
      </c>
      <c r="N30">
        <f>(14*$D$19)-((14*$D$5)-$D$6)</f>
        <v>5721.4500000000116</v>
      </c>
      <c r="Q30" s="41"/>
      <c r="T30" s="74"/>
    </row>
    <row r="31" spans="1:20" ht="18" customHeight="1" x14ac:dyDescent="0.45">
      <c r="G31" s="80"/>
      <c r="H31" s="40"/>
      <c r="I31" s="25"/>
      <c r="K31" s="30" t="s">
        <v>88</v>
      </c>
      <c r="L31" s="2">
        <f>(19*$B$19)-((19*$B$5)-$B$6)</f>
        <v>5614</v>
      </c>
      <c r="M31" s="2">
        <f>(19*$C$19)-((19*$C$5)-$C$6)</f>
        <v>20230.5</v>
      </c>
      <c r="N31">
        <f>(19*$D$19)-((19*$D$5)-$D$6)</f>
        <v>5629.6000000000058</v>
      </c>
      <c r="Q31" s="41"/>
    </row>
    <row r="32" spans="1:20" ht="17.5" customHeight="1" x14ac:dyDescent="0.35">
      <c r="G32" s="41"/>
      <c r="Q32" s="77"/>
    </row>
    <row r="33" spans="3:17" ht="15.65" customHeight="1" x14ac:dyDescent="0.35">
      <c r="G33" s="40"/>
      <c r="Q33" s="77"/>
    </row>
    <row r="34" spans="3:17" ht="15.65" customHeight="1" x14ac:dyDescent="0.35">
      <c r="G34" s="28"/>
      <c r="L34" s="29" t="s">
        <v>65</v>
      </c>
      <c r="M34" s="29" t="s">
        <v>66</v>
      </c>
      <c r="N34" t="s">
        <v>12</v>
      </c>
      <c r="Q34" s="77"/>
    </row>
    <row r="35" spans="3:17" x14ac:dyDescent="0.35">
      <c r="C35">
        <v>0</v>
      </c>
      <c r="G35" s="28"/>
      <c r="K35" t="s">
        <v>89</v>
      </c>
      <c r="L35" s="2">
        <f>(99*$B$19)+(($B$5-(99*$B$6)))</f>
        <v>8104</v>
      </c>
      <c r="M35" s="2">
        <f>(99*C$19)+((C$5-(99*C$6)))</f>
        <v>29100.5</v>
      </c>
      <c r="N35" s="2">
        <f>(99*$B$19)+(($B$5-(99*$B$6)))</f>
        <v>8104</v>
      </c>
    </row>
    <row r="37" spans="3:17" x14ac:dyDescent="0.35">
      <c r="G37" s="28"/>
      <c r="L37" s="29" t="s">
        <v>65</v>
      </c>
      <c r="M37" s="29" t="s">
        <v>66</v>
      </c>
      <c r="N37" t="s">
        <v>12</v>
      </c>
    </row>
    <row r="38" spans="3:17" x14ac:dyDescent="0.35">
      <c r="K38" s="30" t="s">
        <v>90</v>
      </c>
      <c r="L38" s="2">
        <f>(22*$B$19)-((22*$B$5)-$B$6)</f>
        <v>5555.5</v>
      </c>
      <c r="M38" s="2">
        <f>(22*$C$19)-((22*$C$5)-$C$6)</f>
        <v>19995</v>
      </c>
      <c r="N38">
        <f>(22*$D$19)-((22*$D$5)-$D$6)</f>
        <v>5574.4900000000198</v>
      </c>
    </row>
  </sheetData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2025-06-09T12:09:16Z</dcterms:modified>
  <cp:category/>
  <cp:contentStatus/>
</cp:coreProperties>
</file>