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B20" i="1" l="1"/>
  <c r="B17" i="1" s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D22" i="1"/>
  <c r="C23" i="1"/>
  <c r="D24" i="1"/>
  <c r="D25" i="1"/>
  <c r="E27" i="1"/>
  <c r="L28" i="1"/>
  <c r="M29" i="1"/>
  <c r="L35" i="1"/>
  <c r="D9" i="1"/>
  <c r="D15" i="1"/>
  <c r="E22" i="1"/>
  <c r="D23" i="1"/>
  <c r="E24" i="1"/>
  <c r="E25" i="1"/>
  <c r="L27" i="1"/>
  <c r="M28" i="1"/>
  <c r="N29" i="1"/>
  <c r="M35" i="1"/>
  <c r="E9" i="1"/>
  <c r="E11" i="1"/>
  <c r="E13" i="1"/>
  <c r="E15" i="1"/>
  <c r="B10" i="1"/>
  <c r="B12" i="1"/>
  <c r="B14" i="1"/>
  <c r="B16" i="1"/>
  <c r="C10" i="1"/>
  <c r="C12" i="1"/>
  <c r="C14" i="1"/>
  <c r="C16" i="1"/>
  <c r="H25" i="1"/>
  <c r="H26" i="1" s="1"/>
  <c r="L26" i="1"/>
  <c r="M27" i="1"/>
  <c r="N28" i="1"/>
  <c r="L30" i="1"/>
  <c r="N35" i="1"/>
  <c r="D13" i="1"/>
  <c r="I8" i="1"/>
  <c r="E10" i="1"/>
  <c r="E12" i="1"/>
  <c r="E14" i="1"/>
  <c r="E16" i="1"/>
  <c r="C18" i="1"/>
  <c r="C21" i="1" s="1"/>
  <c r="L19" i="1"/>
  <c r="M20" i="1"/>
  <c r="L21" i="1"/>
  <c r="I22" i="1"/>
  <c r="L23" i="1"/>
  <c r="L24" i="1"/>
  <c r="M26" i="1"/>
  <c r="N27" i="1"/>
  <c r="B29" i="1"/>
  <c r="M30" i="1"/>
  <c r="L38" i="1"/>
  <c r="D11" i="1"/>
  <c r="L20" i="1"/>
  <c r="E23" i="1"/>
  <c r="B9" i="1"/>
  <c r="B11" i="1"/>
  <c r="B13" i="1"/>
  <c r="B15" i="1"/>
  <c r="D18" i="1"/>
  <c r="M19" i="1"/>
  <c r="N20" i="1"/>
  <c r="M21" i="1"/>
  <c r="L22" i="1"/>
  <c r="M23" i="1"/>
  <c r="M24" i="1"/>
  <c r="B26" i="1"/>
  <c r="N26" i="1"/>
  <c r="B28" i="1"/>
  <c r="C29" i="1"/>
  <c r="N30" i="1"/>
  <c r="M38" i="1"/>
  <c r="E20" i="1"/>
  <c r="E17" i="1" s="1"/>
  <c r="H8" i="1"/>
  <c r="D10" i="1"/>
  <c r="D12" i="1"/>
  <c r="D14" i="1"/>
  <c r="D16" i="1"/>
  <c r="B18" i="1"/>
  <c r="C9" i="1"/>
  <c r="C11" i="1"/>
  <c r="C13" i="1"/>
  <c r="C15" i="1"/>
  <c r="N19" i="1"/>
  <c r="N21" i="1"/>
  <c r="M22" i="1"/>
  <c r="N23" i="1"/>
  <c r="N24" i="1"/>
  <c r="C26" i="1"/>
  <c r="B27" i="1"/>
  <c r="D29" i="1"/>
  <c r="B21" i="1" l="1"/>
  <c r="E21" i="1"/>
  <c r="C17" i="1"/>
  <c r="D21" i="1"/>
  <c r="D17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<sst xmlns="http://schemas.openxmlformats.org/spreadsheetml/2006/main" count="116" uniqueCount="91">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</sst>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6" fillId="9" borderId="2" xfId="0" applyNumberFormat="1" applyFont="1" applyFill="1" applyBorder="1" applyAlignment="1" applyProtection="1">
      <alignment horizontal="center" vertical="center"/>
      <protection locked="0"/>
    </xf>
    <xf numFmtId="2" fontId="6" fillId="8" borderId="2" xfId="0" applyNumberFormat="1" applyFont="1" applyFill="1" applyBorder="1" applyAlignment="1" applyProtection="1">
      <alignment horizontal="center" vertical="center"/>
      <protection locked="0"/>
    </xf>
    <xf numFmtId="2" fontId="6" fillId="0" borderId="2" xfId="0" applyNumberFormat="1" applyFont="1" applyBorder="1" applyAlignment="1" applyProtection="1">
      <alignment horizontal="center" vertical="center"/>
      <protection locked="0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4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5" t="s">
        <v>0</v>
      </c>
      <c r="E1" s="94">
        <f ca="1">TODAY()</f>
        <v>45869</v>
      </c>
      <c r="G1" s="93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78">
        <v>45868</v>
      </c>
      <c r="C2" s="32" t="s">
        <v>4</v>
      </c>
      <c r="D2" s="24" t="s">
        <v>5</v>
      </c>
      <c r="E2" s="24"/>
      <c r="F2" s="45"/>
      <c r="H2" s="31" t="s">
        <v>6</v>
      </c>
      <c r="K2" s="3" t="s">
        <v>7</v>
      </c>
      <c r="P2" s="39"/>
      <c r="Q2" s="96" t="s">
        <v>8</v>
      </c>
      <c r="R2">
        <f>COUNTA(#REF!)</f>
        <v>1</v>
      </c>
    </row>
    <row r="3" spans="1:21" ht="18" customHeight="1" x14ac:dyDescent="0.35">
      <c r="A3" s="31" t="s">
        <v>9</v>
      </c>
      <c r="B3" s="37" t="s">
        <v>10</v>
      </c>
      <c r="C3" s="38" t="s">
        <v>11</v>
      </c>
      <c r="D3" s="26" t="s">
        <v>12</v>
      </c>
      <c r="E3" s="26" t="s">
        <v>13</v>
      </c>
      <c r="F3" s="46"/>
      <c r="G3" s="81"/>
      <c r="H3" s="77">
        <f>+B2</f>
        <v>45868</v>
      </c>
      <c r="J3" s="35"/>
      <c r="K3" s="6" t="s">
        <v>14</v>
      </c>
      <c r="L3" s="7"/>
      <c r="M3" s="7"/>
      <c r="N3" s="23" t="s">
        <v>15</v>
      </c>
      <c r="P3" s="39"/>
    </row>
    <row r="4" spans="1:21" ht="18" customHeight="1" x14ac:dyDescent="0.35">
      <c r="A4" s="31" t="s">
        <v>16</v>
      </c>
      <c r="B4" s="121">
        <v>6412</v>
      </c>
      <c r="C4" s="122">
        <v>23487</v>
      </c>
      <c r="D4" s="123">
        <v>6381.23</v>
      </c>
      <c r="E4" s="123">
        <v>23337.3</v>
      </c>
      <c r="F4" s="47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121">
        <v>6435.25</v>
      </c>
      <c r="C5" s="122">
        <v>23689</v>
      </c>
      <c r="D5" s="123">
        <v>6396.54</v>
      </c>
      <c r="E5" s="123">
        <v>23447.15</v>
      </c>
      <c r="F5" s="47"/>
      <c r="G5" s="31" t="s">
        <v>21</v>
      </c>
      <c r="H5" s="115">
        <v>6429</v>
      </c>
      <c r="I5" s="115">
        <v>23575.5</v>
      </c>
      <c r="J5" s="30"/>
      <c r="K5" s="3" t="s">
        <v>22</v>
      </c>
      <c r="O5" s="80"/>
      <c r="P5" s="79"/>
      <c r="Q5" s="114" t="s">
        <v>23</v>
      </c>
    </row>
    <row r="6" spans="1:21" ht="18" customHeight="1" x14ac:dyDescent="0.45">
      <c r="A6" s="31" t="s">
        <v>24</v>
      </c>
      <c r="B6" s="121">
        <v>6366.75</v>
      </c>
      <c r="C6" s="122">
        <v>23356.5</v>
      </c>
      <c r="D6" s="123">
        <v>6336.38</v>
      </c>
      <c r="E6" s="123">
        <v>23226.92</v>
      </c>
      <c r="F6" s="47"/>
      <c r="G6" s="31" t="s">
        <v>25</v>
      </c>
      <c r="H6" s="116">
        <v>6418</v>
      </c>
      <c r="I6" s="116">
        <v>23488</v>
      </c>
      <c r="J6" s="30"/>
      <c r="K6" s="3" t="s">
        <v>26</v>
      </c>
      <c r="P6" s="79"/>
      <c r="Q6" s="110">
        <v>6336</v>
      </c>
      <c r="S6" s="95"/>
    </row>
    <row r="7" spans="1:21" ht="18" customHeight="1" x14ac:dyDescent="0.45">
      <c r="A7" s="32" t="s">
        <v>27</v>
      </c>
      <c r="B7" s="121">
        <v>6396.25</v>
      </c>
      <c r="C7" s="122">
        <v>23480.5</v>
      </c>
      <c r="D7" s="123">
        <v>6362.9</v>
      </c>
      <c r="E7" s="123">
        <v>23345.41</v>
      </c>
      <c r="F7" s="47"/>
      <c r="G7" s="31" t="s">
        <v>28</v>
      </c>
      <c r="H7" s="116">
        <v>6390</v>
      </c>
      <c r="I7" s="117">
        <v>23451.5</v>
      </c>
      <c r="J7" s="30"/>
      <c r="K7" s="3" t="s">
        <v>29</v>
      </c>
      <c r="P7" s="79"/>
      <c r="Q7" s="110">
        <v>6283.5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18">
        <f>+B19</f>
        <v>6399.5</v>
      </c>
      <c r="I8" s="118">
        <f>+C19</f>
        <v>23508.75</v>
      </c>
      <c r="J8" s="30"/>
      <c r="K8" s="3" t="s">
        <v>33</v>
      </c>
      <c r="P8" s="107"/>
      <c r="Q8" s="110">
        <v>6146</v>
      </c>
    </row>
    <row r="9" spans="1:21" ht="18" customHeight="1" x14ac:dyDescent="0.35">
      <c r="A9" s="31" t="s">
        <v>34</v>
      </c>
      <c r="B9" s="69">
        <f>(9*B$19)+(B$5-(9*B$6))</f>
        <v>6730</v>
      </c>
      <c r="C9" s="69">
        <f>(9*C$19)+(C$5-(9*C$6))</f>
        <v>25059.25</v>
      </c>
      <c r="D9" s="69">
        <f>(9*D$19)+(D$5-(9*D$6))</f>
        <v>6656.3700000000026</v>
      </c>
      <c r="E9" s="69">
        <f>(9*E$19)+(E$5-(9*E$6))</f>
        <v>24462.620000000024</v>
      </c>
      <c r="F9" s="49"/>
      <c r="G9" s="72" t="s">
        <v>35</v>
      </c>
      <c r="H9" s="63" t="s">
        <v>36</v>
      </c>
      <c r="K9" s="3" t="s">
        <v>37</v>
      </c>
      <c r="P9" s="107"/>
      <c r="Q9" s="111">
        <v>6091</v>
      </c>
    </row>
    <row r="10" spans="1:21" ht="18" customHeight="1" x14ac:dyDescent="0.35">
      <c r="A10" s="31" t="s">
        <v>38</v>
      </c>
      <c r="B10" s="69">
        <f>(8*B$19)+(B$5-(8*B$6))</f>
        <v>6697.25</v>
      </c>
      <c r="C10" s="69">
        <f>(8*C$19)+(C$5-(8*C$6))</f>
        <v>24907</v>
      </c>
      <c r="D10" s="69">
        <f>(8*D$19)+(D$5-(8*D$6))</f>
        <v>6627.5</v>
      </c>
      <c r="E10" s="69">
        <f>(8*E$19)+(E$5-(8*E$6))</f>
        <v>24349.790000000008</v>
      </c>
      <c r="F10" s="49"/>
      <c r="G10" s="59" t="s">
        <v>39</v>
      </c>
      <c r="H10" s="53" t="s">
        <v>12</v>
      </c>
      <c r="I10" s="54" t="s">
        <v>13</v>
      </c>
      <c r="K10" s="3" t="s">
        <v>40</v>
      </c>
      <c r="P10" s="76"/>
      <c r="Q10" s="111">
        <v>6050</v>
      </c>
    </row>
    <row r="11" spans="1:21" ht="18" customHeight="1" x14ac:dyDescent="0.45">
      <c r="A11" s="31" t="s">
        <v>41</v>
      </c>
      <c r="B11" s="69">
        <f>(7*B$19)+(B$5-(7*B$6))</f>
        <v>6664.5</v>
      </c>
      <c r="C11" s="69">
        <f>(7*C$19)+(C$5-(7*C$6))</f>
        <v>24754.75</v>
      </c>
      <c r="D11" s="69">
        <f>(7*D$19)+(D$5-(7*D$6))</f>
        <v>6598.6299999999974</v>
      </c>
      <c r="E11" s="69">
        <f>(7*E$19)+(E$5-(7*E$6))</f>
        <v>24236.959999999992</v>
      </c>
      <c r="F11" s="49"/>
      <c r="G11" s="70" t="s">
        <v>42</v>
      </c>
      <c r="H11" s="61">
        <v>5955</v>
      </c>
      <c r="I11" s="62">
        <v>21250</v>
      </c>
      <c r="P11" s="107"/>
      <c r="Q11" s="119"/>
      <c r="U11" s="73"/>
    </row>
    <row r="12" spans="1:21" ht="18" customHeight="1" x14ac:dyDescent="0.35">
      <c r="A12" s="31" t="s">
        <v>43</v>
      </c>
      <c r="B12" s="69">
        <f>(6*B$19)+(B$5-(6*B$6))</f>
        <v>6631.75</v>
      </c>
      <c r="C12" s="69">
        <f>(6*C$19)+(C$5-(6*C$6))</f>
        <v>24602.5</v>
      </c>
      <c r="D12" s="69">
        <f>(6*D$19)+(D$5-(6*D$6))</f>
        <v>6569.760000000002</v>
      </c>
      <c r="E12" s="69">
        <f>(6*E$19)+(E$5-(6*E$6))</f>
        <v>24124.130000000005</v>
      </c>
      <c r="F12" s="49"/>
      <c r="G12" s="71" t="s">
        <v>44</v>
      </c>
      <c r="H12" s="74">
        <v>5700</v>
      </c>
      <c r="I12" s="62">
        <v>20400</v>
      </c>
      <c r="K12" s="8" t="s">
        <v>45</v>
      </c>
      <c r="L12" s="9" t="s">
        <v>46</v>
      </c>
      <c r="M12" s="10"/>
      <c r="N12" s="11"/>
      <c r="P12" s="76"/>
      <c r="Q12" s="120"/>
      <c r="R12" s="109"/>
      <c r="U12" s="73"/>
    </row>
    <row r="13" spans="1:21" ht="18" customHeight="1" x14ac:dyDescent="0.45">
      <c r="A13" s="31" t="s">
        <v>47</v>
      </c>
      <c r="B13" s="41">
        <f>(5*B$19)+(B$5-(5*B$6))</f>
        <v>6599</v>
      </c>
      <c r="C13" s="41">
        <f>(5*C$19)+(C$5-(5*C$6))</f>
        <v>24450.25</v>
      </c>
      <c r="D13" s="41">
        <f>(5*D$19)+(D$5-(5*D$6))</f>
        <v>6540.8899999999994</v>
      </c>
      <c r="E13" s="41">
        <f>(5*E$19)+(E$5-(5*E$6))</f>
        <v>24011.300000000017</v>
      </c>
      <c r="F13" s="49"/>
      <c r="K13" s="12" t="s">
        <v>48</v>
      </c>
      <c r="L13" s="13" t="s">
        <v>49</v>
      </c>
      <c r="N13" s="14"/>
      <c r="P13" s="76"/>
      <c r="Q13" s="112"/>
      <c r="R13" s="108"/>
    </row>
    <row r="14" spans="1:21" ht="18" customHeight="1" x14ac:dyDescent="0.35">
      <c r="A14" s="31" t="s">
        <v>48</v>
      </c>
      <c r="B14" s="41">
        <f>(4*B$19)+(B$5-(4*B$6))</f>
        <v>6566.25</v>
      </c>
      <c r="C14" s="41">
        <f>(4*C$19)+(C$5-(4*C$6))</f>
        <v>24298</v>
      </c>
      <c r="D14" s="41">
        <f>(4*D$19)+(D$5-(4*D$6))</f>
        <v>6512.02</v>
      </c>
      <c r="E14" s="41">
        <f>(4*E$19)+(E$5-(4*E$6))</f>
        <v>23898.47</v>
      </c>
      <c r="F14" s="49"/>
      <c r="K14" s="12" t="s">
        <v>47</v>
      </c>
      <c r="L14" s="13" t="s">
        <v>50</v>
      </c>
      <c r="N14" s="14"/>
      <c r="P14" s="107"/>
      <c r="Q14" s="113"/>
      <c r="R14" s="25"/>
      <c r="T14" s="73"/>
    </row>
    <row r="15" spans="1:21" ht="18" customHeight="1" x14ac:dyDescent="0.35">
      <c r="A15" s="31" t="s">
        <v>45</v>
      </c>
      <c r="B15" s="41">
        <f>(3*B$19)+(B$5-(3*B$6))</f>
        <v>6533.5</v>
      </c>
      <c r="C15" s="41">
        <f>(3*C$19)+(C$5-(3*C$6))</f>
        <v>24145.75</v>
      </c>
      <c r="D15" s="41">
        <f>(3*D$19)+(D$5-(3*D$6))</f>
        <v>6483.1500000000015</v>
      </c>
      <c r="E15" s="41">
        <f>(3*E$19)+(E$5-(3*E$6))</f>
        <v>23785.640000000007</v>
      </c>
      <c r="F15" s="49"/>
      <c r="G15" s="2"/>
      <c r="I15" s="25"/>
      <c r="K15" s="15" t="s">
        <v>51</v>
      </c>
      <c r="L15" s="13" t="s">
        <v>52</v>
      </c>
      <c r="N15" s="14"/>
      <c r="P15" s="76"/>
      <c r="Q15" s="113"/>
      <c r="R15" s="25"/>
      <c r="T15" s="73"/>
    </row>
    <row r="16" spans="1:21" ht="18" customHeight="1" x14ac:dyDescent="0.45">
      <c r="A16" s="31" t="s">
        <v>53</v>
      </c>
      <c r="B16" s="41">
        <f>B$5+2*(B$19-B$6)</f>
        <v>6500.75</v>
      </c>
      <c r="C16" s="41">
        <f>C$5+2*(C$19-C$6)</f>
        <v>23993.5</v>
      </c>
      <c r="D16" s="41">
        <f>D$5+2*(D$19-D$6)</f>
        <v>6454.28</v>
      </c>
      <c r="E16" s="41">
        <f>E$5+2*(E$19-E$6)</f>
        <v>23672.810000000005</v>
      </c>
      <c r="F16" s="49"/>
      <c r="G16" s="83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6"/>
      <c r="Q16" s="79"/>
      <c r="R16" s="25"/>
    </row>
    <row r="17" spans="1:20" ht="18" customHeight="1" x14ac:dyDescent="0.35">
      <c r="A17" s="31" t="s">
        <v>58</v>
      </c>
      <c r="B17" s="41">
        <f>B$19+(B$18-B$20)</f>
        <v>6468</v>
      </c>
      <c r="C17" s="41">
        <f>C$19+(C$18-C$20)</f>
        <v>23841.25</v>
      </c>
      <c r="D17" s="41">
        <f>D$19+(D$18-D$20)</f>
        <v>6425.41</v>
      </c>
      <c r="E17" s="41">
        <f>E$19+(E$18-E$20)</f>
        <v>23559.980000000003</v>
      </c>
      <c r="F17" s="50"/>
      <c r="G17" s="89">
        <f>+B7-D7</f>
        <v>33.350000000000364</v>
      </c>
      <c r="H17" s="90">
        <f>+C7-E7</f>
        <v>135.09000000000015</v>
      </c>
      <c r="I17" s="98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6"/>
      <c r="Q17" s="40"/>
      <c r="R17" s="25"/>
      <c r="S17" s="73"/>
    </row>
    <row r="18" spans="1:20" ht="18" customHeight="1" x14ac:dyDescent="0.35">
      <c r="A18" s="31" t="s">
        <v>62</v>
      </c>
      <c r="B18" s="41">
        <f>(2*B$19)-B$6</f>
        <v>6432.25</v>
      </c>
      <c r="C18" s="41">
        <f>(2*C$19)-C$6</f>
        <v>23661</v>
      </c>
      <c r="D18" s="41">
        <f>(2*D$19)-D$6</f>
        <v>6394.12</v>
      </c>
      <c r="E18" s="41">
        <f>(2*E$19)-E$6</f>
        <v>23452.58</v>
      </c>
      <c r="F18" s="51"/>
      <c r="G18" s="84" t="s">
        <v>63</v>
      </c>
      <c r="H18" s="60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6"/>
      <c r="Q18" s="40"/>
      <c r="R18" s="25"/>
      <c r="S18" s="73"/>
    </row>
    <row r="19" spans="1:20" ht="18" customHeight="1" x14ac:dyDescent="0.35">
      <c r="A19" s="31" t="s">
        <v>32</v>
      </c>
      <c r="B19" s="22">
        <f>ROUND((((B$5+B$6+B$7)/3)/0.25),0)*0.25</f>
        <v>6399.5</v>
      </c>
      <c r="C19" s="22">
        <f>ROUND((((C$5+C$6+C$7)/3)/0.25),0)*0.25</f>
        <v>23508.75</v>
      </c>
      <c r="D19" s="22">
        <f>ROUND((((D$5+D$6+D$7)/3)/0.25),0)*0.25</f>
        <v>6365.25</v>
      </c>
      <c r="E19" s="22">
        <f>ROUND((((E$5+E$6+E$7)/3)/0.25),0)*0.25</f>
        <v>23339.75</v>
      </c>
      <c r="F19" s="51"/>
      <c r="G19" s="97">
        <v>18.25</v>
      </c>
      <c r="H19" s="86" t="s">
        <v>67</v>
      </c>
      <c r="I19" s="106">
        <f>(+G19/15.93738)/100</f>
        <v>1.145106661195253E-2</v>
      </c>
      <c r="J19" s="36"/>
      <c r="K19" s="21" t="s">
        <v>68</v>
      </c>
      <c r="L19">
        <f>(13*$B$19)+(($B$5-(13*$B$6)))</f>
        <v>6861</v>
      </c>
      <c r="M19">
        <f>(13*$C$19)+(($C$5-(13*$C$6)))</f>
        <v>25668.25</v>
      </c>
      <c r="N19">
        <f>(13*$B$19)+(($B$5-(13*$B$6)))</f>
        <v>6861</v>
      </c>
      <c r="P19" s="76"/>
      <c r="Q19" s="40"/>
      <c r="R19" s="25"/>
    </row>
    <row r="20" spans="1:20" ht="18" customHeight="1" x14ac:dyDescent="0.35">
      <c r="A20" s="31" t="s">
        <v>69</v>
      </c>
      <c r="B20" s="42">
        <f>(2*B$19)-B$5</f>
        <v>6363.75</v>
      </c>
      <c r="C20" s="43">
        <f>(2*C$19)-C$5</f>
        <v>23328.5</v>
      </c>
      <c r="D20" s="43">
        <f>(2*D$19)-D$5</f>
        <v>6333.96</v>
      </c>
      <c r="E20" s="43">
        <f>(2*E$19)-E$5</f>
        <v>23232.35</v>
      </c>
      <c r="F20" s="51"/>
      <c r="G20" s="85"/>
      <c r="H20" s="87" t="s">
        <v>70</v>
      </c>
      <c r="I20" s="88" t="s">
        <v>71</v>
      </c>
      <c r="K20" s="21" t="s">
        <v>72</v>
      </c>
      <c r="L20">
        <f>(12*B$19)+((B$5-(12*B$6)))</f>
        <v>6828.25</v>
      </c>
      <c r="M20">
        <f>(12*C$19)+((C$5-(12*C$6)))</f>
        <v>25516</v>
      </c>
      <c r="N20">
        <f>(12*D$19)+((D$5-(12*D$6)))</f>
        <v>6742.9799999999959</v>
      </c>
      <c r="P20" s="76"/>
      <c r="Q20" s="40"/>
      <c r="R20" s="25"/>
      <c r="S20" s="73"/>
    </row>
    <row r="21" spans="1:20" ht="18" customHeight="1" x14ac:dyDescent="0.35">
      <c r="A21" s="31" t="s">
        <v>73</v>
      </c>
      <c r="B21" s="42">
        <f>B$19-(B$18-B$20)</f>
        <v>6331</v>
      </c>
      <c r="C21" s="43">
        <f>C$19-(C$18-C$20)</f>
        <v>23176.25</v>
      </c>
      <c r="D21" s="43">
        <f>D$19-(D$18-D$20)</f>
        <v>6305.09</v>
      </c>
      <c r="E21" s="43">
        <f>E$19-(E$18-E$20)</f>
        <v>23119.519999999997</v>
      </c>
      <c r="F21" s="51"/>
      <c r="G21" s="55" t="s">
        <v>65</v>
      </c>
      <c r="H21" s="91">
        <f>+B5-B6</f>
        <v>68.5</v>
      </c>
      <c r="I21" s="56">
        <f>+(H21*I19*100)/2</f>
        <v>39.219903145937415</v>
      </c>
      <c r="K21" s="21" t="s">
        <v>74</v>
      </c>
      <c r="L21">
        <f>(11*B$19)+((B$5-(11*B$6)))</f>
        <v>6795.5</v>
      </c>
      <c r="M21">
        <f>(11*C$19)+((C$5-(11*C$6)))</f>
        <v>25363.75</v>
      </c>
      <c r="N21">
        <f>(11*D$19)+((D$5-(11*D$6)))</f>
        <v>6714.1099999999933</v>
      </c>
      <c r="P21" s="76"/>
      <c r="Q21" s="40"/>
      <c r="T21" s="73"/>
    </row>
    <row r="22" spans="1:20" ht="18" customHeight="1" x14ac:dyDescent="0.35">
      <c r="A22" s="31" t="s">
        <v>75</v>
      </c>
      <c r="B22" s="42">
        <f>B$6-2*(B$5-B$19)</f>
        <v>6295.25</v>
      </c>
      <c r="C22" s="43">
        <f>C$6-2*(C$5-C$19)</f>
        <v>22996</v>
      </c>
      <c r="D22" s="43">
        <f>D$6-2*(D$5-D$19)</f>
        <v>6273.8</v>
      </c>
      <c r="E22" s="43">
        <f>E$6-2*(E$5-E$19)</f>
        <v>23012.119999999995</v>
      </c>
      <c r="F22" s="51"/>
      <c r="G22" s="57" t="s">
        <v>66</v>
      </c>
      <c r="H22" s="92">
        <f>+C5-C6</f>
        <v>332.5</v>
      </c>
      <c r="I22" s="58">
        <f>(+H22*I19*100)/2</f>
        <v>190.3739824237108</v>
      </c>
      <c r="J22" s="4"/>
      <c r="K22" s="21" t="s">
        <v>76</v>
      </c>
      <c r="L22">
        <f>(10*B$19)+((B$5-(10*B$6)))</f>
        <v>6762.75</v>
      </c>
      <c r="M22">
        <f>(10*C$19)+((C$5-(10*C$6)))</f>
        <v>25211.5</v>
      </c>
      <c r="N22">
        <f>(10*D$19)+((D$5-(10*D$6)))</f>
        <v>6685.239999999998</v>
      </c>
      <c r="P22" s="76"/>
      <c r="Q22" s="40"/>
      <c r="T22" s="73"/>
    </row>
    <row r="23" spans="1:20" ht="18" customHeight="1" x14ac:dyDescent="0.35">
      <c r="A23" s="31" t="s">
        <v>60</v>
      </c>
      <c r="B23" s="42">
        <f>(3*B$19)-((3*B$5)-B$6)</f>
        <v>6259.5</v>
      </c>
      <c r="C23" s="43">
        <f>(3*C$19)-((3*C$5)-C$6)</f>
        <v>22815.75</v>
      </c>
      <c r="D23" s="43">
        <f>(3*D$19)-((3*D$5)-D$6)</f>
        <v>6242.510000000002</v>
      </c>
      <c r="E23" s="43">
        <f>(3*E$19)-((3*E$5)-E$6)</f>
        <v>22904.719999999987</v>
      </c>
      <c r="F23" s="51"/>
      <c r="G23" s="64"/>
      <c r="K23" s="21" t="s">
        <v>34</v>
      </c>
      <c r="L23">
        <f>(9*B$19)+((B$5-(9*B$6)))</f>
        <v>6730</v>
      </c>
      <c r="M23">
        <f>(9*C$19)+((C$5-(9*C$6)))</f>
        <v>25059.25</v>
      </c>
      <c r="N23">
        <f>(9*D$19)+((D$5-(9*D$6)))</f>
        <v>6656.3700000000026</v>
      </c>
      <c r="P23" s="76"/>
      <c r="Q23" s="40"/>
    </row>
    <row r="24" spans="1:20" ht="18" customHeight="1" x14ac:dyDescent="0.35">
      <c r="A24" s="31" t="s">
        <v>56</v>
      </c>
      <c r="B24" s="42">
        <f>(4*B$19)-((4*B$5)-B$6)</f>
        <v>6223.75</v>
      </c>
      <c r="C24" s="43">
        <f>(4*C$19)-((4*C$5)-C$6)</f>
        <v>22635.5</v>
      </c>
      <c r="D24" s="43">
        <f>(4*D$19)-((4*D$5)-D$6)</f>
        <v>6211.2200000000012</v>
      </c>
      <c r="E24" s="43">
        <f>(4*E$19)-((4*E$5)-E$6)</f>
        <v>22797.319999999992</v>
      </c>
      <c r="F24" s="48"/>
      <c r="G24" s="102">
        <f>+B2</f>
        <v>45868</v>
      </c>
      <c r="H24" s="100" t="s">
        <v>65</v>
      </c>
      <c r="I24" s="101" t="s">
        <v>66</v>
      </c>
      <c r="J24" s="3"/>
      <c r="K24" s="21" t="s">
        <v>38</v>
      </c>
      <c r="L24">
        <f>(8*B$19)+((B$5-(8*B$6)))</f>
        <v>6697.25</v>
      </c>
      <c r="M24">
        <f>(8*C$19)+((C$5-(8*C$6)))</f>
        <v>24907</v>
      </c>
      <c r="N24">
        <f>(8*D$19)+((D$5-(8*D$6)))</f>
        <v>6627.5</v>
      </c>
      <c r="P24" s="76"/>
      <c r="Q24" s="40"/>
      <c r="T24" s="73"/>
    </row>
    <row r="25" spans="1:20" ht="18" customHeight="1" x14ac:dyDescent="0.35">
      <c r="A25" s="31" t="s">
        <v>51</v>
      </c>
      <c r="B25" s="42">
        <f>(5*B$19)-((5*B$5)-B$6)</f>
        <v>6188</v>
      </c>
      <c r="C25" s="43">
        <f>(5*C$19)-((5*C$5)-C$6)</f>
        <v>22455.25</v>
      </c>
      <c r="D25" s="43">
        <f>(5*D$19)-((5*D$5)-D$6)</f>
        <v>6179.93</v>
      </c>
      <c r="E25" s="43">
        <f>(5*E$19)-((5*E$5)-E$6)</f>
        <v>22689.919999999998</v>
      </c>
      <c r="F25" s="48"/>
      <c r="G25" s="99" t="s">
        <v>77</v>
      </c>
      <c r="H25" s="104">
        <f>(+H21/B4)/2</f>
        <v>5.3415470991890202E-3</v>
      </c>
      <c r="I25" s="104">
        <f>(+H22/C4)/2</f>
        <v>7.0783837867756634E-3</v>
      </c>
      <c r="L25" s="28" t="s">
        <v>65</v>
      </c>
      <c r="M25" s="28" t="s">
        <v>66</v>
      </c>
      <c r="N25" t="s">
        <v>12</v>
      </c>
      <c r="P25" s="76"/>
      <c r="Q25" s="40"/>
      <c r="T25" s="73"/>
    </row>
    <row r="26" spans="1:20" ht="18" customHeight="1" x14ac:dyDescent="0.45">
      <c r="A26" s="31" t="s">
        <v>78</v>
      </c>
      <c r="B26" s="65">
        <f>ROUND((6*B$19)-((6*B$5)-B$6),2)</f>
        <v>6152.25</v>
      </c>
      <c r="C26" s="66">
        <f>ROUND((6*C$19)-((6*C$5)-C$6),2)</f>
        <v>22275</v>
      </c>
      <c r="D26" s="66">
        <f>ROUND((6*D$19)-((6*D$5)-D$6),2)</f>
        <v>6148.64</v>
      </c>
      <c r="E26" s="66">
        <f>ROUND((6*E$19)-((6*E$5)-E$6),2)</f>
        <v>22582.52</v>
      </c>
      <c r="F26" s="52"/>
      <c r="G26" s="105" t="s">
        <v>79</v>
      </c>
      <c r="H26" s="103">
        <f>+H25*1600</f>
        <v>8.5464753587024322</v>
      </c>
      <c r="I26" s="103">
        <f>+I25*1600</f>
        <v>11.325414058841062</v>
      </c>
      <c r="K26" s="21" t="s">
        <v>80</v>
      </c>
      <c r="L26">
        <f>(10*$B$19)-((10*$B$5)-$B$6)</f>
        <v>6009.25</v>
      </c>
      <c r="M26">
        <f>(10*$C$19)-((10*$C$5)-$C$6)</f>
        <v>21554</v>
      </c>
      <c r="N26">
        <f>(10*$D$19)-((10*$D$5)-$D$6)</f>
        <v>6023.4799999999959</v>
      </c>
      <c r="P26" s="76"/>
      <c r="Q26" s="40"/>
    </row>
    <row r="27" spans="1:20" ht="18" customHeight="1" x14ac:dyDescent="0.35">
      <c r="A27" s="31" t="s">
        <v>81</v>
      </c>
      <c r="B27" s="65">
        <f>ROUND((7*B$19)-((7*B$5)-B$6),2)</f>
        <v>6116.5</v>
      </c>
      <c r="C27" s="66">
        <f>ROUND((7*C$19)-((7*C$5)-C$6),2)</f>
        <v>22094.75</v>
      </c>
      <c r="D27" s="66">
        <f>ROUND((7*D$19)-((7*D$5)-D$6),2)</f>
        <v>6117.35</v>
      </c>
      <c r="E27" s="66">
        <f>ROUND((7*E$19)-((7*E$5)-E$6),2)</f>
        <v>22475.119999999999</v>
      </c>
      <c r="F27" s="52"/>
      <c r="G27" s="40"/>
      <c r="H27" s="82"/>
      <c r="K27" s="21" t="s">
        <v>82</v>
      </c>
      <c r="L27">
        <f>(11*$B$19)-((11*$B$5)-$B$6)</f>
        <v>5973.5</v>
      </c>
      <c r="M27">
        <f>(11*$C$19)-((11*$C$5)-$C$6)</f>
        <v>21373.75</v>
      </c>
      <c r="N27">
        <f>(11*$D$19)-((11*$D$5)-$D$6)</f>
        <v>5992.1899999999951</v>
      </c>
      <c r="P27" s="76"/>
      <c r="Q27" s="40"/>
      <c r="T27" s="73"/>
    </row>
    <row r="28" spans="1:20" ht="18" customHeight="1" x14ac:dyDescent="0.45">
      <c r="A28" s="34" t="s">
        <v>83</v>
      </c>
      <c r="B28" s="67">
        <f>ROUND((8*B$19)-((8*B$5)-B$6),2)</f>
        <v>6080.75</v>
      </c>
      <c r="C28" s="68">
        <f>ROUND((8*C$19)-((8*C$5)-C$6),2)</f>
        <v>21914.5</v>
      </c>
      <c r="D28" s="68">
        <f>ROUND((8*D$19)-((8*D$5)-D$6),2)</f>
        <v>6086.06</v>
      </c>
      <c r="E28" s="68">
        <f>ROUND((8*E$19)-((8*E$5)-E$6),2)</f>
        <v>22367.72</v>
      </c>
      <c r="G28" s="79"/>
      <c r="H28" s="39"/>
      <c r="I28" s="2"/>
      <c r="K28" s="21" t="s">
        <v>84</v>
      </c>
      <c r="L28">
        <f>(12*$B$19)-((12*$B$5)-$B$6)</f>
        <v>5937.75</v>
      </c>
      <c r="M28">
        <f>(12*$C$19)-((12*$C$5)-$C$6)</f>
        <v>21193.5</v>
      </c>
      <c r="N28">
        <f>(12*$D$19)-((12*$D$5)-$D$6)</f>
        <v>5960.9000000000087</v>
      </c>
      <c r="P28" s="40"/>
      <c r="Q28" s="40"/>
      <c r="T28" s="73"/>
    </row>
    <row r="29" spans="1:20" ht="18" customHeight="1" x14ac:dyDescent="0.35">
      <c r="A29" s="34" t="s">
        <v>85</v>
      </c>
      <c r="B29" s="67">
        <f>ROUND((9*B$19)-((9*B$5)-B$6),2)</f>
        <v>6045</v>
      </c>
      <c r="C29" s="68">
        <f>ROUND((9*C$19)-((9*C$5)-C$6),2)</f>
        <v>21734.25</v>
      </c>
      <c r="D29" s="68">
        <f>ROUND((9*D$19)-((9*D$5)-D$6),2)</f>
        <v>6054.77</v>
      </c>
      <c r="E29" s="68">
        <f>ROUND((9*E$19)-((9*E$5)-E$6),2)</f>
        <v>22260.32</v>
      </c>
      <c r="G29" s="40"/>
      <c r="H29" s="39"/>
      <c r="I29" s="25"/>
      <c r="K29" s="21" t="s">
        <v>86</v>
      </c>
      <c r="L29">
        <f>(13*$B$19)-((13*$B$5)-$B$6)</f>
        <v>5902</v>
      </c>
      <c r="M29">
        <f>(13*$C$19)-((13*$C$5)-$C$6)</f>
        <v>21013.25</v>
      </c>
      <c r="N29">
        <f>(13*$D$19)-((13*$D$5)-$D$6)</f>
        <v>5929.6100000000006</v>
      </c>
      <c r="P29" s="40"/>
      <c r="Q29" s="40"/>
      <c r="T29" s="73"/>
    </row>
    <row r="30" spans="1:20" ht="18" customHeight="1" x14ac:dyDescent="0.35">
      <c r="A30" s="20"/>
      <c r="G30" s="40"/>
      <c r="H30" s="82"/>
      <c r="K30" s="21" t="s">
        <v>87</v>
      </c>
      <c r="L30">
        <f>(14*$B$19)-((14*$B$5)-$B$6)</f>
        <v>5866.25</v>
      </c>
      <c r="M30">
        <f>(14*$C$19)-((14*$C$5)-$C$6)</f>
        <v>20833</v>
      </c>
      <c r="N30">
        <f>(14*$D$19)-((14*$D$5)-$D$6)</f>
        <v>5898.320000000007</v>
      </c>
      <c r="Q30" s="76"/>
      <c r="T30" s="73"/>
    </row>
    <row r="31" spans="1:20" ht="18" customHeight="1" x14ac:dyDescent="0.45">
      <c r="G31" s="79"/>
      <c r="H31" s="39"/>
      <c r="I31" s="25"/>
      <c r="K31" s="29" t="s">
        <v>88</v>
      </c>
      <c r="L31" s="2">
        <f>(19*$B$19)-((19*$B$5)-$B$6)</f>
        <v>5687.5</v>
      </c>
      <c r="M31" s="2">
        <f>(19*$C$19)-((19*$C$5)-$C$6)</f>
        <v>19931.75</v>
      </c>
      <c r="N31">
        <f>(19*$D$19)-((19*$D$5)-$D$6)</f>
        <v>5741.8700000000099</v>
      </c>
      <c r="Q31" s="76"/>
    </row>
    <row r="32" spans="1:20" ht="17.5" customHeight="1" x14ac:dyDescent="0.35">
      <c r="G32" s="40"/>
      <c r="Q32" s="76"/>
    </row>
    <row r="33" spans="3:14" ht="15.65" customHeight="1" x14ac:dyDescent="0.35">
      <c r="G33" s="39"/>
    </row>
    <row r="34" spans="3:14" ht="15.65" customHeight="1" x14ac:dyDescent="0.35">
      <c r="G34" s="27"/>
      <c r="L34" s="28" t="s">
        <v>65</v>
      </c>
      <c r="M34" s="28" t="s">
        <v>66</v>
      </c>
      <c r="N34" t="s">
        <v>12</v>
      </c>
    </row>
    <row r="35" spans="3:14" x14ac:dyDescent="0.35">
      <c r="C35">
        <v>0</v>
      </c>
      <c r="G35" s="27"/>
      <c r="K35" t="s">
        <v>89</v>
      </c>
      <c r="L35" s="2">
        <f>(99*$B$19)+(($B$5-(99*$B$6)))</f>
        <v>9677.5</v>
      </c>
      <c r="M35" s="2">
        <f>(99*C$19)+((C$5-(99*C$6)))</f>
        <v>38761.75</v>
      </c>
      <c r="N35" s="2">
        <f>(99*$B$19)+(($B$5-(99*$B$6)))</f>
        <v>9677.5</v>
      </c>
    </row>
    <row r="37" spans="3:14" x14ac:dyDescent="0.35">
      <c r="G37" s="27"/>
      <c r="L37" s="28" t="s">
        <v>65</v>
      </c>
      <c r="M37" s="28" t="s">
        <v>66</v>
      </c>
      <c r="N37" t="s">
        <v>12</v>
      </c>
    </row>
    <row r="38" spans="3:14" x14ac:dyDescent="0.35">
      <c r="K38" s="29" t="s">
        <v>90</v>
      </c>
      <c r="L38" s="2">
        <f>(22*$B$19)-((22*$B$5)-$B$6)</f>
        <v>5580.25</v>
      </c>
      <c r="M38" s="2">
        <f>(22*$C$19)-((22*$C$5)-$C$6)</f>
        <v>19391</v>
      </c>
      <c r="N38">
        <f>(22*$D$19)-((22*$D$5)-$D$6)</f>
        <v>5648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2025-07-31T12:21:10Z</dcterms:modified>
</cp:coreProperties>
</file>