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<sst xmlns="http://schemas.openxmlformats.org/spreadsheetml/2006/main" count="116" uniqueCount="91">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</sst>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  <font>
      <b/>
      <u/>
      <sz val="13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14" fontId="50" fillId="0" borderId="0" xfId="0" applyNumberFormat="1" applyFont="1"/>
    <xf numFmtId="14" fontId="8" fillId="0" borderId="0" xfId="0" applyNumberFormat="1" applyFont="1"/>
    <xf numFmtId="0" fontId="40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0" fillId="0" borderId="0" xfId="0" applyNumberFormat="1" applyFont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13" sqref="Q1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120">
        <f ca="1">TODAY()</f>
        <v>45909</v>
      </c>
      <c r="G1" s="9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95">
        <v>45908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2" t="s">
        <v>8</v>
      </c>
      <c r="R2" s="123">
        <v>21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2"/>
      <c r="H3" s="121">
        <f>+B2</f>
        <v>45908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6504.5</v>
      </c>
      <c r="C4" s="43">
        <v>23784</v>
      </c>
      <c r="D4" s="37">
        <v>6498.09</v>
      </c>
      <c r="E4" s="37">
        <v>23759.599999999999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6516.5</v>
      </c>
      <c r="C5" s="43">
        <v>23888</v>
      </c>
      <c r="D5" s="37">
        <v>6508.67</v>
      </c>
      <c r="E5" s="37">
        <v>23851.81</v>
      </c>
      <c r="F5" s="50"/>
      <c r="G5" s="31" t="s">
        <v>21</v>
      </c>
      <c r="H5" s="114">
        <v>6508</v>
      </c>
      <c r="I5" s="114">
        <v>23858.5</v>
      </c>
      <c r="J5" s="30"/>
      <c r="K5" s="3" t="s">
        <v>22</v>
      </c>
      <c r="O5" s="81"/>
      <c r="P5" s="80"/>
      <c r="Q5" s="113" t="s">
        <v>23</v>
      </c>
    </row>
    <row r="6" spans="1:21" ht="18" customHeight="1" x14ac:dyDescent="0.45">
      <c r="A6" s="31" t="s">
        <v>24</v>
      </c>
      <c r="B6" s="42">
        <v>6490.25</v>
      </c>
      <c r="C6" s="43">
        <v>23760</v>
      </c>
      <c r="D6" s="37">
        <v>6483.29</v>
      </c>
      <c r="E6" s="37">
        <v>23725.040000000001</v>
      </c>
      <c r="F6" s="50"/>
      <c r="G6" s="31" t="s">
        <v>25</v>
      </c>
      <c r="H6" s="115">
        <v>6503</v>
      </c>
      <c r="I6" s="115">
        <v>23801</v>
      </c>
      <c r="J6" s="30"/>
      <c r="K6" s="3" t="s">
        <v>26</v>
      </c>
      <c r="P6" s="80"/>
      <c r="Q6" s="124">
        <v>6480</v>
      </c>
      <c r="S6" s="96"/>
    </row>
    <row r="7" spans="1:21" ht="18" customHeight="1" x14ac:dyDescent="0.45">
      <c r="A7" s="32" t="s">
        <v>27</v>
      </c>
      <c r="B7" s="42">
        <v>6506</v>
      </c>
      <c r="C7" s="43">
        <v>23799.75</v>
      </c>
      <c r="D7" s="37">
        <v>6495.15</v>
      </c>
      <c r="E7" s="37">
        <v>23762.3</v>
      </c>
      <c r="F7" s="50"/>
      <c r="G7" s="31" t="s">
        <v>28</v>
      </c>
      <c r="H7" s="115">
        <v>6497</v>
      </c>
      <c r="I7" s="116">
        <v>23785</v>
      </c>
      <c r="J7" s="30"/>
      <c r="K7" s="3" t="s">
        <v>29</v>
      </c>
      <c r="P7" s="80"/>
      <c r="Q7" s="110">
        <v>6450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6504.25</v>
      </c>
      <c r="I8" s="117">
        <f>+C19</f>
        <v>23816</v>
      </c>
      <c r="J8" s="30"/>
      <c r="K8" s="3" t="s">
        <v>33</v>
      </c>
      <c r="P8" s="107"/>
      <c r="Q8" s="110">
        <v>6264.5</v>
      </c>
    </row>
    <row r="9" spans="1:21" ht="18" customHeight="1" x14ac:dyDescent="0.35">
      <c r="A9" s="31" t="s">
        <v>34</v>
      </c>
      <c r="B9" s="72">
        <f>(9*B$19)+(B$5-(9*B$6))</f>
        <v>6642.5</v>
      </c>
      <c r="C9" s="72">
        <f>(9*C$19)+(C$5-(9*C$6))</f>
        <v>24392</v>
      </c>
      <c r="D9" s="72">
        <f>(9*D$19)+(D$5-(9*D$6))</f>
        <v>6620.8099999999977</v>
      </c>
      <c r="E9" s="72">
        <f>(9*E$19)+(E$5-(9*E$6))</f>
        <v>24344.199999999983</v>
      </c>
      <c r="F9" s="52"/>
      <c r="G9" s="75" t="s">
        <v>35</v>
      </c>
      <c r="H9" s="66" t="s">
        <v>36</v>
      </c>
      <c r="K9" s="3" t="s">
        <v>37</v>
      </c>
      <c r="P9" s="107"/>
      <c r="Q9" s="110">
        <v>6146</v>
      </c>
    </row>
    <row r="10" spans="1:21" ht="18" customHeight="1" x14ac:dyDescent="0.35">
      <c r="A10" s="31" t="s">
        <v>38</v>
      </c>
      <c r="B10" s="72">
        <f>(8*B$19)+(B$5-(8*B$6))</f>
        <v>6628.5</v>
      </c>
      <c r="C10" s="72">
        <f>(8*C$19)+(C$5-(8*C$6))</f>
        <v>24336</v>
      </c>
      <c r="D10" s="72">
        <f>(8*D$19)+(D$5-(8*D$6))</f>
        <v>6608.3499999999985</v>
      </c>
      <c r="E10" s="72">
        <f>(8*E$19)+(E$5-(8*E$6))</f>
        <v>24289.489999999991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0">
        <v>6091</v>
      </c>
    </row>
    <row r="11" spans="1:21" ht="18" customHeight="1" x14ac:dyDescent="0.35">
      <c r="A11" s="31" t="s">
        <v>41</v>
      </c>
      <c r="B11" s="72">
        <f>(7*B$19)+(B$5-(7*B$6))</f>
        <v>6614.5</v>
      </c>
      <c r="C11" s="72">
        <f>(7*C$19)+(C$5-(7*C$6))</f>
        <v>24280</v>
      </c>
      <c r="D11" s="72">
        <f>(7*D$19)+(D$5-(7*D$6))</f>
        <v>6595.8899999999994</v>
      </c>
      <c r="E11" s="72">
        <f>(7*E$19)+(E$5-(7*E$6))</f>
        <v>24234.78</v>
      </c>
      <c r="F11" s="52"/>
      <c r="G11" s="73" t="s">
        <v>42</v>
      </c>
      <c r="H11" s="64">
        <v>5955</v>
      </c>
      <c r="I11" s="65">
        <v>21250</v>
      </c>
      <c r="P11" s="107"/>
      <c r="Q11" s="110">
        <v>6050</v>
      </c>
      <c r="U11" s="76"/>
    </row>
    <row r="12" spans="1:21" ht="18" customHeight="1" x14ac:dyDescent="0.35">
      <c r="A12" s="31" t="s">
        <v>43</v>
      </c>
      <c r="B12" s="72">
        <f>(6*B$19)+(B$5-(6*B$6))</f>
        <v>6600.5</v>
      </c>
      <c r="C12" s="72">
        <f>(6*C$19)+(C$5-(6*C$6))</f>
        <v>24224</v>
      </c>
      <c r="D12" s="72">
        <f>(6*D$19)+(D$5-(6*D$6))</f>
        <v>6583.43</v>
      </c>
      <c r="E12" s="72">
        <f>(6*E$19)+(E$5-(6*E$6))</f>
        <v>24180.070000000007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09"/>
      <c r="U12" s="76"/>
    </row>
    <row r="13" spans="1:21" ht="18" customHeight="1" x14ac:dyDescent="0.45">
      <c r="A13" s="31" t="s">
        <v>47</v>
      </c>
      <c r="B13" s="44">
        <f>(5*B$19)+(B$5-(5*B$6))</f>
        <v>6586.5</v>
      </c>
      <c r="C13" s="44">
        <f>(5*C$19)+(C$5-(5*C$6))</f>
        <v>24168</v>
      </c>
      <c r="D13" s="44">
        <f>(5*D$19)+(D$5-(5*D$6))</f>
        <v>6570.9700000000012</v>
      </c>
      <c r="E13" s="44">
        <f>(5*E$19)+(E$5-(5*E$6))</f>
        <v>24125.359999999986</v>
      </c>
      <c r="F13" s="52"/>
      <c r="K13" s="12" t="s">
        <v>48</v>
      </c>
      <c r="L13" s="13" t="s">
        <v>49</v>
      </c>
      <c r="N13" s="14"/>
      <c r="P13" s="79"/>
      <c r="Q13" s="118"/>
      <c r="R13" s="108"/>
    </row>
    <row r="14" spans="1:21" ht="18" customHeight="1" x14ac:dyDescent="0.35">
      <c r="A14" s="31" t="s">
        <v>48</v>
      </c>
      <c r="B14" s="44">
        <f>(4*B$19)+(B$5-(4*B$6))</f>
        <v>6572.5</v>
      </c>
      <c r="C14" s="44">
        <f>(4*C$19)+(C$5-(4*C$6))</f>
        <v>24112</v>
      </c>
      <c r="D14" s="44">
        <f>(4*D$19)+(D$5-(4*D$6))</f>
        <v>6558.510000000002</v>
      </c>
      <c r="E14" s="44">
        <f>(4*E$19)+(E$5-(4*E$6))</f>
        <v>24070.649999999994</v>
      </c>
      <c r="F14" s="52"/>
      <c r="K14" s="12" t="s">
        <v>47</v>
      </c>
      <c r="L14" s="13" t="s">
        <v>50</v>
      </c>
      <c r="N14" s="14"/>
      <c r="P14" s="107"/>
      <c r="Q14" s="119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6558.5</v>
      </c>
      <c r="C15" s="44">
        <f>(3*C$19)+(C$5-(3*C$6))</f>
        <v>24056</v>
      </c>
      <c r="D15" s="44">
        <f>(3*D$19)+(D$5-(3*D$6))</f>
        <v>6546.0500000000011</v>
      </c>
      <c r="E15" s="44">
        <f>(3*E$19)+(E$5-(3*E$6))</f>
        <v>24015.940000000002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1"/>
      <c r="R15" s="25"/>
      <c r="T15" s="76"/>
    </row>
    <row r="16" spans="1:21" ht="18" customHeight="1" x14ac:dyDescent="0.35">
      <c r="A16" s="31" t="s">
        <v>53</v>
      </c>
      <c r="B16" s="44">
        <f>B$5+2*(B$19-B$6)</f>
        <v>6544.5</v>
      </c>
      <c r="C16" s="44">
        <f>C$5+2*(C$19-C$6)</f>
        <v>24000</v>
      </c>
      <c r="D16" s="44">
        <f>D$5+2*(D$19-D$6)</f>
        <v>6533.59</v>
      </c>
      <c r="E16" s="44">
        <f>E$5+2*(E$19-E$6)</f>
        <v>23961.23</v>
      </c>
      <c r="F16" s="52"/>
      <c r="G16" s="8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2"/>
      <c r="R16" s="25"/>
    </row>
    <row r="17" spans="1:20" ht="18" customHeight="1" x14ac:dyDescent="0.35">
      <c r="A17" s="31" t="s">
        <v>58</v>
      </c>
      <c r="B17" s="44">
        <f>B$19+(B$18-B$20)</f>
        <v>6530.5</v>
      </c>
      <c r="C17" s="44">
        <f>C$19+(C$18-C$20)</f>
        <v>23944</v>
      </c>
      <c r="D17" s="44">
        <f>D$19+(D$18-D$20)</f>
        <v>6521.13</v>
      </c>
      <c r="E17" s="44">
        <f>E$19+(E$18-E$20)</f>
        <v>23906.52</v>
      </c>
      <c r="F17" s="53"/>
      <c r="G17" s="90">
        <f>+B7-D7</f>
        <v>10.850000000000364</v>
      </c>
      <c r="H17" s="91">
        <f>+C7-E7</f>
        <v>37.450000000000728</v>
      </c>
      <c r="I17" s="98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2"/>
      <c r="R17" s="25"/>
      <c r="S17" s="76"/>
    </row>
    <row r="18" spans="1:20" ht="18" customHeight="1" x14ac:dyDescent="0.45">
      <c r="A18" s="31" t="s">
        <v>62</v>
      </c>
      <c r="B18" s="44">
        <f>(2*B$19)-B$6</f>
        <v>6518.25</v>
      </c>
      <c r="C18" s="44">
        <f>(2*C$19)-C$6</f>
        <v>23872</v>
      </c>
      <c r="D18" s="44">
        <f>(2*D$19)-D$6</f>
        <v>6508.21</v>
      </c>
      <c r="E18" s="44">
        <f>(2*E$19)-E$6</f>
        <v>23834.46</v>
      </c>
      <c r="F18" s="54"/>
      <c r="G18" s="85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0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6504.25</v>
      </c>
      <c r="C19" s="22">
        <f>ROUND((((C$5+C$6+C$7)/3)/0.25),0)*0.25</f>
        <v>23816</v>
      </c>
      <c r="D19" s="22">
        <f>ROUND((((D$5+D$6+D$7)/3)/0.25),0)*0.25</f>
        <v>6495.75</v>
      </c>
      <c r="E19" s="22">
        <f>ROUND((((E$5+E$6+E$7)/3)/0.25),0)*0.25</f>
        <v>23779.75</v>
      </c>
      <c r="F19" s="54"/>
      <c r="G19" s="97">
        <v>18.25</v>
      </c>
      <c r="H19" s="87" t="s">
        <v>67</v>
      </c>
      <c r="I19" s="106">
        <f>(+G19/15.93738)/100</f>
        <v>1.145106661195253E-2</v>
      </c>
      <c r="J19" s="36"/>
      <c r="K19" s="21" t="s">
        <v>68</v>
      </c>
      <c r="L19">
        <f>(13*$B$19)+(($B$5-(13*$B$6)))</f>
        <v>6698.5</v>
      </c>
      <c r="M19">
        <f>(13*$C$19)+(($C$5-(13*$C$6)))</f>
        <v>24616</v>
      </c>
      <c r="N19">
        <f>(13*$B$19)+(($B$5-(13*$B$6)))</f>
        <v>6698.5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6492</v>
      </c>
      <c r="C20" s="46">
        <f>(2*C$19)-C$5</f>
        <v>23744</v>
      </c>
      <c r="D20" s="46">
        <f>(2*D$19)-D$5</f>
        <v>6482.83</v>
      </c>
      <c r="E20" s="46">
        <f>(2*E$19)-E$5</f>
        <v>23707.69</v>
      </c>
      <c r="F20" s="54"/>
      <c r="G20" s="86"/>
      <c r="H20" s="88" t="s">
        <v>70</v>
      </c>
      <c r="I20" s="89" t="s">
        <v>71</v>
      </c>
      <c r="K20" s="21" t="s">
        <v>72</v>
      </c>
      <c r="L20">
        <f>(12*B$19)+((B$5-(12*B$6)))</f>
        <v>6684.5</v>
      </c>
      <c r="M20">
        <f>(12*C$19)+((C$5-(12*C$6)))</f>
        <v>24560</v>
      </c>
      <c r="N20">
        <f>(12*D$19)+((D$5-(12*D$6)))</f>
        <v>6658.1900000000023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6478</v>
      </c>
      <c r="C21" s="46">
        <f>C$19-(C$18-C$20)</f>
        <v>23688</v>
      </c>
      <c r="D21" s="46">
        <f>D$19-(D$18-D$20)</f>
        <v>6470.37</v>
      </c>
      <c r="E21" s="46">
        <f>E$19-(E$18-E$20)</f>
        <v>23652.98</v>
      </c>
      <c r="F21" s="54"/>
      <c r="G21" s="58" t="s">
        <v>65</v>
      </c>
      <c r="H21" s="92">
        <f>+B5-B6</f>
        <v>26.25</v>
      </c>
      <c r="I21" s="59">
        <f>+(H21*I19*100)/2</f>
        <v>15.029524928187696</v>
      </c>
      <c r="K21" s="21" t="s">
        <v>74</v>
      </c>
      <c r="L21">
        <f>(11*B$19)+((B$5-(11*B$6)))</f>
        <v>6670.5</v>
      </c>
      <c r="M21">
        <f>(11*C$19)+((C$5-(11*C$6)))</f>
        <v>24504</v>
      </c>
      <c r="N21">
        <f>(11*D$19)+((D$5-(11*D$6)))</f>
        <v>6645.7299999999959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6465.75</v>
      </c>
      <c r="C22" s="46">
        <f>C$6-2*(C$5-C$19)</f>
        <v>23616</v>
      </c>
      <c r="D22" s="46">
        <f>D$6-2*(D$5-D$19)</f>
        <v>6457.45</v>
      </c>
      <c r="E22" s="46">
        <f>E$6-2*(E$5-E$19)</f>
        <v>23580.92</v>
      </c>
      <c r="F22" s="54"/>
      <c r="G22" s="60" t="s">
        <v>66</v>
      </c>
      <c r="H22" s="93">
        <f>+C5-C6</f>
        <v>128</v>
      </c>
      <c r="I22" s="61">
        <f>(+H22*I19*100)/2</f>
        <v>73.286826316496189</v>
      </c>
      <c r="J22" s="4"/>
      <c r="K22" s="21" t="s">
        <v>76</v>
      </c>
      <c r="L22">
        <f>(10*B$19)+((B$5-(10*B$6)))</f>
        <v>6656.5</v>
      </c>
      <c r="M22">
        <f>(10*C$19)+((C$5-(10*C$6)))</f>
        <v>24448</v>
      </c>
      <c r="N22">
        <f>(10*D$19)+((D$5-(10*D$6)))</f>
        <v>6633.2699999999968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6453.5</v>
      </c>
      <c r="C23" s="46">
        <f>(3*C$19)-((3*C$5)-C$6)</f>
        <v>23544</v>
      </c>
      <c r="D23" s="46">
        <f>(3*D$19)-((3*D$5)-D$6)</f>
        <v>6444.5299999999988</v>
      </c>
      <c r="E23" s="46">
        <f>(3*E$19)-((3*E$5)-E$6)</f>
        <v>23508.859999999993</v>
      </c>
      <c r="F23" s="54"/>
      <c r="G23" s="67"/>
      <c r="K23" s="21" t="s">
        <v>34</v>
      </c>
      <c r="L23">
        <f>(9*B$19)+((B$5-(9*B$6)))</f>
        <v>6642.5</v>
      </c>
      <c r="M23">
        <f>(9*C$19)+((C$5-(9*C$6)))</f>
        <v>24392</v>
      </c>
      <c r="N23">
        <f>(9*D$19)+((D$5-(9*D$6)))</f>
        <v>6620.8099999999977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6441.25</v>
      </c>
      <c r="C24" s="46">
        <f>(4*C$19)-((4*C$5)-C$6)</f>
        <v>23472</v>
      </c>
      <c r="D24" s="46">
        <f>(4*D$19)-((4*D$5)-D$6)</f>
        <v>6431.6100000000006</v>
      </c>
      <c r="E24" s="46">
        <f>(4*E$19)-((4*E$5)-E$6)</f>
        <v>23436.799999999988</v>
      </c>
      <c r="F24" s="51"/>
      <c r="G24" s="102">
        <f>+B2</f>
        <v>45908</v>
      </c>
      <c r="H24" s="100" t="s">
        <v>65</v>
      </c>
      <c r="I24" s="101" t="s">
        <v>66</v>
      </c>
      <c r="J24" s="3"/>
      <c r="K24" s="21" t="s">
        <v>38</v>
      </c>
      <c r="L24">
        <f>(8*B$19)+((B$5-(8*B$6)))</f>
        <v>6628.5</v>
      </c>
      <c r="M24">
        <f>(8*C$19)+((C$5-(8*C$6)))</f>
        <v>24336</v>
      </c>
      <c r="N24">
        <f>(8*D$19)+((D$5-(8*D$6)))</f>
        <v>6608.3499999999985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6429</v>
      </c>
      <c r="C25" s="46">
        <f>(5*C$19)-((5*C$5)-C$6)</f>
        <v>23400</v>
      </c>
      <c r="D25" s="46">
        <f>(5*D$19)-((5*D$5)-D$6)</f>
        <v>6418.6900000000023</v>
      </c>
      <c r="E25" s="46">
        <f>(5*E$19)-((5*E$5)-E$6)</f>
        <v>23364.739999999991</v>
      </c>
      <c r="F25" s="51"/>
      <c r="G25" s="99" t="s">
        <v>77</v>
      </c>
      <c r="H25" s="104">
        <f>(+H21/B4)/2</f>
        <v>2.0178338073641327E-3</v>
      </c>
      <c r="I25" s="104">
        <f>(+H22/C4)/2</f>
        <v>2.6908846283215607E-3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6416.75</v>
      </c>
      <c r="C26" s="69">
        <f>ROUND((6*C$19)-((6*C$5)-C$6),2)</f>
        <v>23328</v>
      </c>
      <c r="D26" s="69">
        <f>ROUND((6*D$19)-((6*D$5)-D$6),2)</f>
        <v>6405.77</v>
      </c>
      <c r="E26" s="69">
        <f>ROUND((6*E$19)-((6*E$5)-E$6),2)</f>
        <v>23292.68</v>
      </c>
      <c r="F26" s="55"/>
      <c r="G26" s="105" t="s">
        <v>79</v>
      </c>
      <c r="H26" s="103">
        <f>+H25*1600</f>
        <v>3.2285340917826124</v>
      </c>
      <c r="I26" s="103">
        <f>+I25*1600</f>
        <v>4.3054154053144975</v>
      </c>
      <c r="K26" s="21" t="s">
        <v>80</v>
      </c>
      <c r="L26">
        <f>(10*$B$19)-((10*$B$5)-$B$6)</f>
        <v>6367.75</v>
      </c>
      <c r="M26">
        <f>(10*$C$19)-((10*$C$5)-$C$6)</f>
        <v>23040</v>
      </c>
      <c r="N26">
        <f>(10*$D$19)-((10*$D$5)-$D$6)</f>
        <v>6354.0900000000038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6404.5</v>
      </c>
      <c r="C27" s="69">
        <f>ROUND((7*C$19)-((7*C$5)-C$6),2)</f>
        <v>23256</v>
      </c>
      <c r="D27" s="69">
        <f>ROUND((7*D$19)-((7*D$5)-D$6),2)</f>
        <v>6392.85</v>
      </c>
      <c r="E27" s="69">
        <f>ROUND((7*E$19)-((7*E$5)-E$6),2)</f>
        <v>23220.62</v>
      </c>
      <c r="F27" s="55"/>
      <c r="G27" s="41"/>
      <c r="H27" s="83"/>
      <c r="K27" s="21" t="s">
        <v>82</v>
      </c>
      <c r="L27">
        <f>(11*$B$19)-((11*$B$5)-$B$6)</f>
        <v>6355.5</v>
      </c>
      <c r="M27">
        <f>(11*$C$19)-((11*$C$5)-$C$6)</f>
        <v>22968</v>
      </c>
      <c r="N27">
        <f>(11*$D$19)-((11*$D$5)-$D$6)</f>
        <v>6341.1700000000055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6392.25</v>
      </c>
      <c r="C28" s="71">
        <f>ROUND((8*C$19)-((8*C$5)-C$6),2)</f>
        <v>23184</v>
      </c>
      <c r="D28" s="71">
        <f>ROUND((8*D$19)-((8*D$5)-D$6),2)</f>
        <v>6379.93</v>
      </c>
      <c r="E28" s="71">
        <f>ROUND((8*E$19)-((8*E$5)-E$6),2)</f>
        <v>23148.560000000001</v>
      </c>
      <c r="G28" s="80"/>
      <c r="H28" s="40"/>
      <c r="I28" s="2"/>
      <c r="K28" s="21" t="s">
        <v>84</v>
      </c>
      <c r="L28">
        <f>(12*$B$19)-((12*$B$5)-$B$6)</f>
        <v>6343.25</v>
      </c>
      <c r="M28">
        <f>(12*$C$19)-((12*$C$5)-$C$6)</f>
        <v>22896</v>
      </c>
      <c r="N28">
        <f>(12*$D$19)-((12*$D$5)-$D$6)</f>
        <v>6328.2499999999854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6380</v>
      </c>
      <c r="C29" s="71">
        <f>ROUND((9*C$19)-((9*C$5)-C$6),2)</f>
        <v>23112</v>
      </c>
      <c r="D29" s="71">
        <f>ROUND((9*D$19)-((9*D$5)-D$6),2)</f>
        <v>6367.01</v>
      </c>
      <c r="E29" s="71">
        <f>ROUND((9*E$19)-((9*E$5)-E$6),2)</f>
        <v>23076.5</v>
      </c>
      <c r="G29" s="41"/>
      <c r="H29" s="40"/>
      <c r="I29" s="25"/>
      <c r="K29" s="21" t="s">
        <v>86</v>
      </c>
      <c r="L29">
        <f>(13*$B$19)-((13*$B$5)-$B$6)</f>
        <v>6331</v>
      </c>
      <c r="M29">
        <f>(13*$C$19)-((13*$C$5)-$C$6)</f>
        <v>22824</v>
      </c>
      <c r="N29">
        <f>(13*$D$19)-((13*$D$5)-$D$6)</f>
        <v>6315.3299999999872</v>
      </c>
      <c r="P29" s="41"/>
      <c r="Q29" s="41"/>
      <c r="T29" s="76"/>
    </row>
    <row r="30" spans="1:20" ht="18" customHeight="1" x14ac:dyDescent="0.35">
      <c r="A30" s="20"/>
      <c r="G30" s="41"/>
      <c r="H30" s="83"/>
      <c r="K30" s="21" t="s">
        <v>87</v>
      </c>
      <c r="L30">
        <f>(14*$B$19)-((14*$B$5)-$B$6)</f>
        <v>6318.75</v>
      </c>
      <c r="M30">
        <f>(14*$C$19)-((14*$C$5)-$C$6)</f>
        <v>22752</v>
      </c>
      <c r="N30">
        <f>(14*$D$19)-((14*$D$5)-$D$6)</f>
        <v>6302.4099999999889</v>
      </c>
      <c r="Q30" s="41"/>
      <c r="T30" s="76"/>
    </row>
    <row r="31" spans="1:20" ht="18" customHeight="1" x14ac:dyDescent="0.45">
      <c r="G31" s="80"/>
      <c r="H31" s="40"/>
      <c r="I31" s="25"/>
      <c r="K31" s="29" t="s">
        <v>88</v>
      </c>
      <c r="L31" s="2">
        <f>(19*$B$19)-((19*$B$5)-$B$6)</f>
        <v>6257.5</v>
      </c>
      <c r="M31" s="2">
        <f>(19*$C$19)-((19*$C$5)-$C$6)</f>
        <v>22392</v>
      </c>
      <c r="N31">
        <f>(19*$D$19)-((19*$D$5)-$D$6)</f>
        <v>6237.8099999999977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7902.5</v>
      </c>
      <c r="M35" s="2">
        <f>(99*C$19)+((C$5-(99*C$6)))</f>
        <v>29432</v>
      </c>
      <c r="N35" s="2">
        <f>(99*$B$19)+(($B$5-(99*$B$6)))</f>
        <v>7902.5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6220.75</v>
      </c>
      <c r="M38" s="2">
        <f>(22*$C$19)-((22*$C$5)-$C$6)</f>
        <v>22176</v>
      </c>
      <c r="N38">
        <f>(22*$D$19)-((22*$D$5)-$D$6)</f>
        <v>6199.0500000000175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2025-09-09T11:49:07Z</dcterms:modified>
  <cp:category/>
  <cp:contentStatus/>
</cp:coreProperties>
</file>