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580" windowHeight="994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<sst xmlns="http://schemas.openxmlformats.org/spreadsheetml/2006/main" count="116" uniqueCount="91">
  <si>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</si>
  <si>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</si>
  <si>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</si>
  <si>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</si>
  <si>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</si>
  <si>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</si>
  <si>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</si>
  <si>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</si>
  <si>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</si>
  <si>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</si>
  <si>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ESM25</t>
  </si>
  <si>
    <t>NQM25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</si>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</sst>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3" sqref="B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45821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45820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45820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6013.75</v>
      </c>
      <c r="C4" s="43">
        <v>21829</v>
      </c>
      <c r="D4" s="37">
        <v>6009.9</v>
      </c>
      <c r="E4" s="37">
        <v>21826.799999999999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6051.25</v>
      </c>
      <c r="C5" s="43">
        <v>21977</v>
      </c>
      <c r="D5" s="37">
        <v>6045.43</v>
      </c>
      <c r="E5" s="37">
        <v>21952</v>
      </c>
      <c r="F5" s="50"/>
      <c r="G5" s="31" t="s">
        <v>21</v>
      </c>
      <c r="H5" s="114">
        <v>6049.5</v>
      </c>
      <c r="I5" s="114">
        <v>21948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6008.5</v>
      </c>
      <c r="C6" s="43">
        <v>21818.5</v>
      </c>
      <c r="D6" s="37">
        <v>6003.88</v>
      </c>
      <c r="E6" s="37">
        <v>21807</v>
      </c>
      <c r="F6" s="50"/>
      <c r="G6" s="31" t="s">
        <v>25</v>
      </c>
      <c r="H6" s="115">
        <v>6042.5</v>
      </c>
      <c r="I6" s="115">
        <v>21920.25</v>
      </c>
      <c r="J6" s="30"/>
      <c r="K6" s="3" t="s">
        <v>26</v>
      </c>
      <c r="P6" s="83"/>
      <c r="Q6" s="117">
        <v>6221</v>
      </c>
      <c r="S6" s="99"/>
    </row>
    <row r="7" spans="1:21" ht="18" customHeight="1" x14ac:dyDescent="0.45">
      <c r="A7" s="32" t="s">
        <v>27</v>
      </c>
      <c r="B7" s="42">
        <v>6049.5</v>
      </c>
      <c r="C7" s="43">
        <v>21935.5</v>
      </c>
      <c r="D7" s="37">
        <v>6045.26</v>
      </c>
      <c r="E7" s="37">
        <v>21913.32</v>
      </c>
      <c r="F7" s="50"/>
      <c r="G7" s="31" t="s">
        <v>28</v>
      </c>
      <c r="H7" s="115">
        <v>6035</v>
      </c>
      <c r="I7" s="116">
        <v>21893</v>
      </c>
      <c r="J7" s="30"/>
      <c r="K7" s="3" t="s">
        <v>29</v>
      </c>
      <c r="P7" s="83"/>
      <c r="Q7" s="118">
        <v>6213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6036.5</v>
      </c>
      <c r="I8" s="73">
        <f>+C19</f>
        <v>21910.25</v>
      </c>
      <c r="J8" s="30"/>
      <c r="K8" s="3" t="s">
        <v>33</v>
      </c>
      <c r="P8" s="111"/>
      <c r="Q8" s="118">
        <v>6187.25</v>
      </c>
    </row>
    <row r="9" spans="1:21" ht="18" customHeight="1" x14ac:dyDescent="0.35">
      <c r="A9" s="31" t="s">
        <v>34</v>
      </c>
      <c r="B9" s="72">
        <f>(9*B$19)+(B$5-(9*B$6))</f>
        <v>6303.25</v>
      </c>
      <c r="C9" s="72">
        <f>(9*C$19)+(C$5-(9*C$6))</f>
        <v>22802.75</v>
      </c>
      <c r="D9" s="72">
        <f>(9*D$19)+(D$5-(9*D$6))</f>
        <v>6294.010000000002</v>
      </c>
      <c r="E9" s="72">
        <f>(9*E$19)+(E$5-(9*E$6))</f>
        <v>22705.75</v>
      </c>
      <c r="F9" s="52"/>
      <c r="G9" s="76" t="s">
        <v>35</v>
      </c>
      <c r="H9" s="66" t="s">
        <v>36</v>
      </c>
      <c r="K9" s="3" t="s">
        <v>37</v>
      </c>
      <c r="P9" s="111"/>
      <c r="Q9" s="117">
        <v>5970</v>
      </c>
    </row>
    <row r="10" spans="1:21" ht="18" customHeight="1" x14ac:dyDescent="0.35">
      <c r="A10" s="31" t="s">
        <v>38</v>
      </c>
      <c r="B10" s="72">
        <f>(8*B$19)+(B$5-(8*B$6))</f>
        <v>6275.25</v>
      </c>
      <c r="C10" s="72">
        <f>(8*C$19)+(C$5-(8*C$6))</f>
        <v>22711</v>
      </c>
      <c r="D10" s="72">
        <f>(8*D$19)+(D$5-(8*D$6))</f>
        <v>6266.3899999999994</v>
      </c>
      <c r="E10" s="72">
        <f>(8*E$19)+(E$5-(8*E$6))</f>
        <v>22622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>
        <v>5905.25</v>
      </c>
    </row>
    <row r="11" spans="1:21" ht="18" customHeight="1" x14ac:dyDescent="0.35">
      <c r="A11" s="31" t="s">
        <v>41</v>
      </c>
      <c r="B11" s="72">
        <f>(7*B$19)+(B$5-(7*B$6))</f>
        <v>6247.25</v>
      </c>
      <c r="C11" s="72">
        <f>(7*C$19)+(C$5-(7*C$6))</f>
        <v>22619.25</v>
      </c>
      <c r="D11" s="72">
        <f>(7*D$19)+(D$5-(7*D$6))</f>
        <v>6238.7699999999968</v>
      </c>
      <c r="E11" s="72">
        <f>(7*E$19)+(E$5-(7*E$6))</f>
        <v>22538.25</v>
      </c>
      <c r="F11" s="52"/>
      <c r="G11" s="74" t="s">
        <v>42</v>
      </c>
      <c r="H11" s="64">
        <v>5955</v>
      </c>
      <c r="I11" s="65">
        <v>21250</v>
      </c>
      <c r="P11" s="111"/>
      <c r="Q11" s="118">
        <v>5816</v>
      </c>
      <c r="U11" s="77"/>
    </row>
    <row r="12" spans="1:21" ht="18" customHeight="1" x14ac:dyDescent="0.35">
      <c r="A12" s="31" t="s">
        <v>43</v>
      </c>
      <c r="B12" s="72">
        <f>(6*B$19)+(B$5-(6*B$6))</f>
        <v>6219.25</v>
      </c>
      <c r="C12" s="72">
        <f>(6*C$19)+(C$5-(6*C$6))</f>
        <v>22527.5</v>
      </c>
      <c r="D12" s="72">
        <f>(6*D$19)+(D$5-(6*D$6))</f>
        <v>6211.1500000000015</v>
      </c>
      <c r="E12" s="72">
        <f>(6*E$19)+(E$5-(6*E$6))</f>
        <v>22454.5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6191.25</v>
      </c>
      <c r="C13" s="44">
        <f>(5*C$19)+(C$5-(5*C$6))</f>
        <v>22435.75</v>
      </c>
      <c r="D13" s="44">
        <f>(5*D$19)+(D$5-(5*D$6))</f>
        <v>6183.5299999999988</v>
      </c>
      <c r="E13" s="44">
        <f>(5*E$19)+(E$5-(5*E$6))</f>
        <v>22370.75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6163.25</v>
      </c>
      <c r="C14" s="44">
        <f>(4*C$19)+(C$5-(4*C$6))</f>
        <v>22344</v>
      </c>
      <c r="D14" s="44">
        <f>(4*D$19)+(D$5-(4*D$6))</f>
        <v>6155.91</v>
      </c>
      <c r="E14" s="44">
        <f>(4*E$19)+(E$5-(4*E$6))</f>
        <v>22287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6135.25</v>
      </c>
      <c r="C15" s="44">
        <f>(3*C$19)+(C$5-(3*C$6))</f>
        <v>22252.25</v>
      </c>
      <c r="D15" s="44">
        <f>(3*D$19)+(D$5-(3*D$6))</f>
        <v>6128.2900000000009</v>
      </c>
      <c r="E15" s="44">
        <f>(3*E$19)+(E$5-(3*E$6))</f>
        <v>22203.25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6107.25</v>
      </c>
      <c r="C16" s="44">
        <f>C$5+2*(C$19-C$6)</f>
        <v>22160.5</v>
      </c>
      <c r="D16" s="44">
        <f>D$5+2*(D$19-D$6)</f>
        <v>6100.67</v>
      </c>
      <c r="E16" s="44">
        <f>E$5+2*(E$19-E$6)</f>
        <v>22119.5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6079.25</v>
      </c>
      <c r="C17" s="44">
        <f>C$19+(C$18-C$20)</f>
        <v>22068.75</v>
      </c>
      <c r="D17" s="44">
        <f>D$19+(D$18-D$20)</f>
        <v>6073.05</v>
      </c>
      <c r="E17" s="44">
        <f>E$19+(E$18-E$20)</f>
        <v>22035.75</v>
      </c>
      <c r="F17" s="53"/>
      <c r="G17" s="93">
        <f>+B7-D7</f>
        <v>4.2399999999997817</v>
      </c>
      <c r="H17" s="94">
        <f>+C7-E7</f>
        <v>22.180000000000291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6064.5</v>
      </c>
      <c r="C18" s="44">
        <f>(2*C$19)-C$6</f>
        <v>22002</v>
      </c>
      <c r="D18" s="44">
        <f>(2*D$19)-D$6</f>
        <v>6059.12</v>
      </c>
      <c r="E18" s="44">
        <f>(2*E$19)-E$6</f>
        <v>21974.5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6036.5</v>
      </c>
      <c r="C19" s="22">
        <f>ROUND((((C$5+C$6+C$7)/3)/0.25),0)*0.25</f>
        <v>21910.25</v>
      </c>
      <c r="D19" s="22">
        <f>ROUND((((D$5+D$6+D$7)/3)/0.25),0)*0.25</f>
        <v>6031.5</v>
      </c>
      <c r="E19" s="22">
        <f>ROUND((((E$5+E$6+E$7)/3)/0.25),0)*0.25</f>
        <v>21890.75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6415.25</v>
      </c>
      <c r="M19">
        <f>(13*$C$19)+(($C$5-(13*$C$6)))</f>
        <v>23169.75</v>
      </c>
      <c r="N19">
        <f>(13*$B$19)+(($B$5-(13*$B$6)))</f>
        <v>6415.25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6021.75</v>
      </c>
      <c r="C20" s="46">
        <f>(2*C$19)-C$5</f>
        <v>21843.5</v>
      </c>
      <c r="D20" s="46">
        <f>(2*D$19)-D$5</f>
        <v>6017.57</v>
      </c>
      <c r="E20" s="46">
        <f>(2*E$19)-E$5</f>
        <v>21829.5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6387.25</v>
      </c>
      <c r="M20">
        <f>(12*C$19)+((C$5-(12*C$6)))</f>
        <v>23078</v>
      </c>
      <c r="N20">
        <f>(12*D$19)+((D$5-(12*D$6)))</f>
        <v>6376.8699999999953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5993.75</v>
      </c>
      <c r="C21" s="46">
        <f>C$19-(C$18-C$20)</f>
        <v>21751.75</v>
      </c>
      <c r="D21" s="46">
        <f>D$19-(D$18-D$20)</f>
        <v>5989.95</v>
      </c>
      <c r="E21" s="46">
        <f>E$19-(E$18-E$20)</f>
        <v>21745.75</v>
      </c>
      <c r="F21" s="54"/>
      <c r="G21" s="58" t="s">
        <v>65</v>
      </c>
      <c r="H21" s="95">
        <f>+B5-B6</f>
        <v>42.75</v>
      </c>
      <c r="I21" s="59">
        <f>+(H21*I19*100)/2</f>
        <v>24.476654883048532</v>
      </c>
      <c r="K21" s="21" t="s">
        <v>74</v>
      </c>
      <c r="L21">
        <f>(11*B$19)+((B$5-(11*B$6)))</f>
        <v>6359.25</v>
      </c>
      <c r="M21">
        <f>(11*C$19)+((C$5-(11*C$6)))</f>
        <v>22986.25</v>
      </c>
      <c r="N21">
        <f>(11*D$19)+((D$5-(11*D$6)))</f>
        <v>6349.2499999999927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5979</v>
      </c>
      <c r="C22" s="46">
        <f>C$6-2*(C$5-C$19)</f>
        <v>21685</v>
      </c>
      <c r="D22" s="46">
        <f>D$6-2*(D$5-D$19)</f>
        <v>5976.0199999999995</v>
      </c>
      <c r="E22" s="46">
        <f>E$6-2*(E$5-E$19)</f>
        <v>21684.5</v>
      </c>
      <c r="F22" s="54"/>
      <c r="G22" s="60" t="s">
        <v>66</v>
      </c>
      <c r="H22" s="96">
        <f>+C5-C6</f>
        <v>158.5</v>
      </c>
      <c r="I22" s="61">
        <f>(+H22*I19*100)/2</f>
        <v>90.7497028997238</v>
      </c>
      <c r="J22" s="4"/>
      <c r="K22" s="21" t="s">
        <v>76</v>
      </c>
      <c r="L22">
        <f>(10*B$19)+((B$5-(10*B$6)))</f>
        <v>6331.25</v>
      </c>
      <c r="M22">
        <f>(10*C$19)+((C$5-(10*C$6)))</f>
        <v>22894.5</v>
      </c>
      <c r="N22">
        <f>(10*D$19)+((D$5-(10*D$6)))</f>
        <v>6321.6299999999974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5964.25</v>
      </c>
      <c r="C23" s="46">
        <f>(3*C$19)-((3*C$5)-C$6)</f>
        <v>21618.25</v>
      </c>
      <c r="D23" s="46">
        <f>(3*D$19)-((3*D$5)-D$6)</f>
        <v>5962.09</v>
      </c>
      <c r="E23" s="46">
        <f>(3*E$19)-((3*E$5)-E$6)</f>
        <v>21623.25</v>
      </c>
      <c r="F23" s="54"/>
      <c r="G23" s="67"/>
      <c r="K23" s="21" t="s">
        <v>34</v>
      </c>
      <c r="L23">
        <f>(9*B$19)+((B$5-(9*B$6)))</f>
        <v>6303.25</v>
      </c>
      <c r="M23">
        <f>(9*C$19)+((C$5-(9*C$6)))</f>
        <v>22802.75</v>
      </c>
      <c r="N23">
        <f>(9*D$19)+((D$5-(9*D$6)))</f>
        <v>6294.010000000002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5949.5</v>
      </c>
      <c r="C24" s="46">
        <f>(4*C$19)-((4*C$5)-C$6)</f>
        <v>21551.5</v>
      </c>
      <c r="D24" s="46">
        <f>(4*D$19)-((4*D$5)-D$6)</f>
        <v>5948.16</v>
      </c>
      <c r="E24" s="46">
        <f>(4*E$19)-((4*E$5)-E$6)</f>
        <v>21562</v>
      </c>
      <c r="F24" s="51"/>
      <c r="G24" s="106">
        <f>+B2</f>
        <v>45820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6275.25</v>
      </c>
      <c r="M24">
        <f>(8*C$19)+((C$5-(8*C$6)))</f>
        <v>22711</v>
      </c>
      <c r="N24">
        <f>(8*D$19)+((D$5-(8*D$6)))</f>
        <v>6266.3899999999994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5934.75</v>
      </c>
      <c r="C25" s="46">
        <f>(5*C$19)-((5*C$5)-C$6)</f>
        <v>21484.75</v>
      </c>
      <c r="D25" s="46">
        <f>(5*D$19)-((5*D$5)-D$6)</f>
        <v>5934.23</v>
      </c>
      <c r="E25" s="46">
        <f>(5*E$19)-((5*E$5)-E$6)</f>
        <v>21500.75</v>
      </c>
      <c r="F25" s="51"/>
      <c r="G25" s="103" t="s">
        <v>77</v>
      </c>
      <c r="H25" s="108">
        <f>(+H21/B4)/2</f>
        <v>3.5543546040324257E-3</v>
      </c>
      <c r="I25" s="108">
        <f>(+H22/C4)/2</f>
        <v>3.6304915479408125E-3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5920</v>
      </c>
      <c r="C26" s="69">
        <f>ROUND((6*C$19)-((6*C$5)-C$6),2)</f>
        <v>21418</v>
      </c>
      <c r="D26" s="69">
        <f>ROUND((6*D$19)-((6*D$5)-D$6),2)</f>
        <v>5920.3</v>
      </c>
      <c r="E26" s="69">
        <f>ROUND((6*E$19)-((6*E$5)-E$6),2)</f>
        <v>21439.5</v>
      </c>
      <c r="F26" s="55"/>
      <c r="G26" s="109" t="s">
        <v>79</v>
      </c>
      <c r="H26" s="107">
        <f>+H25*1600</f>
        <v>5.6869673664518814</v>
      </c>
      <c r="I26" s="107">
        <f>+I25*1600</f>
        <v>5.8087864767052997</v>
      </c>
      <c r="K26" s="21" t="s">
        <v>80</v>
      </c>
      <c r="L26">
        <f>(10*$B$19)-((10*$B$5)-$B$6)</f>
        <v>5861</v>
      </c>
      <c r="M26">
        <f>(10*$C$19)-((10*$C$5)-$C$6)</f>
        <v>21151</v>
      </c>
      <c r="N26">
        <f>(10*$D$19)-((10*$D$5)-$D$6)</f>
        <v>5864.5799999999945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5905.25</v>
      </c>
      <c r="C27" s="69">
        <f>ROUND((7*C$19)-((7*C$5)-C$6),2)</f>
        <v>21351.25</v>
      </c>
      <c r="D27" s="69">
        <f>ROUND((7*D$19)-((7*D$5)-D$6),2)</f>
        <v>5906.37</v>
      </c>
      <c r="E27" s="69">
        <f>ROUND((7*E$19)-((7*E$5)-E$6),2)</f>
        <v>21378.25</v>
      </c>
      <c r="F27" s="55"/>
      <c r="G27" s="41"/>
      <c r="H27" s="86"/>
      <c r="K27" s="21" t="s">
        <v>82</v>
      </c>
      <c r="L27">
        <f>(11*$B$19)-((11*$B$5)-$B$6)</f>
        <v>5846.25</v>
      </c>
      <c r="M27">
        <f>(11*$C$19)-((11*$C$5)-$C$6)</f>
        <v>21084.25</v>
      </c>
      <c r="N27">
        <f>(11*$D$19)-((11*$D$5)-$D$6)</f>
        <v>5850.6499999999869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5890.5</v>
      </c>
      <c r="C28" s="71">
        <f>ROUND((8*C$19)-((8*C$5)-C$6),2)</f>
        <v>21284.5</v>
      </c>
      <c r="D28" s="71">
        <f>ROUND((8*D$19)-((8*D$5)-D$6),2)</f>
        <v>5892.44</v>
      </c>
      <c r="E28" s="71">
        <f>ROUND((8*E$19)-((8*E$5)-E$6),2)</f>
        <v>21317</v>
      </c>
      <c r="G28" s="83"/>
      <c r="H28" s="40"/>
      <c r="I28" s="2"/>
      <c r="K28" s="21" t="s">
        <v>84</v>
      </c>
      <c r="L28">
        <f>(12*$B$19)-((12*$B$5)-$B$6)</f>
        <v>5831.5</v>
      </c>
      <c r="M28">
        <f>(12*$C$19)-((12*$C$5)-$C$6)</f>
        <v>21017.5</v>
      </c>
      <c r="N28">
        <f>(12*$D$19)-((12*$D$5)-$D$6)</f>
        <v>5836.7200000000012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5875.75</v>
      </c>
      <c r="C29" s="71">
        <f>ROUND((9*C$19)-((9*C$5)-C$6),2)</f>
        <v>21217.75</v>
      </c>
      <c r="D29" s="71">
        <f>ROUND((9*D$19)-((9*D$5)-D$6),2)</f>
        <v>5878.51</v>
      </c>
      <c r="E29" s="71">
        <f>ROUND((9*E$19)-((9*E$5)-E$6),2)</f>
        <v>21255.75</v>
      </c>
      <c r="G29" s="41"/>
      <c r="H29" s="40"/>
      <c r="I29" s="25"/>
      <c r="K29" s="21" t="s">
        <v>86</v>
      </c>
      <c r="L29">
        <f>(13*$B$19)-((13*$B$5)-$B$6)</f>
        <v>5816.75</v>
      </c>
      <c r="M29">
        <f>(13*$C$19)-((13*$C$5)-$C$6)</f>
        <v>20950.75</v>
      </c>
      <c r="N29">
        <f>(13*$D$19)-((13*$D$5)-$D$6)</f>
        <v>5822.7900000000081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5802</v>
      </c>
      <c r="M30">
        <f>(14*$C$19)-((14*$C$5)-$C$6)</f>
        <v>20884</v>
      </c>
      <c r="N30">
        <f>(14*$D$19)-((14*$D$5)-$D$6)</f>
        <v>5808.8600000000006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5728.25</v>
      </c>
      <c r="M31" s="2">
        <f>(19*$C$19)-((19*$C$5)-$C$6)</f>
        <v>20550.25</v>
      </c>
      <c r="N31">
        <f>(19*$D$19)-((19*$D$5)-$D$6)</f>
        <v>5739.2099999999919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8823.25</v>
      </c>
      <c r="M35" s="2">
        <f>(99*C$19)+((C$5-(99*C$6)))</f>
        <v>31060.25</v>
      </c>
      <c r="N35" s="2">
        <f>(99*$B$19)+(($B$5-(99*$B$6)))</f>
        <v>8823.25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5684</v>
      </c>
      <c r="M38" s="2">
        <f>(22*$C$19)-((22*$C$5)-$C$6)</f>
        <v>20350</v>
      </c>
      <c r="N38">
        <f>(22*$D$19)-((22*$D$5)-$D$6)</f>
        <v>5697.4199999999837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2025-06-13T12:09:06Z</dcterms:modified>
  <cp:category/>
  <cp:contentStatus/>
</cp:coreProperties>
</file>