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teve\OneDrive\Desktop\"/>
    </mc:Choice>
  </mc:AlternateContent>
  <xr:revisionPtr revIDLastSave="0" documentId="13_ncr:1_{E845CFA8-A5A3-4FC1-B7EA-A93F8A640943}" xr6:coauthVersionLast="47" xr6:coauthVersionMax="47" xr10:uidLastSave="{00000000-0000-0000-0000-000000000000}"/>
  <bookViews>
    <workbookView xWindow="-120" yWindow="-120" windowWidth="20730" windowHeight="11310" tabRatio="500" xr2:uid="{00000000-000D-0000-FFFF-FFFF00000000}"/>
  </bookViews>
  <sheets>
    <sheet name="Summary" sheetId="2" r:id="rId1"/>
    <sheet name="Cars" sheetId="1" r:id="rId2"/>
  </sheets>
  <definedNames>
    <definedName name="_xlnm._FilterDatabase" localSheetId="1" hidden="1">Cars!$B$4:$Q$32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2" l="1"/>
  <c r="L32" i="1"/>
  <c r="M32" i="1"/>
  <c r="N32" i="1"/>
  <c r="M14" i="1"/>
  <c r="L14" i="1"/>
  <c r="Q32" i="1"/>
  <c r="L29" i="1"/>
  <c r="M29" i="1"/>
  <c r="L28" i="1"/>
  <c r="M28" i="1"/>
  <c r="N28" i="1"/>
  <c r="Q28" i="1"/>
  <c r="M6" i="1"/>
  <c r="B4" i="2"/>
  <c r="B6" i="2"/>
  <c r="B7" i="2"/>
  <c r="B3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J5" i="2"/>
  <c r="K5" i="2"/>
  <c r="L5" i="2"/>
  <c r="M5" i="2"/>
  <c r="L6" i="1"/>
  <c r="L9" i="1"/>
  <c r="L10" i="1"/>
  <c r="L8" i="1"/>
  <c r="L7" i="1"/>
  <c r="N5" i="2"/>
  <c r="M9" i="1"/>
  <c r="M10" i="1"/>
  <c r="M8" i="1"/>
  <c r="M7" i="1"/>
  <c r="O5" i="2"/>
  <c r="P5" i="2"/>
  <c r="J6" i="2"/>
  <c r="K6" i="2"/>
  <c r="L6" i="2"/>
  <c r="M6" i="2"/>
  <c r="N6" i="2"/>
  <c r="O6" i="2"/>
  <c r="P6" i="2"/>
  <c r="J7" i="2"/>
  <c r="K7" i="2"/>
  <c r="L7" i="2"/>
  <c r="M7" i="2"/>
  <c r="L30" i="1"/>
  <c r="L5" i="1"/>
  <c r="N7" i="2"/>
  <c r="M30" i="1"/>
  <c r="M5" i="1"/>
  <c r="O7" i="2"/>
  <c r="P7" i="2"/>
  <c r="J3" i="2"/>
  <c r="K3" i="2"/>
  <c r="L3" i="2"/>
  <c r="M3" i="2"/>
  <c r="L11" i="1"/>
  <c r="N3" i="2"/>
  <c r="M11" i="1"/>
  <c r="O3" i="2"/>
  <c r="P3" i="2"/>
  <c r="J8" i="2"/>
  <c r="K8" i="2"/>
  <c r="L8" i="2"/>
  <c r="M8" i="2"/>
  <c r="N8" i="2"/>
  <c r="O8" i="2"/>
  <c r="P8" i="2"/>
  <c r="J9" i="2"/>
  <c r="K9" i="2"/>
  <c r="L9" i="2"/>
  <c r="M9" i="2"/>
  <c r="L12" i="1"/>
  <c r="N9" i="2"/>
  <c r="M12" i="1"/>
  <c r="O9" i="2"/>
  <c r="P9" i="2"/>
  <c r="J10" i="2"/>
  <c r="K10" i="2"/>
  <c r="L10" i="2"/>
  <c r="M10" i="2"/>
  <c r="L18" i="1"/>
  <c r="L13" i="1"/>
  <c r="N10" i="2"/>
  <c r="M18" i="1"/>
  <c r="M13" i="1"/>
  <c r="O10" i="2"/>
  <c r="P10" i="2"/>
  <c r="J11" i="2"/>
  <c r="K11" i="2"/>
  <c r="L11" i="2"/>
  <c r="M11" i="2"/>
  <c r="N11" i="2"/>
  <c r="O11" i="2"/>
  <c r="P11" i="2"/>
  <c r="J12" i="2"/>
  <c r="K12" i="2"/>
  <c r="L12" i="2"/>
  <c r="M12" i="2"/>
  <c r="L15" i="1"/>
  <c r="L19" i="1"/>
  <c r="N12" i="2"/>
  <c r="M15" i="1"/>
  <c r="M19" i="1"/>
  <c r="O12" i="2"/>
  <c r="P12" i="2"/>
  <c r="J13" i="2"/>
  <c r="K13" i="2"/>
  <c r="L13" i="2"/>
  <c r="M13" i="2"/>
  <c r="L16" i="1"/>
  <c r="N13" i="2"/>
  <c r="M16" i="1"/>
  <c r="O13" i="2"/>
  <c r="P13" i="2"/>
  <c r="J14" i="2"/>
  <c r="K14" i="2"/>
  <c r="L14" i="2"/>
  <c r="M14" i="2"/>
  <c r="L17" i="1"/>
  <c r="N14" i="2"/>
  <c r="M17" i="1"/>
  <c r="O14" i="2"/>
  <c r="P14" i="2"/>
  <c r="J15" i="2"/>
  <c r="K15" i="2"/>
  <c r="L15" i="2"/>
  <c r="M15" i="2"/>
  <c r="L31" i="1"/>
  <c r="N15" i="2"/>
  <c r="M31" i="1"/>
  <c r="O15" i="2"/>
  <c r="P15" i="2"/>
  <c r="J16" i="2"/>
  <c r="K16" i="2"/>
  <c r="L16" i="2"/>
  <c r="M16" i="2"/>
  <c r="L20" i="1"/>
  <c r="L24" i="1"/>
  <c r="N16" i="2"/>
  <c r="M20" i="1"/>
  <c r="M24" i="1"/>
  <c r="O16" i="2"/>
  <c r="P16" i="2"/>
  <c r="J17" i="2"/>
  <c r="K17" i="2"/>
  <c r="L17" i="2"/>
  <c r="M17" i="2"/>
  <c r="L25" i="1"/>
  <c r="N17" i="2"/>
  <c r="M25" i="1"/>
  <c r="O17" i="2"/>
  <c r="P17" i="2"/>
  <c r="J18" i="2"/>
  <c r="K18" i="2"/>
  <c r="L18" i="2"/>
  <c r="M18" i="2"/>
  <c r="L21" i="1"/>
  <c r="N18" i="2"/>
  <c r="M21" i="1"/>
  <c r="O18" i="2"/>
  <c r="P18" i="2"/>
  <c r="J19" i="2"/>
  <c r="K19" i="2"/>
  <c r="L19" i="2"/>
  <c r="M19" i="2"/>
  <c r="L23" i="1"/>
  <c r="L22" i="1"/>
  <c r="N19" i="2"/>
  <c r="M23" i="1"/>
  <c r="M22" i="1"/>
  <c r="O19" i="2"/>
  <c r="P19" i="2"/>
  <c r="J20" i="2"/>
  <c r="K20" i="2"/>
  <c r="L20" i="2"/>
  <c r="M20" i="2"/>
  <c r="L27" i="1"/>
  <c r="N20" i="2"/>
  <c r="M27" i="1"/>
  <c r="O20" i="2"/>
  <c r="P20" i="2"/>
  <c r="J21" i="2"/>
  <c r="K21" i="2"/>
  <c r="L21" i="2"/>
  <c r="M21" i="2"/>
  <c r="N21" i="2"/>
  <c r="O21" i="2"/>
  <c r="P21" i="2"/>
  <c r="J22" i="2"/>
  <c r="K22" i="2"/>
  <c r="L22" i="2"/>
  <c r="M22" i="2"/>
  <c r="N22" i="2"/>
  <c r="O22" i="2"/>
  <c r="P22" i="2"/>
  <c r="J23" i="2"/>
  <c r="K23" i="2"/>
  <c r="L23" i="2"/>
  <c r="M23" i="2"/>
  <c r="L26" i="1"/>
  <c r="N23" i="2"/>
  <c r="M26" i="1"/>
  <c r="O23" i="2"/>
  <c r="P23" i="2"/>
  <c r="J24" i="2"/>
  <c r="K24" i="2"/>
  <c r="L24" i="2"/>
  <c r="M24" i="2"/>
  <c r="N24" i="2"/>
  <c r="O24" i="2"/>
  <c r="P24" i="2"/>
  <c r="J25" i="2"/>
  <c r="K25" i="2"/>
  <c r="L25" i="2"/>
  <c r="M25" i="2"/>
  <c r="N25" i="2"/>
  <c r="O25" i="2"/>
  <c r="P25" i="2"/>
  <c r="J26" i="2"/>
  <c r="K26" i="2"/>
  <c r="L26" i="2"/>
  <c r="M26" i="2"/>
  <c r="N26" i="2"/>
  <c r="O26" i="2"/>
  <c r="P26" i="2"/>
  <c r="J27" i="2"/>
  <c r="K27" i="2"/>
  <c r="L27" i="2"/>
  <c r="M27" i="2"/>
  <c r="N27" i="2"/>
  <c r="O27" i="2"/>
  <c r="P27" i="2"/>
  <c r="J28" i="2"/>
  <c r="K28" i="2"/>
  <c r="L28" i="2"/>
  <c r="M28" i="2"/>
  <c r="N28" i="2"/>
  <c r="O28" i="2"/>
  <c r="P28" i="2"/>
  <c r="J29" i="2"/>
  <c r="K29" i="2"/>
  <c r="L29" i="2"/>
  <c r="M29" i="2"/>
  <c r="N29" i="2"/>
  <c r="O29" i="2"/>
  <c r="P29" i="2"/>
  <c r="J4" i="2"/>
  <c r="K4" i="2"/>
  <c r="L4" i="2"/>
  <c r="M4" i="2"/>
  <c r="N4" i="2"/>
  <c r="O4" i="2"/>
  <c r="P4" i="2"/>
  <c r="G5" i="2"/>
  <c r="H5" i="2"/>
  <c r="I5" i="2"/>
  <c r="G6" i="2"/>
  <c r="H6" i="2"/>
  <c r="I6" i="2"/>
  <c r="G7" i="2"/>
  <c r="H7" i="2"/>
  <c r="I7" i="2"/>
  <c r="G3" i="2"/>
  <c r="H3" i="2"/>
  <c r="I3" i="2"/>
  <c r="G8" i="2"/>
  <c r="H8" i="2"/>
  <c r="I8" i="2"/>
  <c r="G9" i="2"/>
  <c r="H9" i="2"/>
  <c r="I9" i="2"/>
  <c r="G10" i="2"/>
  <c r="H10" i="2"/>
  <c r="I10" i="2"/>
  <c r="G11" i="2"/>
  <c r="H11" i="2"/>
  <c r="I11" i="2"/>
  <c r="G12" i="2"/>
  <c r="H12" i="2"/>
  <c r="I12" i="2"/>
  <c r="G13" i="2"/>
  <c r="H13" i="2"/>
  <c r="I13" i="2"/>
  <c r="G14" i="2"/>
  <c r="H14" i="2"/>
  <c r="I14" i="2"/>
  <c r="G15" i="2"/>
  <c r="H15" i="2"/>
  <c r="I15" i="2"/>
  <c r="G16" i="2"/>
  <c r="H16" i="2"/>
  <c r="I16" i="2"/>
  <c r="G17" i="2"/>
  <c r="H17" i="2"/>
  <c r="I17" i="2"/>
  <c r="G18" i="2"/>
  <c r="H18" i="2"/>
  <c r="I18" i="2"/>
  <c r="G19" i="2"/>
  <c r="H19" i="2"/>
  <c r="I19" i="2"/>
  <c r="G20" i="2"/>
  <c r="H20" i="2"/>
  <c r="I20" i="2"/>
  <c r="G21" i="2"/>
  <c r="H21" i="2"/>
  <c r="I21" i="2"/>
  <c r="G22" i="2"/>
  <c r="H22" i="2"/>
  <c r="I22" i="2"/>
  <c r="G23" i="2"/>
  <c r="H23" i="2"/>
  <c r="I23" i="2"/>
  <c r="G24" i="2"/>
  <c r="H24" i="2"/>
  <c r="I24" i="2"/>
  <c r="G25" i="2"/>
  <c r="H25" i="2"/>
  <c r="I25" i="2"/>
  <c r="G26" i="2"/>
  <c r="H26" i="2"/>
  <c r="I26" i="2"/>
  <c r="G27" i="2"/>
  <c r="H27" i="2"/>
  <c r="I27" i="2"/>
  <c r="G28" i="2"/>
  <c r="H28" i="2"/>
  <c r="I28" i="2"/>
  <c r="G29" i="2"/>
  <c r="H29" i="2"/>
  <c r="I29" i="2"/>
  <c r="E5" i="2"/>
  <c r="E6" i="2"/>
  <c r="E7" i="2"/>
  <c r="E3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I4" i="2"/>
  <c r="G4" i="2"/>
  <c r="H4" i="2"/>
  <c r="F5" i="2"/>
  <c r="F6" i="2"/>
  <c r="F7" i="2"/>
  <c r="F3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4" i="2"/>
  <c r="E4" i="2"/>
  <c r="D5" i="2"/>
  <c r="D6" i="2"/>
  <c r="D7" i="2"/>
  <c r="D3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4" i="2"/>
  <c r="C5" i="2"/>
  <c r="C6" i="2"/>
  <c r="C7" i="2"/>
  <c r="C3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4" i="2"/>
  <c r="N13" i="1"/>
  <c r="N19" i="1"/>
  <c r="Q13" i="1"/>
  <c r="Q9" i="1"/>
  <c r="Q7" i="1"/>
  <c r="Q8" i="1"/>
  <c r="Q11" i="1"/>
  <c r="Q5" i="1"/>
  <c r="Q10" i="1"/>
  <c r="Q12" i="1"/>
  <c r="Q15" i="1"/>
  <c r="Q16" i="1"/>
  <c r="Q17" i="1"/>
  <c r="Q14" i="1"/>
  <c r="Q20" i="1"/>
  <c r="Q18" i="1"/>
  <c r="Q19" i="1"/>
  <c r="Q21" i="1"/>
  <c r="Q29" i="1"/>
  <c r="Q23" i="1"/>
  <c r="Q24" i="1"/>
  <c r="Q22" i="1"/>
  <c r="Q26" i="1"/>
  <c r="Q27" i="1"/>
  <c r="Q25" i="1"/>
  <c r="Q30" i="1"/>
  <c r="Q31" i="1"/>
  <c r="Q6" i="1"/>
  <c r="N6" i="1"/>
  <c r="N9" i="1"/>
  <c r="N7" i="1"/>
  <c r="N8" i="1"/>
  <c r="N11" i="1"/>
  <c r="N5" i="1"/>
  <c r="N10" i="1"/>
  <c r="N12" i="1"/>
  <c r="N15" i="1"/>
  <c r="N16" i="1"/>
  <c r="N17" i="1"/>
  <c r="N14" i="1"/>
  <c r="N20" i="1"/>
  <c r="N18" i="1"/>
  <c r="N21" i="1"/>
  <c r="N29" i="1"/>
  <c r="N23" i="1"/>
  <c r="N24" i="1"/>
  <c r="N22" i="1"/>
  <c r="N26" i="1"/>
  <c r="N27" i="1"/>
  <c r="N25" i="1"/>
  <c r="N30" i="1"/>
  <c r="N31" i="1"/>
  <c r="C2" i="1"/>
  <c r="D2" i="1"/>
</calcChain>
</file>

<file path=xl/sharedStrings.xml><?xml version="1.0" encoding="utf-8"?>
<sst xmlns="http://schemas.openxmlformats.org/spreadsheetml/2006/main" count="147" uniqueCount="101">
  <si>
    <t>First</t>
  </si>
  <si>
    <t>Last</t>
  </si>
  <si>
    <t>Year</t>
  </si>
  <si>
    <t>Model</t>
  </si>
  <si>
    <t>Mileage</t>
  </si>
  <si>
    <t>Interior</t>
  </si>
  <si>
    <t>Glass</t>
  </si>
  <si>
    <t>Paint</t>
  </si>
  <si>
    <t>Engine</t>
  </si>
  <si>
    <t>280SL</t>
  </si>
  <si>
    <t>Age</t>
  </si>
  <si>
    <t>Total</t>
  </si>
  <si>
    <t>John</t>
  </si>
  <si>
    <t>560SL</t>
  </si>
  <si>
    <t>Bob</t>
  </si>
  <si>
    <t>Class No</t>
  </si>
  <si>
    <t>SL63</t>
  </si>
  <si>
    <t>230SL</t>
  </si>
  <si>
    <t>300SL</t>
  </si>
  <si>
    <t>Bianco</t>
  </si>
  <si>
    <t>Place</t>
  </si>
  <si>
    <t>Category</t>
  </si>
  <si>
    <t>Peter</t>
  </si>
  <si>
    <t>Jerry</t>
  </si>
  <si>
    <t>Robinson</t>
  </si>
  <si>
    <t>Hummel</t>
  </si>
  <si>
    <t>Bersh</t>
  </si>
  <si>
    <t>Kearney</t>
  </si>
  <si>
    <t>S500</t>
  </si>
  <si>
    <t>SLK55</t>
  </si>
  <si>
    <t>BEST IN SHOW</t>
  </si>
  <si>
    <t>Full Name</t>
  </si>
  <si>
    <t>No Show</t>
  </si>
  <si>
    <t>1 - Sedans</t>
  </si>
  <si>
    <t>Phillip</t>
  </si>
  <si>
    <t>David</t>
  </si>
  <si>
    <t>Alex</t>
  </si>
  <si>
    <t>2 - 113 SLs</t>
  </si>
  <si>
    <t>Joseph</t>
  </si>
  <si>
    <t>3 - Coupes</t>
  </si>
  <si>
    <t>Edison</t>
  </si>
  <si>
    <t>William</t>
  </si>
  <si>
    <t>Charlie</t>
  </si>
  <si>
    <t>4 - 107 - 129 SLs</t>
  </si>
  <si>
    <t>Tristan</t>
  </si>
  <si>
    <t>Mark</t>
  </si>
  <si>
    <t>Mitch</t>
  </si>
  <si>
    <t>5 - Modified</t>
  </si>
  <si>
    <t>6 - Modern SLs</t>
  </si>
  <si>
    <t>8 - 111s</t>
  </si>
  <si>
    <t>9 - Pre War</t>
  </si>
  <si>
    <t xml:space="preserve">Michael </t>
  </si>
  <si>
    <t>Saini</t>
  </si>
  <si>
    <t>Patrick</t>
  </si>
  <si>
    <t>Keith</t>
  </si>
  <si>
    <t>Gary</t>
  </si>
  <si>
    <t>500SEL (no engine)</t>
  </si>
  <si>
    <t>S700 AMG</t>
  </si>
  <si>
    <t>500SEC (no engine)</t>
  </si>
  <si>
    <t>S63 AMG</t>
  </si>
  <si>
    <t>500SL</t>
  </si>
  <si>
    <t>G65 AMG</t>
  </si>
  <si>
    <t>190SL</t>
  </si>
  <si>
    <t>SL550</t>
  </si>
  <si>
    <t>E63AMG</t>
  </si>
  <si>
    <t>E63SAMG</t>
  </si>
  <si>
    <t>300SEL</t>
  </si>
  <si>
    <t>320A Cab</t>
  </si>
  <si>
    <t>Yadgarov</t>
  </si>
  <si>
    <t>Paccione</t>
  </si>
  <si>
    <t>Tanner</t>
  </si>
  <si>
    <t>DeAngelo</t>
  </si>
  <si>
    <t>Terraglio</t>
  </si>
  <si>
    <t>Saurabh</t>
  </si>
  <si>
    <t>Pires</t>
  </si>
  <si>
    <t>Morgan</t>
  </si>
  <si>
    <t>Gecelter</t>
  </si>
  <si>
    <t>280SE 3.5 Cab (no engine)</t>
  </si>
  <si>
    <t>Nettesheim</t>
  </si>
  <si>
    <t>Disanza</t>
  </si>
  <si>
    <t>Raymond</t>
  </si>
  <si>
    <t>Davarashvili</t>
  </si>
  <si>
    <t>Faraldo</t>
  </si>
  <si>
    <t>Leonard</t>
  </si>
  <si>
    <t>Betsch</t>
  </si>
  <si>
    <t>Mendieta</t>
  </si>
  <si>
    <t>O'Conner</t>
  </si>
  <si>
    <t>Allen</t>
  </si>
  <si>
    <t>Mathew</t>
  </si>
  <si>
    <t>Williams</t>
  </si>
  <si>
    <t xml:space="preserve">7 - Modern E </t>
  </si>
  <si>
    <t xml:space="preserve">Vinny </t>
  </si>
  <si>
    <t>Delgado</t>
  </si>
  <si>
    <t>E350</t>
  </si>
  <si>
    <t>Marus</t>
  </si>
  <si>
    <t>Yury</t>
  </si>
  <si>
    <t>CL 60 AMG</t>
  </si>
  <si>
    <t>Left</t>
  </si>
  <si>
    <t>C63S AMG</t>
  </si>
  <si>
    <t>Best In Show</t>
  </si>
  <si>
    <t>Runner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</si>
</sst>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rgb="FF00B05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5" fillId="3" borderId="0" applyNumberFormat="0" applyBorder="0" applyAlignment="0" applyProtection="0"/>
    <xf numFmtId="0" fontId="6" fillId="4" borderId="10" applyNumberFormat="0" applyAlignment="0" applyProtection="0"/>
    <xf numFmtId="0" fontId="7" fillId="5" borderId="11" applyNumberFormat="0" applyAlignment="0" applyProtection="0"/>
  </cellStyleXfs>
  <cellXfs count="46">
    <xf numFmtId="0" fontId="0" fillId="0" borderId="0" xfId="0"/>
    <xf numFmtId="164" fontId="0" fillId="0" borderId="1" xfId="111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43" fontId="0" fillId="0" borderId="9" xfId="111" applyFont="1" applyFill="1" applyBorder="1" applyAlignment="1">
      <alignment horizontal="center" vertical="center"/>
    </xf>
    <xf numFmtId="164" fontId="0" fillId="0" borderId="8" xfId="111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3" fontId="0" fillId="0" borderId="6" xfId="11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5" borderId="11" xfId="114"/>
    <xf numFmtId="2" fontId="7" fillId="5" borderId="11" xfId="114" applyNumberFormat="1"/>
    <xf numFmtId="164" fontId="6" fillId="4" borderId="10" xfId="113" applyNumberFormat="1"/>
    <xf numFmtId="0" fontId="6" fillId="4" borderId="10" xfId="113"/>
    <xf numFmtId="164" fontId="9" fillId="0" borderId="0" xfId="111" applyNumberFormat="1" applyFont="1"/>
    <xf numFmtId="164" fontId="0" fillId="0" borderId="0" xfId="111" applyNumberFormat="1" applyFont="1"/>
    <xf numFmtId="2" fontId="9" fillId="0" borderId="0" xfId="0" applyNumberFormat="1" applyFont="1"/>
    <xf numFmtId="2" fontId="0" fillId="0" borderId="0" xfId="0" applyNumberFormat="1"/>
    <xf numFmtId="0" fontId="9" fillId="0" borderId="0" xfId="0" applyFont="1"/>
    <xf numFmtId="0" fontId="10" fillId="0" borderId="0" xfId="0" applyFont="1"/>
    <xf numFmtId="164" fontId="10" fillId="0" borderId="0" xfId="111" applyNumberFormat="1" applyFont="1"/>
    <xf numFmtId="2" fontId="10" fillId="0" borderId="0" xfId="0" applyNumberFormat="1" applyFont="1"/>
    <xf numFmtId="0" fontId="11" fillId="0" borderId="0" xfId="112" applyFont="1" applyFill="1"/>
    <xf numFmtId="0" fontId="9" fillId="0" borderId="0" xfId="0" applyFont="1" applyFill="1"/>
    <xf numFmtId="0" fontId="10" fillId="0" borderId="0" xfId="0" applyFont="1" applyFill="1"/>
    <xf numFmtId="164" fontId="10" fillId="0" borderId="0" xfId="111" applyNumberFormat="1" applyFont="1" applyFill="1"/>
    <xf numFmtId="2" fontId="10" fillId="0" borderId="0" xfId="0" applyNumberFormat="1" applyFont="1" applyFill="1"/>
    <xf numFmtId="0" fontId="11" fillId="0" borderId="5" xfId="112" applyFont="1" applyFill="1" applyBorder="1" applyAlignment="1">
      <alignment horizontal="center" vertical="center"/>
    </xf>
    <xf numFmtId="0" fontId="11" fillId="0" borderId="1" xfId="112" applyFont="1" applyFill="1" applyBorder="1" applyAlignment="1">
      <alignment horizontal="center" vertical="center"/>
    </xf>
    <xf numFmtId="0" fontId="11" fillId="0" borderId="1" xfId="112" applyFont="1" applyFill="1" applyBorder="1" applyAlignment="1">
      <alignment horizontal="left" vertical="center"/>
    </xf>
    <xf numFmtId="164" fontId="11" fillId="0" borderId="1" xfId="112" applyNumberFormat="1" applyFont="1" applyFill="1" applyBorder="1" applyAlignment="1">
      <alignment horizontal="center" vertical="center"/>
    </xf>
    <xf numFmtId="2" fontId="11" fillId="0" borderId="1" xfId="112" applyNumberFormat="1" applyFont="1" applyFill="1" applyBorder="1" applyAlignment="1">
      <alignment horizontal="center" vertical="center"/>
    </xf>
    <xf numFmtId="43" fontId="11" fillId="0" borderId="6" xfId="112" applyNumberFormat="1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left" vertical="center"/>
    </xf>
    <xf numFmtId="164" fontId="12" fillId="6" borderId="1" xfId="111" applyNumberFormat="1" applyFont="1" applyFill="1" applyBorder="1" applyAlignment="1">
      <alignment horizontal="center" vertical="center"/>
    </xf>
    <xf numFmtId="2" fontId="12" fillId="6" borderId="1" xfId="0" applyNumberFormat="1" applyFont="1" applyFill="1" applyBorder="1" applyAlignment="1">
      <alignment horizontal="center" vertical="center"/>
    </xf>
    <xf numFmtId="43" fontId="12" fillId="6" borderId="6" xfId="111" applyFont="1" applyFill="1" applyBorder="1" applyAlignment="1">
      <alignment horizontal="center" vertical="center"/>
    </xf>
  </cellXfs>
  <cellStyles count="115">
    <cellStyle name="Comma" xfId="111" builtinId="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Good" xfId="112" builtinId="26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Input" xfId="113" builtinId="20"/>
    <cellStyle name="Normal" xfId="0" builtinId="0"/>
    <cellStyle name="Output" xfId="114" builtinId="2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A578D-4311-4A51-A634-4CCABDE1800E}">
  <dimension ref="B1:P30"/>
  <sheetViews>
    <sheetView showGridLines="0" tabSelected="1" workbookViewId="0">
      <selection activeCell="G11" sqref="G11"/>
    </sheetView>
  </sheetViews>
  <sheetFormatPr defaultRowHeight="15.75" x14ac:dyDescent="0.25"/>
  <cols>
    <col min="1" max="1" width="2" customWidth="1"/>
    <col min="2" max="3" width="13.375" customWidth="1"/>
    <col min="4" max="4" width="13.375" style="2" customWidth="1"/>
    <col min="5" max="8" width="13.375" customWidth="1"/>
    <col min="9" max="16" width="10.75" customWidth="1"/>
  </cols>
  <sheetData>
    <row r="1" spans="2:16" ht="16.5" thickBot="1" x14ac:dyDescent="0.3"/>
    <row r="2" spans="2:16" x14ac:dyDescent="0.25">
      <c r="B2" s="3" t="s">
        <v>20</v>
      </c>
      <c r="C2" s="4" t="s">
        <v>15</v>
      </c>
      <c r="D2" s="4" t="s">
        <v>21</v>
      </c>
      <c r="E2" s="4" t="s">
        <v>0</v>
      </c>
      <c r="F2" s="4" t="s">
        <v>1</v>
      </c>
      <c r="G2" s="4" t="s">
        <v>2</v>
      </c>
      <c r="H2" s="4" t="s">
        <v>3</v>
      </c>
      <c r="I2" s="4" t="s">
        <v>4</v>
      </c>
      <c r="J2" s="4" t="s">
        <v>5</v>
      </c>
      <c r="K2" s="4" t="s">
        <v>6</v>
      </c>
      <c r="L2" s="4" t="s">
        <v>8</v>
      </c>
      <c r="M2" s="4" t="s">
        <v>7</v>
      </c>
      <c r="N2" s="4" t="s">
        <v>10</v>
      </c>
      <c r="O2" s="4" t="s">
        <v>4</v>
      </c>
      <c r="P2" s="5" t="s">
        <v>11</v>
      </c>
    </row>
    <row r="3" spans="2:16" x14ac:dyDescent="0.25">
      <c r="B3" s="40" t="str">
        <f>Cars!O5</f>
        <v>Best In Show</v>
      </c>
      <c r="C3" s="41" t="str">
        <f>IF(LEFT(Cars!B5,2)&lt;10,LEFT(Cars!B5,1),LEFT(Cars!B5,2))</f>
        <v xml:space="preserve">2 </v>
      </c>
      <c r="D3" s="42" t="str">
        <f>_xlfn.TEXTAFTER(Cars!B5,"-")</f>
        <v xml:space="preserve"> 113 SLs</v>
      </c>
      <c r="E3" s="41" t="str">
        <f>Cars!C5</f>
        <v>Joseph</v>
      </c>
      <c r="F3" s="41" t="str">
        <f>Cars!D5</f>
        <v>Faraldo</v>
      </c>
      <c r="G3" s="41">
        <f>Cars!E5</f>
        <v>1970</v>
      </c>
      <c r="H3" s="41" t="str">
        <f>Cars!F5</f>
        <v>280SL</v>
      </c>
      <c r="I3" s="43">
        <f>Cars!G5</f>
        <v>171000</v>
      </c>
      <c r="J3" s="41">
        <f>Cars!H5</f>
        <v>21.25</v>
      </c>
      <c r="K3" s="41">
        <f>Cars!I5</f>
        <v>19.75</v>
      </c>
      <c r="L3" s="41">
        <f>Cars!J5</f>
        <v>24.75</v>
      </c>
      <c r="M3" s="41">
        <f>Cars!K5</f>
        <v>24.5</v>
      </c>
      <c r="N3" s="41">
        <f>Cars!L5</f>
        <v>4</v>
      </c>
      <c r="O3" s="44">
        <f>Cars!M5</f>
        <v>3.42</v>
      </c>
      <c r="P3" s="45">
        <f>SUM(J3:O3)</f>
        <v>97.67</v>
      </c>
    </row>
    <row r="4" spans="2:16" x14ac:dyDescent="0.25">
      <c r="B4" s="34">
        <f>Cars!O6</f>
        <v>1</v>
      </c>
      <c r="C4" s="35" t="str">
        <f>IF(LEFT(Cars!B6,2)&lt;10,LEFT(Cars!B6,1),LEFT(Cars!B6,2))</f>
        <v xml:space="preserve">1 </v>
      </c>
      <c r="D4" s="36" t="str">
        <f>_xlfn.TEXTAFTER(Cars!B6,"-")</f>
        <v xml:space="preserve"> Sedans</v>
      </c>
      <c r="E4" s="35" t="str">
        <f>Cars!C6</f>
        <v>Raymond</v>
      </c>
      <c r="F4" s="35" t="str">
        <f>Cars!D6</f>
        <v>Kearney</v>
      </c>
      <c r="G4" s="35">
        <f>Cars!E6</f>
        <v>2003</v>
      </c>
      <c r="H4" s="35" t="str">
        <f>Cars!F6</f>
        <v>S500</v>
      </c>
      <c r="I4" s="37">
        <f>Cars!G6</f>
        <v>42666</v>
      </c>
      <c r="J4" s="35">
        <f>Cars!H6</f>
        <v>21.75</v>
      </c>
      <c r="K4" s="35">
        <f>Cars!I6</f>
        <v>20</v>
      </c>
      <c r="L4" s="35">
        <f>Cars!J6</f>
        <v>25</v>
      </c>
      <c r="M4" s="35">
        <f>Cars!K6</f>
        <v>25</v>
      </c>
      <c r="N4" s="35">
        <f>Cars!L6</f>
        <v>4</v>
      </c>
      <c r="O4" s="38">
        <f>Cars!M6</f>
        <v>0.85331999999999997</v>
      </c>
      <c r="P4" s="39">
        <f>SUM(J4:O4)</f>
        <v>96.603319999999997</v>
      </c>
    </row>
    <row r="5" spans="2:16" x14ac:dyDescent="0.25">
      <c r="B5" s="16">
        <f>Cars!O7</f>
        <v>2</v>
      </c>
      <c r="C5" s="15" t="str">
        <f>IF(LEFT(Cars!B7,2)&lt;10,LEFT(Cars!B7,1),LEFT(Cars!B7,2))</f>
        <v xml:space="preserve">1 </v>
      </c>
      <c r="D5" s="14" t="str">
        <f>_xlfn.TEXTAFTER(Cars!B7,"-")</f>
        <v xml:space="preserve"> Sedans</v>
      </c>
      <c r="E5" s="15" t="str">
        <f>Cars!C7</f>
        <v>Alex</v>
      </c>
      <c r="F5" s="15" t="str">
        <f>Cars!D7</f>
        <v>Yadgarov</v>
      </c>
      <c r="G5" s="15">
        <f>Cars!E7</f>
        <v>1997</v>
      </c>
      <c r="H5" s="15" t="str">
        <f>Cars!F7</f>
        <v>S700 AMG</v>
      </c>
      <c r="I5" s="1">
        <f>Cars!G7</f>
        <v>80650</v>
      </c>
      <c r="J5" s="15">
        <f>Cars!H7</f>
        <v>21.25</v>
      </c>
      <c r="K5" s="15">
        <f>Cars!I7</f>
        <v>19.5</v>
      </c>
      <c r="L5" s="15">
        <f>Cars!J7</f>
        <v>25</v>
      </c>
      <c r="M5" s="15">
        <f>Cars!K7</f>
        <v>24.75</v>
      </c>
      <c r="N5" s="15">
        <f>Cars!L7</f>
        <v>4</v>
      </c>
      <c r="O5" s="7">
        <f>Cars!M7</f>
        <v>1.613</v>
      </c>
      <c r="P5" s="13">
        <f t="shared" ref="P5:P29" si="0">SUM(J5:O5)</f>
        <v>96.113</v>
      </c>
    </row>
    <row r="6" spans="2:16" x14ac:dyDescent="0.25">
      <c r="B6" s="16">
        <f>Cars!O8</f>
        <v>3</v>
      </c>
      <c r="C6" s="15" t="str">
        <f>IF(LEFT(Cars!B8,2)&lt;10,LEFT(Cars!B8,1),LEFT(Cars!B8,2))</f>
        <v xml:space="preserve">1 </v>
      </c>
      <c r="D6" s="14" t="str">
        <f>_xlfn.TEXTAFTER(Cars!B8,"-")</f>
        <v xml:space="preserve"> Sedans</v>
      </c>
      <c r="E6" s="15" t="str">
        <f>Cars!C8</f>
        <v>Alex</v>
      </c>
      <c r="F6" s="15" t="str">
        <f>Cars!D8</f>
        <v>Yadgarov</v>
      </c>
      <c r="G6" s="15">
        <f>Cars!E8</f>
        <v>1998</v>
      </c>
      <c r="H6" s="15" t="str">
        <f>Cars!F8</f>
        <v>S500</v>
      </c>
      <c r="I6" s="1">
        <f>Cars!G8</f>
        <v>31871</v>
      </c>
      <c r="J6" s="15">
        <f>Cars!H8</f>
        <v>21.75</v>
      </c>
      <c r="K6" s="15">
        <f>Cars!I8</f>
        <v>19.5</v>
      </c>
      <c r="L6" s="15">
        <f>Cars!J8</f>
        <v>24.5</v>
      </c>
      <c r="M6" s="15">
        <f>Cars!K8</f>
        <v>24.75</v>
      </c>
      <c r="N6" s="15">
        <f>Cars!L8</f>
        <v>4</v>
      </c>
      <c r="O6" s="7">
        <f>Cars!M8</f>
        <v>0.63741999999999999</v>
      </c>
      <c r="P6" s="13">
        <f t="shared" si="0"/>
        <v>95.137420000000006</v>
      </c>
    </row>
    <row r="7" spans="2:16" x14ac:dyDescent="0.25">
      <c r="B7" s="16">
        <f>Cars!O9</f>
        <v>4</v>
      </c>
      <c r="C7" s="15" t="str">
        <f>IF(LEFT(Cars!B9,2)&lt;10,LEFT(Cars!B9,1),LEFT(Cars!B9,2))</f>
        <v xml:space="preserve">1 </v>
      </c>
      <c r="D7" s="14" t="str">
        <f>_xlfn.TEXTAFTER(Cars!B9,"-")</f>
        <v xml:space="preserve"> Sedans</v>
      </c>
      <c r="E7" s="15" t="str">
        <f>Cars!C9</f>
        <v>David</v>
      </c>
      <c r="F7" s="15" t="str">
        <f>Cars!D9</f>
        <v>Davarashvili</v>
      </c>
      <c r="G7" s="15">
        <f>Cars!E9</f>
        <v>2009</v>
      </c>
      <c r="H7" s="15" t="str">
        <f>Cars!F9</f>
        <v>S63 AMG</v>
      </c>
      <c r="I7" s="1">
        <f>Cars!G9</f>
        <v>29697</v>
      </c>
      <c r="J7" s="15">
        <f>Cars!H9</f>
        <v>21.25</v>
      </c>
      <c r="K7" s="15">
        <f>Cars!I9</f>
        <v>19.25</v>
      </c>
      <c r="L7" s="15">
        <f>Cars!J9</f>
        <v>24.75</v>
      </c>
      <c r="M7" s="15">
        <f>Cars!K9</f>
        <v>25</v>
      </c>
      <c r="N7" s="15">
        <f>Cars!L9</f>
        <v>3</v>
      </c>
      <c r="O7" s="7">
        <f>Cars!M9</f>
        <v>0.59394000000000002</v>
      </c>
      <c r="P7" s="13">
        <f t="shared" si="0"/>
        <v>93.843940000000003</v>
      </c>
    </row>
    <row r="8" spans="2:16" x14ac:dyDescent="0.25">
      <c r="B8" s="16">
        <f>Cars!O10</f>
        <v>1</v>
      </c>
      <c r="C8" s="15" t="str">
        <f>IF(LEFT(Cars!B10,2)&lt;10,LEFT(Cars!B10,1),LEFT(Cars!B10,2))</f>
        <v xml:space="preserve">2 </v>
      </c>
      <c r="D8" s="14" t="str">
        <f>_xlfn.TEXTAFTER(Cars!B10,"-")</f>
        <v xml:space="preserve"> 113 SLs</v>
      </c>
      <c r="E8" s="15" t="str">
        <f>Cars!C10</f>
        <v>Jerry</v>
      </c>
      <c r="F8" s="15" t="str">
        <f>Cars!D10</f>
        <v>Robinson</v>
      </c>
      <c r="G8" s="15">
        <f>Cars!E10</f>
        <v>1964</v>
      </c>
      <c r="H8" s="15" t="str">
        <f>Cars!F10</f>
        <v>230SL</v>
      </c>
      <c r="I8" s="1">
        <f>Cars!G10</f>
        <v>105000</v>
      </c>
      <c r="J8" s="15">
        <f>Cars!H10</f>
        <v>21.75</v>
      </c>
      <c r="K8" s="15">
        <f>Cars!I10</f>
        <v>19.75</v>
      </c>
      <c r="L8" s="15">
        <f>Cars!J10</f>
        <v>25</v>
      </c>
      <c r="M8" s="15">
        <f>Cars!K10</f>
        <v>25</v>
      </c>
      <c r="N8" s="15">
        <f>Cars!L10</f>
        <v>4</v>
      </c>
      <c r="O8" s="7">
        <f>Cars!M10</f>
        <v>2.1</v>
      </c>
      <c r="P8" s="13">
        <f t="shared" si="0"/>
        <v>97.6</v>
      </c>
    </row>
    <row r="9" spans="2:16" x14ac:dyDescent="0.25">
      <c r="B9" s="16">
        <f>Cars!O11</f>
        <v>2</v>
      </c>
      <c r="C9" s="15" t="str">
        <f>IF(LEFT(Cars!B11,2)&lt;10,LEFT(Cars!B11,1),LEFT(Cars!B11,2))</f>
        <v xml:space="preserve">2 </v>
      </c>
      <c r="D9" s="14" t="str">
        <f>_xlfn.TEXTAFTER(Cars!B11,"-")</f>
        <v xml:space="preserve"> 113 SLs</v>
      </c>
      <c r="E9" s="15" t="str">
        <f>Cars!C11</f>
        <v>Bob</v>
      </c>
      <c r="F9" s="15" t="str">
        <f>Cars!D11</f>
        <v>Bersh</v>
      </c>
      <c r="G9" s="15">
        <f>Cars!E11</f>
        <v>1971</v>
      </c>
      <c r="H9" s="15" t="str">
        <f>Cars!F11</f>
        <v>280SL</v>
      </c>
      <c r="I9" s="1">
        <f>Cars!G11</f>
        <v>56893</v>
      </c>
      <c r="J9" s="15">
        <f>Cars!H11</f>
        <v>21.5</v>
      </c>
      <c r="K9" s="15">
        <f>Cars!I11</f>
        <v>20</v>
      </c>
      <c r="L9" s="15">
        <f>Cars!J11</f>
        <v>25</v>
      </c>
      <c r="M9" s="15">
        <f>Cars!K11</f>
        <v>25</v>
      </c>
      <c r="N9" s="15">
        <f>Cars!L11</f>
        <v>4</v>
      </c>
      <c r="O9" s="7">
        <f>Cars!M11</f>
        <v>1.1378600000000001</v>
      </c>
      <c r="P9" s="13">
        <f t="shared" si="0"/>
        <v>96.637860000000003</v>
      </c>
    </row>
    <row r="10" spans="2:16" x14ac:dyDescent="0.25">
      <c r="B10" s="16">
        <f>Cars!O12</f>
        <v>3</v>
      </c>
      <c r="C10" s="15" t="str">
        <f>IF(LEFT(Cars!B12,2)&lt;10,LEFT(Cars!B12,1),LEFT(Cars!B12,2))</f>
        <v xml:space="preserve">2 </v>
      </c>
      <c r="D10" s="14" t="str">
        <f>_xlfn.TEXTAFTER(Cars!B12,"-")</f>
        <v xml:space="preserve"> 113 SLs</v>
      </c>
      <c r="E10" s="15" t="str">
        <f>Cars!C12</f>
        <v>Leonard</v>
      </c>
      <c r="F10" s="15" t="str">
        <f>Cars!D12</f>
        <v>Hummel</v>
      </c>
      <c r="G10" s="15">
        <f>Cars!E12</f>
        <v>1969</v>
      </c>
      <c r="H10" s="15" t="str">
        <f>Cars!F12</f>
        <v>280SL</v>
      </c>
      <c r="I10" s="1">
        <f>Cars!G12</f>
        <v>135000</v>
      </c>
      <c r="J10" s="15">
        <f>Cars!H12</f>
        <v>21.25</v>
      </c>
      <c r="K10" s="15">
        <f>Cars!I12</f>
        <v>19</v>
      </c>
      <c r="L10" s="15">
        <f>Cars!J12</f>
        <v>24.5</v>
      </c>
      <c r="M10" s="15">
        <f>Cars!K12</f>
        <v>24.5</v>
      </c>
      <c r="N10" s="15">
        <f>Cars!L12</f>
        <v>4</v>
      </c>
      <c r="O10" s="7">
        <f>Cars!M12</f>
        <v>2.7</v>
      </c>
      <c r="P10" s="13">
        <f t="shared" si="0"/>
        <v>95.95</v>
      </c>
    </row>
    <row r="11" spans="2:16" x14ac:dyDescent="0.25">
      <c r="B11" s="16">
        <f>Cars!O13</f>
        <v>4</v>
      </c>
      <c r="C11" s="15" t="str">
        <f>IF(LEFT(Cars!B13,2)&lt;10,LEFT(Cars!B13,1),LEFT(Cars!B13,2))</f>
        <v xml:space="preserve">2 </v>
      </c>
      <c r="D11" s="14" t="str">
        <f>_xlfn.TEXTAFTER(Cars!B13,"-")</f>
        <v xml:space="preserve"> 113 SLs</v>
      </c>
      <c r="E11" s="15" t="str">
        <f>Cars!C13</f>
        <v>John</v>
      </c>
      <c r="F11" s="15" t="str">
        <f>Cars!D13</f>
        <v>Betsch</v>
      </c>
      <c r="G11" s="15">
        <f>Cars!E13</f>
        <v>1963</v>
      </c>
      <c r="H11" s="15" t="str">
        <f>Cars!F13</f>
        <v>230SL</v>
      </c>
      <c r="I11" s="1">
        <f>Cars!G13</f>
        <v>0</v>
      </c>
      <c r="J11" s="15">
        <f>Cars!H13</f>
        <v>0</v>
      </c>
      <c r="K11" s="15">
        <f>Cars!I13</f>
        <v>0</v>
      </c>
      <c r="L11" s="15">
        <f>Cars!J13</f>
        <v>0</v>
      </c>
      <c r="M11" s="15">
        <f>Cars!K13</f>
        <v>0</v>
      </c>
      <c r="N11" s="15">
        <f>Cars!L13</f>
        <v>4</v>
      </c>
      <c r="O11" s="7">
        <f>Cars!M13</f>
        <v>0</v>
      </c>
      <c r="P11" s="13">
        <f t="shared" si="0"/>
        <v>4</v>
      </c>
    </row>
    <row r="12" spans="2:16" x14ac:dyDescent="0.25">
      <c r="B12" s="16">
        <f>Cars!O14</f>
        <v>1</v>
      </c>
      <c r="C12" s="15" t="str">
        <f>IF(LEFT(Cars!B14,2)&lt;10,LEFT(Cars!B14,1),LEFT(Cars!B14,2))</f>
        <v xml:space="preserve">3 </v>
      </c>
      <c r="D12" s="14" t="str">
        <f>_xlfn.TEXTAFTER(Cars!B14,"-")</f>
        <v xml:space="preserve"> Coupes</v>
      </c>
      <c r="E12" s="15" t="str">
        <f>Cars!C14</f>
        <v>Yury</v>
      </c>
      <c r="F12" s="15" t="str">
        <f>Cars!D14</f>
        <v>Marus</v>
      </c>
      <c r="G12" s="15">
        <f>Cars!E14</f>
        <v>1999</v>
      </c>
      <c r="H12" s="15" t="str">
        <f>Cars!F14</f>
        <v>CL 60 AMG</v>
      </c>
      <c r="I12" s="1">
        <f>Cars!G14</f>
        <v>96000</v>
      </c>
      <c r="J12" s="15">
        <f>Cars!H14</f>
        <v>21.25</v>
      </c>
      <c r="K12" s="15">
        <f>Cars!I14</f>
        <v>19.75</v>
      </c>
      <c r="L12" s="15">
        <f>Cars!J14</f>
        <v>25</v>
      </c>
      <c r="M12" s="15">
        <f>Cars!K14</f>
        <v>25</v>
      </c>
      <c r="N12" s="15">
        <f>Cars!L14</f>
        <v>4</v>
      </c>
      <c r="O12" s="7">
        <f>Cars!M14</f>
        <v>1.92</v>
      </c>
      <c r="P12" s="13">
        <f t="shared" si="0"/>
        <v>96.92</v>
      </c>
    </row>
    <row r="13" spans="2:16" x14ac:dyDescent="0.25">
      <c r="B13" s="16">
        <f>Cars!O15</f>
        <v>2</v>
      </c>
      <c r="C13" s="15" t="str">
        <f>IF(LEFT(Cars!B15,2)&lt;10,LEFT(Cars!B15,1),LEFT(Cars!B15,2))</f>
        <v xml:space="preserve">3 </v>
      </c>
      <c r="D13" s="14" t="str">
        <f>_xlfn.TEXTAFTER(Cars!B15,"-")</f>
        <v xml:space="preserve"> Coupes</v>
      </c>
      <c r="E13" s="15" t="str">
        <f>Cars!C15</f>
        <v>Edison</v>
      </c>
      <c r="F13" s="15" t="str">
        <f>Cars!D15</f>
        <v>Mendieta</v>
      </c>
      <c r="G13" s="15">
        <f>Cars!E15</f>
        <v>1983</v>
      </c>
      <c r="H13" s="15" t="str">
        <f>Cars!F15</f>
        <v>500SEC (no engine)</v>
      </c>
      <c r="I13" s="1">
        <f>Cars!G15</f>
        <v>101763</v>
      </c>
      <c r="J13" s="15">
        <f>Cars!H15</f>
        <v>21</v>
      </c>
      <c r="K13" s="15">
        <f>Cars!I15</f>
        <v>19.25</v>
      </c>
      <c r="L13" s="15">
        <f>Cars!J15</f>
        <v>24.25</v>
      </c>
      <c r="M13" s="15">
        <f>Cars!K15</f>
        <v>24</v>
      </c>
      <c r="N13" s="15">
        <f>Cars!L15</f>
        <v>4</v>
      </c>
      <c r="O13" s="7">
        <f>Cars!M15</f>
        <v>2.0352600000000001</v>
      </c>
      <c r="P13" s="13">
        <f t="shared" si="0"/>
        <v>94.535259999999994</v>
      </c>
    </row>
    <row r="14" spans="2:16" x14ac:dyDescent="0.25">
      <c r="B14" s="16">
        <f>Cars!O16</f>
        <v>3</v>
      </c>
      <c r="C14" s="15" t="str">
        <f>IF(LEFT(Cars!B16,2)&lt;10,LEFT(Cars!B16,1),LEFT(Cars!B16,2))</f>
        <v xml:space="preserve">3 </v>
      </c>
      <c r="D14" s="14" t="str">
        <f>_xlfn.TEXTAFTER(Cars!B16,"-")</f>
        <v xml:space="preserve"> Coupes</v>
      </c>
      <c r="E14" s="15" t="str">
        <f>Cars!C16</f>
        <v>Mathew</v>
      </c>
      <c r="F14" s="15" t="str">
        <f>Cars!D16</f>
        <v>Williams</v>
      </c>
      <c r="G14" s="15">
        <f>Cars!E16</f>
        <v>2020</v>
      </c>
      <c r="H14" s="15" t="str">
        <f>Cars!F16</f>
        <v>S63 AMG</v>
      </c>
      <c r="I14" s="1">
        <f>Cars!G16</f>
        <v>3991</v>
      </c>
      <c r="J14" s="15">
        <f>Cars!H16</f>
        <v>21.5</v>
      </c>
      <c r="K14" s="15">
        <f>Cars!I16</f>
        <v>19.5</v>
      </c>
      <c r="L14" s="15">
        <f>Cars!J16</f>
        <v>25</v>
      </c>
      <c r="M14" s="15">
        <f>Cars!K16</f>
        <v>25</v>
      </c>
      <c r="N14" s="15">
        <f>Cars!L16</f>
        <v>0.8</v>
      </c>
      <c r="O14" s="7">
        <f>Cars!M16</f>
        <v>7.9820000000000002E-2</v>
      </c>
      <c r="P14" s="13">
        <f t="shared" si="0"/>
        <v>91.879819999999995</v>
      </c>
    </row>
    <row r="15" spans="2:16" x14ac:dyDescent="0.25">
      <c r="B15" s="16">
        <f>Cars!O17</f>
        <v>4</v>
      </c>
      <c r="C15" s="15" t="str">
        <f>IF(LEFT(Cars!B17,2)&lt;10,LEFT(Cars!B17,1),LEFT(Cars!B17,2))</f>
        <v xml:space="preserve">3 </v>
      </c>
      <c r="D15" s="14" t="str">
        <f>_xlfn.TEXTAFTER(Cars!B17,"-")</f>
        <v xml:space="preserve"> Coupes</v>
      </c>
      <c r="E15" s="15" t="str">
        <f>Cars!C17</f>
        <v>Charlie</v>
      </c>
      <c r="F15" s="15" t="str">
        <f>Cars!D17</f>
        <v>O'Conner</v>
      </c>
      <c r="G15" s="15">
        <f>Cars!E17</f>
        <v>2020</v>
      </c>
      <c r="H15" s="15" t="str">
        <f>Cars!F17</f>
        <v>C63S AMG</v>
      </c>
      <c r="I15" s="1">
        <f>Cars!G17</f>
        <v>0</v>
      </c>
      <c r="J15" s="15">
        <f>Cars!H17</f>
        <v>0</v>
      </c>
      <c r="K15" s="15">
        <f>Cars!I17</f>
        <v>0</v>
      </c>
      <c r="L15" s="15">
        <f>Cars!J17</f>
        <v>0</v>
      </c>
      <c r="M15" s="15">
        <f>Cars!K17</f>
        <v>0</v>
      </c>
      <c r="N15" s="15">
        <f>Cars!L17</f>
        <v>0.8</v>
      </c>
      <c r="O15" s="7">
        <f>Cars!M17</f>
        <v>0</v>
      </c>
      <c r="P15" s="13">
        <f t="shared" si="0"/>
        <v>0.8</v>
      </c>
    </row>
    <row r="16" spans="2:16" x14ac:dyDescent="0.25">
      <c r="B16" s="16">
        <f>Cars!O18</f>
        <v>1</v>
      </c>
      <c r="C16" s="15" t="str">
        <f>IF(LEFT(Cars!B18,2)&lt;10,LEFT(Cars!B18,1),LEFT(Cars!B18,2))</f>
        <v xml:space="preserve">4 </v>
      </c>
      <c r="D16" s="14" t="str">
        <f>_xlfn.TEXTAFTER(Cars!B18,"-")</f>
        <v xml:space="preserve"> 107 - 129 SLs</v>
      </c>
      <c r="E16" s="15" t="str">
        <f>Cars!C18</f>
        <v>Mark</v>
      </c>
      <c r="F16" s="15" t="str">
        <f>Cars!D18</f>
        <v>Paccione</v>
      </c>
      <c r="G16" s="15">
        <f>Cars!E18</f>
        <v>2002</v>
      </c>
      <c r="H16" s="15" t="str">
        <f>Cars!F18</f>
        <v>500SL</v>
      </c>
      <c r="I16" s="1">
        <f>Cars!G18</f>
        <v>70800</v>
      </c>
      <c r="J16" s="15">
        <f>Cars!H18</f>
        <v>21.25</v>
      </c>
      <c r="K16" s="15">
        <f>Cars!I18</f>
        <v>19.75</v>
      </c>
      <c r="L16" s="15">
        <f>Cars!J18</f>
        <v>25</v>
      </c>
      <c r="M16" s="15">
        <f>Cars!K18</f>
        <v>24.75</v>
      </c>
      <c r="N16" s="15">
        <f>Cars!L18</f>
        <v>4</v>
      </c>
      <c r="O16" s="7">
        <f>Cars!M18</f>
        <v>1.4159999999999999</v>
      </c>
      <c r="P16" s="13">
        <f t="shared" si="0"/>
        <v>96.165999999999997</v>
      </c>
    </row>
    <row r="17" spans="2:16" x14ac:dyDescent="0.25">
      <c r="B17" s="16">
        <f>Cars!O19</f>
        <v>2</v>
      </c>
      <c r="C17" s="15" t="str">
        <f>IF(LEFT(Cars!B19,2)&lt;10,LEFT(Cars!B19,1),LEFT(Cars!B19,2))</f>
        <v xml:space="preserve">4 </v>
      </c>
      <c r="D17" s="14" t="str">
        <f>_xlfn.TEXTAFTER(Cars!B19,"-")</f>
        <v xml:space="preserve"> 107 - 129 SLs</v>
      </c>
      <c r="E17" s="15" t="str">
        <f>Cars!C19</f>
        <v>Mitch</v>
      </c>
      <c r="F17" s="15" t="str">
        <f>Cars!D19</f>
        <v>Tanner</v>
      </c>
      <c r="G17" s="15">
        <f>Cars!E19</f>
        <v>1986</v>
      </c>
      <c r="H17" s="15" t="str">
        <f>Cars!F19</f>
        <v>560SL</v>
      </c>
      <c r="I17" s="1">
        <f>Cars!G19</f>
        <v>26086</v>
      </c>
      <c r="J17" s="15">
        <f>Cars!H19</f>
        <v>22</v>
      </c>
      <c r="K17" s="15">
        <f>Cars!I19</f>
        <v>19.75</v>
      </c>
      <c r="L17" s="15">
        <f>Cars!J19</f>
        <v>24.75</v>
      </c>
      <c r="M17" s="15">
        <f>Cars!K19</f>
        <v>25</v>
      </c>
      <c r="N17" s="15">
        <f>Cars!L19</f>
        <v>4</v>
      </c>
      <c r="O17" s="7">
        <f>Cars!M19</f>
        <v>0.52171999999999996</v>
      </c>
      <c r="P17" s="13">
        <f t="shared" si="0"/>
        <v>96.021720000000002</v>
      </c>
    </row>
    <row r="18" spans="2:16" x14ac:dyDescent="0.25">
      <c r="B18" s="16">
        <f>Cars!O20</f>
        <v>3</v>
      </c>
      <c r="C18" s="15" t="str">
        <f>IF(LEFT(Cars!B20,2)&lt;10,LEFT(Cars!B20,1),LEFT(Cars!B20,2))</f>
        <v xml:space="preserve">4 </v>
      </c>
      <c r="D18" s="14" t="str">
        <f>_xlfn.TEXTAFTER(Cars!B20,"-")</f>
        <v xml:space="preserve"> 107 - 129 SLs</v>
      </c>
      <c r="E18" s="15" t="str">
        <f>Cars!C20</f>
        <v>Tristan</v>
      </c>
      <c r="F18" s="15" t="str">
        <f>Cars!D20</f>
        <v>Allen</v>
      </c>
      <c r="G18" s="15">
        <f>Cars!E20</f>
        <v>1991</v>
      </c>
      <c r="H18" s="15" t="str">
        <f>Cars!F20</f>
        <v>300SL</v>
      </c>
      <c r="I18" s="1">
        <f>Cars!G20</f>
        <v>106010</v>
      </c>
      <c r="J18" s="15">
        <f>Cars!H20</f>
        <v>21.75</v>
      </c>
      <c r="K18" s="15">
        <f>Cars!I20</f>
        <v>19.25</v>
      </c>
      <c r="L18" s="15">
        <f>Cars!J20</f>
        <v>24.25</v>
      </c>
      <c r="M18" s="15">
        <f>Cars!K20</f>
        <v>23.25</v>
      </c>
      <c r="N18" s="15">
        <f>Cars!L20</f>
        <v>4</v>
      </c>
      <c r="O18" s="7">
        <f>Cars!M20</f>
        <v>2.1202000000000001</v>
      </c>
      <c r="P18" s="13">
        <f t="shared" si="0"/>
        <v>94.620199999999997</v>
      </c>
    </row>
    <row r="19" spans="2:16" x14ac:dyDescent="0.25">
      <c r="B19" s="16">
        <f>Cars!O21</f>
        <v>1</v>
      </c>
      <c r="C19" s="15" t="str">
        <f>IF(LEFT(Cars!B21,2)&lt;10,LEFT(Cars!B21,1),LEFT(Cars!B21,2))</f>
        <v xml:space="preserve">5 </v>
      </c>
      <c r="D19" s="14" t="str">
        <f>_xlfn.TEXTAFTER(Cars!B21,"-")</f>
        <v xml:space="preserve"> Modified</v>
      </c>
      <c r="E19" s="15" t="str">
        <f>Cars!C21</f>
        <v>Phillip</v>
      </c>
      <c r="F19" s="15" t="str">
        <f>Cars!D21</f>
        <v>Disanza</v>
      </c>
      <c r="G19" s="15">
        <f>Cars!E21</f>
        <v>1993</v>
      </c>
      <c r="H19" s="15" t="str">
        <f>Cars!F21</f>
        <v>500SEL (no engine)</v>
      </c>
      <c r="I19" s="1">
        <f>Cars!G21</f>
        <v>564000</v>
      </c>
      <c r="J19" s="15">
        <f>Cars!H21</f>
        <v>20.75</v>
      </c>
      <c r="K19" s="15">
        <f>Cars!I21</f>
        <v>19.25</v>
      </c>
      <c r="L19" s="15">
        <f>Cars!J21</f>
        <v>0</v>
      </c>
      <c r="M19" s="15">
        <f>Cars!K21</f>
        <v>24.75</v>
      </c>
      <c r="N19" s="15">
        <f>Cars!L21</f>
        <v>4</v>
      </c>
      <c r="O19" s="7">
        <f>Cars!M21</f>
        <v>11.28</v>
      </c>
      <c r="P19" s="13">
        <f t="shared" si="0"/>
        <v>80.03</v>
      </c>
    </row>
    <row r="20" spans="2:16" x14ac:dyDescent="0.25">
      <c r="B20" s="16">
        <f>Cars!O22</f>
        <v>2</v>
      </c>
      <c r="C20" s="15" t="str">
        <f>IF(LEFT(Cars!B22,2)&lt;10,LEFT(Cars!B22,1),LEFT(Cars!B22,2))</f>
        <v xml:space="preserve">5 </v>
      </c>
      <c r="D20" s="14" t="str">
        <f>_xlfn.TEXTAFTER(Cars!B22,"-")</f>
        <v xml:space="preserve"> Modified</v>
      </c>
      <c r="E20" s="15" t="str">
        <f>Cars!C22</f>
        <v>Alex</v>
      </c>
      <c r="F20" s="15" t="str">
        <f>Cars!D22</f>
        <v>Yadgarov</v>
      </c>
      <c r="G20" s="15">
        <f>Cars!E22</f>
        <v>1955</v>
      </c>
      <c r="H20" s="15" t="str">
        <f>Cars!F22</f>
        <v>190SL</v>
      </c>
      <c r="I20" s="1">
        <f>Cars!G22</f>
        <v>39000</v>
      </c>
      <c r="J20" s="15">
        <f>Cars!H22</f>
        <v>22</v>
      </c>
      <c r="K20" s="15">
        <f>Cars!I22</f>
        <v>19.75</v>
      </c>
      <c r="L20" s="15">
        <f>Cars!J22</f>
        <v>0</v>
      </c>
      <c r="M20" s="15">
        <f>Cars!K22</f>
        <v>24.75</v>
      </c>
      <c r="N20" s="15">
        <f>Cars!L22</f>
        <v>4</v>
      </c>
      <c r="O20" s="7">
        <f>Cars!M22</f>
        <v>0.78</v>
      </c>
      <c r="P20" s="13">
        <f t="shared" si="0"/>
        <v>71.28</v>
      </c>
    </row>
    <row r="21" spans="2:16" x14ac:dyDescent="0.25">
      <c r="B21" s="16">
        <f>Cars!O23</f>
        <v>3</v>
      </c>
      <c r="C21" s="15" t="str">
        <f>IF(LEFT(Cars!B23,2)&lt;10,LEFT(Cars!B23,1),LEFT(Cars!B23,2))</f>
        <v xml:space="preserve">5 </v>
      </c>
      <c r="D21" s="14" t="str">
        <f>_xlfn.TEXTAFTER(Cars!B23,"-")</f>
        <v xml:space="preserve"> Modified</v>
      </c>
      <c r="E21" s="15" t="str">
        <f>Cars!C23</f>
        <v>Alex</v>
      </c>
      <c r="F21" s="15" t="str">
        <f>Cars!D23</f>
        <v>Yadgarov</v>
      </c>
      <c r="G21" s="15">
        <f>Cars!E23</f>
        <v>2016</v>
      </c>
      <c r="H21" s="15" t="str">
        <f>Cars!F23</f>
        <v>G65 AMG</v>
      </c>
      <c r="I21" s="1">
        <f>Cars!G23</f>
        <v>39633</v>
      </c>
      <c r="J21" s="15">
        <f>Cars!H23</f>
        <v>21.75</v>
      </c>
      <c r="K21" s="15">
        <f>Cars!I23</f>
        <v>20</v>
      </c>
      <c r="L21" s="15">
        <f>Cars!J23</f>
        <v>0</v>
      </c>
      <c r="M21" s="15">
        <f>Cars!K23</f>
        <v>25</v>
      </c>
      <c r="N21" s="15">
        <f>Cars!L23</f>
        <v>1.6</v>
      </c>
      <c r="O21" s="7">
        <f>Cars!M23</f>
        <v>0.79266000000000003</v>
      </c>
      <c r="P21" s="13">
        <f t="shared" si="0"/>
        <v>69.142659999999992</v>
      </c>
    </row>
    <row r="22" spans="2:16" x14ac:dyDescent="0.25">
      <c r="B22" s="16">
        <f>Cars!O24</f>
        <v>1</v>
      </c>
      <c r="C22" s="15" t="str">
        <f>IF(LEFT(Cars!B24,2)&lt;10,LEFT(Cars!B24,1),LEFT(Cars!B24,2))</f>
        <v xml:space="preserve">6 </v>
      </c>
      <c r="D22" s="14" t="str">
        <f>_xlfn.TEXTAFTER(Cars!B24,"-")</f>
        <v xml:space="preserve"> Modern SLs</v>
      </c>
      <c r="E22" s="15" t="str">
        <f>Cars!C24</f>
        <v xml:space="preserve">Michael </v>
      </c>
      <c r="F22" s="15" t="str">
        <f>Cars!D24</f>
        <v>DeAngelo</v>
      </c>
      <c r="G22" s="15">
        <f>Cars!E24</f>
        <v>2009</v>
      </c>
      <c r="H22" s="15" t="str">
        <f>Cars!F24</f>
        <v>SLK55</v>
      </c>
      <c r="I22" s="1">
        <f>Cars!G24</f>
        <v>35171</v>
      </c>
      <c r="J22" s="15">
        <f>Cars!H24</f>
        <v>21.75</v>
      </c>
      <c r="K22" s="15">
        <f>Cars!I24</f>
        <v>20</v>
      </c>
      <c r="L22" s="15">
        <f>Cars!J24</f>
        <v>24.75</v>
      </c>
      <c r="M22" s="15">
        <f>Cars!K24</f>
        <v>24.5</v>
      </c>
      <c r="N22" s="15">
        <f>Cars!L24</f>
        <v>3</v>
      </c>
      <c r="O22" s="7">
        <f>Cars!M24</f>
        <v>0.70342000000000005</v>
      </c>
      <c r="P22" s="13">
        <f t="shared" si="0"/>
        <v>94.703419999999994</v>
      </c>
    </row>
    <row r="23" spans="2:16" x14ac:dyDescent="0.25">
      <c r="B23" s="16">
        <f>Cars!O25</f>
        <v>2</v>
      </c>
      <c r="C23" s="15" t="str">
        <f>IF(LEFT(Cars!B25,2)&lt;10,LEFT(Cars!B25,1),LEFT(Cars!B25,2))</f>
        <v xml:space="preserve">6 </v>
      </c>
      <c r="D23" s="14" t="str">
        <f>_xlfn.TEXTAFTER(Cars!B25,"-")</f>
        <v xml:space="preserve"> Modern SLs</v>
      </c>
      <c r="E23" s="15" t="str">
        <f>Cars!C25</f>
        <v xml:space="preserve">Michael </v>
      </c>
      <c r="F23" s="15" t="str">
        <f>Cars!D25</f>
        <v>Bianco</v>
      </c>
      <c r="G23" s="15">
        <f>Cars!E25</f>
        <v>2009</v>
      </c>
      <c r="H23" s="15" t="str">
        <f>Cars!F25</f>
        <v>SL63</v>
      </c>
      <c r="I23" s="1">
        <f>Cars!G25</f>
        <v>21000</v>
      </c>
      <c r="J23" s="15">
        <f>Cars!H25</f>
        <v>21.5</v>
      </c>
      <c r="K23" s="15">
        <f>Cars!I25</f>
        <v>19.75</v>
      </c>
      <c r="L23" s="15">
        <f>Cars!J25</f>
        <v>25</v>
      </c>
      <c r="M23" s="15">
        <f>Cars!K25</f>
        <v>25</v>
      </c>
      <c r="N23" s="15">
        <f>Cars!L25</f>
        <v>3</v>
      </c>
      <c r="O23" s="7">
        <f>Cars!M25</f>
        <v>0.42</v>
      </c>
      <c r="P23" s="13">
        <f t="shared" si="0"/>
        <v>94.67</v>
      </c>
    </row>
    <row r="24" spans="2:16" x14ac:dyDescent="0.25">
      <c r="B24" s="16">
        <f>Cars!O26</f>
        <v>3</v>
      </c>
      <c r="C24" s="15" t="str">
        <f>IF(LEFT(Cars!B26,2)&lt;10,LEFT(Cars!B26,1),LEFT(Cars!B26,2))</f>
        <v xml:space="preserve">6 </v>
      </c>
      <c r="D24" s="14" t="str">
        <f>_xlfn.TEXTAFTER(Cars!B26,"-")</f>
        <v xml:space="preserve"> Modern SLs</v>
      </c>
      <c r="E24" s="15" t="str">
        <f>Cars!C26</f>
        <v>William</v>
      </c>
      <c r="F24" s="15" t="str">
        <f>Cars!D26</f>
        <v>Terraglio</v>
      </c>
      <c r="G24" s="15">
        <f>Cars!E26</f>
        <v>2013</v>
      </c>
      <c r="H24" s="15" t="str">
        <f>Cars!F26</f>
        <v>SL550</v>
      </c>
      <c r="I24" s="1">
        <f>Cars!G26</f>
        <v>24287</v>
      </c>
      <c r="J24" s="15">
        <f>Cars!H26</f>
        <v>21</v>
      </c>
      <c r="K24" s="15">
        <f>Cars!I26</f>
        <v>20</v>
      </c>
      <c r="L24" s="15">
        <f>Cars!J26</f>
        <v>24.75</v>
      </c>
      <c r="M24" s="15">
        <f>Cars!K26</f>
        <v>24.5</v>
      </c>
      <c r="N24" s="15">
        <f>Cars!L26</f>
        <v>2.2000000000000002</v>
      </c>
      <c r="O24" s="7">
        <f>Cars!M26</f>
        <v>0.48574000000000001</v>
      </c>
      <c r="P24" s="13">
        <f t="shared" si="0"/>
        <v>92.93574000000001</v>
      </c>
    </row>
    <row r="25" spans="2:16" x14ac:dyDescent="0.25">
      <c r="B25" s="16">
        <f>Cars!O27</f>
        <v>1</v>
      </c>
      <c r="C25" s="15" t="str">
        <f>IF(LEFT(Cars!B27,2)&lt;10,LEFT(Cars!B27,1),LEFT(Cars!B27,2))</f>
        <v xml:space="preserve">7 </v>
      </c>
      <c r="D25" s="14" t="str">
        <f>_xlfn.TEXTAFTER(Cars!B27,"-")</f>
        <v xml:space="preserve"> Modern E </v>
      </c>
      <c r="E25" s="15" t="str">
        <f>Cars!C27</f>
        <v>Saurabh</v>
      </c>
      <c r="F25" s="15" t="str">
        <f>Cars!D27</f>
        <v>Saini</v>
      </c>
      <c r="G25" s="15">
        <f>Cars!E27</f>
        <v>2009</v>
      </c>
      <c r="H25" s="15" t="str">
        <f>Cars!F27</f>
        <v>E63SAMG</v>
      </c>
      <c r="I25" s="1">
        <f>Cars!G27</f>
        <v>21123</v>
      </c>
      <c r="J25" s="15">
        <f>Cars!H27</f>
        <v>21.75</v>
      </c>
      <c r="K25" s="15">
        <f>Cars!I27</f>
        <v>19.5</v>
      </c>
      <c r="L25" s="15">
        <f>Cars!J27</f>
        <v>25</v>
      </c>
      <c r="M25" s="15">
        <f>Cars!K27</f>
        <v>24.25</v>
      </c>
      <c r="N25" s="15">
        <f>Cars!L27</f>
        <v>3</v>
      </c>
      <c r="O25" s="7">
        <f>Cars!M27</f>
        <v>0.42246</v>
      </c>
      <c r="P25" s="13">
        <f t="shared" si="0"/>
        <v>93.922460000000001</v>
      </c>
    </row>
    <row r="26" spans="2:16" x14ac:dyDescent="0.25">
      <c r="B26" s="16">
        <f>Cars!O29</f>
        <v>3</v>
      </c>
      <c r="C26" s="15" t="str">
        <f>IF(LEFT(Cars!B29,2)&lt;10,LEFT(Cars!B29,1),LEFT(Cars!B29,2))</f>
        <v xml:space="preserve">7 </v>
      </c>
      <c r="D26" s="14" t="str">
        <f>_xlfn.TEXTAFTER(Cars!B29,"-")</f>
        <v xml:space="preserve"> Modern E </v>
      </c>
      <c r="E26" s="15" t="str">
        <f>Cars!C29</f>
        <v xml:space="preserve">Vinny </v>
      </c>
      <c r="F26" s="15" t="str">
        <f>Cars!D29</f>
        <v>Delgado</v>
      </c>
      <c r="G26" s="15">
        <f>Cars!E29</f>
        <v>2016</v>
      </c>
      <c r="H26" s="15" t="str">
        <f>Cars!F29</f>
        <v>E350</v>
      </c>
      <c r="I26" s="1">
        <f>Cars!G29</f>
        <v>52313</v>
      </c>
      <c r="J26" s="15">
        <f>Cars!H29</f>
        <v>20.5</v>
      </c>
      <c r="K26" s="15">
        <f>Cars!I29</f>
        <v>19.5</v>
      </c>
      <c r="L26" s="15">
        <f>Cars!J29</f>
        <v>25</v>
      </c>
      <c r="M26" s="15">
        <f>Cars!K29</f>
        <v>25</v>
      </c>
      <c r="N26" s="15">
        <f>Cars!L29</f>
        <v>1.6</v>
      </c>
      <c r="O26" s="7">
        <f>Cars!M29</f>
        <v>1.04626</v>
      </c>
      <c r="P26" s="13">
        <f t="shared" si="0"/>
        <v>92.646259999999998</v>
      </c>
    </row>
    <row r="27" spans="2:16" x14ac:dyDescent="0.25">
      <c r="B27" s="16">
        <f>Cars!O30</f>
        <v>1</v>
      </c>
      <c r="C27" s="15" t="str">
        <f>IF(LEFT(Cars!B30,2)&lt;10,LEFT(Cars!B30,1),LEFT(Cars!B30,2))</f>
        <v xml:space="preserve">8 </v>
      </c>
      <c r="D27" s="14" t="str">
        <f>_xlfn.TEXTAFTER(Cars!B30,"-")</f>
        <v xml:space="preserve"> 111s</v>
      </c>
      <c r="E27" s="15" t="str">
        <f>Cars!C30</f>
        <v>Keith</v>
      </c>
      <c r="F27" s="15" t="str">
        <f>Cars!D30</f>
        <v>Morgan</v>
      </c>
      <c r="G27" s="15">
        <f>Cars!E30</f>
        <v>1971</v>
      </c>
      <c r="H27" s="15" t="str">
        <f>Cars!F30</f>
        <v>300SEL</v>
      </c>
      <c r="I27" s="1">
        <f>Cars!G30</f>
        <v>248678</v>
      </c>
      <c r="J27" s="15">
        <f>Cars!H30</f>
        <v>20.5</v>
      </c>
      <c r="K27" s="15">
        <f>Cars!I30</f>
        <v>19</v>
      </c>
      <c r="L27" s="15">
        <f>Cars!J30</f>
        <v>24.5</v>
      </c>
      <c r="M27" s="15">
        <f>Cars!K30</f>
        <v>24</v>
      </c>
      <c r="N27" s="15">
        <f>Cars!L30</f>
        <v>4</v>
      </c>
      <c r="O27" s="7">
        <f>Cars!M30</f>
        <v>4.97356</v>
      </c>
      <c r="P27" s="13">
        <f t="shared" si="0"/>
        <v>96.973560000000006</v>
      </c>
    </row>
    <row r="28" spans="2:16" x14ac:dyDescent="0.25">
      <c r="B28" s="16">
        <f>Cars!O31</f>
        <v>2</v>
      </c>
      <c r="C28" s="15" t="str">
        <f>IF(LEFT(Cars!B31,2)&lt;10,LEFT(Cars!B31,1),LEFT(Cars!B31,2))</f>
        <v xml:space="preserve">8 </v>
      </c>
      <c r="D28" s="14" t="str">
        <f>_xlfn.TEXTAFTER(Cars!B31,"-")</f>
        <v xml:space="preserve"> 111s</v>
      </c>
      <c r="E28" s="15" t="str">
        <f>Cars!C31</f>
        <v>Gary</v>
      </c>
      <c r="F28" s="15" t="str">
        <f>Cars!D31</f>
        <v>Gecelter</v>
      </c>
      <c r="G28" s="15">
        <f>Cars!E31</f>
        <v>1971</v>
      </c>
      <c r="H28" s="15" t="str">
        <f>Cars!F31</f>
        <v>280SE 3.5 Cab (no engine)</v>
      </c>
      <c r="I28" s="1">
        <f>Cars!G31</f>
        <v>41446</v>
      </c>
      <c r="J28" s="15">
        <f>Cars!H31</f>
        <v>21</v>
      </c>
      <c r="K28" s="15">
        <f>Cars!I31</f>
        <v>19.75</v>
      </c>
      <c r="L28" s="15">
        <f>Cars!J31</f>
        <v>24.75</v>
      </c>
      <c r="M28" s="15">
        <f>Cars!K31</f>
        <v>24.5</v>
      </c>
      <c r="N28" s="15">
        <f>Cars!L31</f>
        <v>4</v>
      </c>
      <c r="O28" s="7">
        <f>Cars!M31</f>
        <v>0.82891999999999999</v>
      </c>
      <c r="P28" s="13">
        <f t="shared" si="0"/>
        <v>94.828919999999997</v>
      </c>
    </row>
    <row r="29" spans="2:16" x14ac:dyDescent="0.25">
      <c r="B29" s="16">
        <f>Cars!O32</f>
        <v>1</v>
      </c>
      <c r="C29" s="15" t="str">
        <f>IF(LEFT(Cars!B32,2)&lt;10,LEFT(Cars!B32,1),LEFT(Cars!B32,2))</f>
        <v xml:space="preserve">9 </v>
      </c>
      <c r="D29" s="14" t="str">
        <f>_xlfn.TEXTAFTER(Cars!B32,"-")</f>
        <v xml:space="preserve"> Pre War</v>
      </c>
      <c r="E29" s="15" t="str">
        <f>Cars!C32</f>
        <v>Peter</v>
      </c>
      <c r="F29" s="15" t="str">
        <f>Cars!D32</f>
        <v>Nettesheim</v>
      </c>
      <c r="G29" s="15">
        <f>Cars!E32</f>
        <v>1937</v>
      </c>
      <c r="H29" s="15" t="str">
        <f>Cars!F32</f>
        <v>320A Cab</v>
      </c>
      <c r="I29" s="1">
        <f>Cars!G32</f>
        <v>101394</v>
      </c>
      <c r="J29" s="15">
        <f>Cars!H32</f>
        <v>21.5</v>
      </c>
      <c r="K29" s="15">
        <f>Cars!I32</f>
        <v>20</v>
      </c>
      <c r="L29" s="15">
        <f>Cars!J32</f>
        <v>25</v>
      </c>
      <c r="M29" s="15">
        <f>Cars!K32</f>
        <v>25</v>
      </c>
      <c r="N29" s="15">
        <f>Cars!L32</f>
        <v>4</v>
      </c>
      <c r="O29" s="7">
        <f>Cars!M32</f>
        <v>2.0278800000000001</v>
      </c>
      <c r="P29" s="13">
        <f t="shared" si="0"/>
        <v>97.527879999999996</v>
      </c>
    </row>
    <row r="30" spans="2:16" ht="16.5" thickBot="1" x14ac:dyDescent="0.3">
      <c r="B30" s="12"/>
      <c r="C30" s="11"/>
      <c r="D30" s="10"/>
      <c r="E30" s="11"/>
      <c r="F30" s="11"/>
      <c r="G30" s="11"/>
      <c r="H30" s="11"/>
      <c r="I30" s="9"/>
      <c r="J30" s="11"/>
      <c r="K30" s="11"/>
      <c r="L30" s="11"/>
      <c r="M30" s="11"/>
      <c r="N30" s="11"/>
      <c r="O30" s="6"/>
      <c r="P30" s="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34"/>
  <sheetViews>
    <sheetView zoomScaleNormal="100" workbookViewId="0">
      <pane xSplit="4" ySplit="4" topLeftCell="J5" activePane="bottomRight" state="frozen"/>
      <selection pane="topRight" activeCell="E1" sqref="E1"/>
      <selection pane="bottomLeft" activeCell="A4" sqref="A4"/>
      <selection pane="bottomRight" activeCell="B5" sqref="B5:Q5"/>
    </sheetView>
  </sheetViews>
  <sheetFormatPr defaultColWidth="11.25" defaultRowHeight="15.75" x14ac:dyDescent="0.25"/>
  <cols>
    <col min="1" max="1" width="13.75" bestFit="1" customWidth="1"/>
    <col min="2" max="2" width="16.875" bestFit="1" customWidth="1"/>
    <col min="4" max="4" width="17.625" bestFit="1" customWidth="1"/>
    <col min="6" max="6" width="23.625" bestFit="1" customWidth="1"/>
    <col min="8" max="13" width="10.75" customWidth="1"/>
    <col min="15" max="15" width="13" bestFit="1" customWidth="1"/>
    <col min="17" max="17" width="16.875" bestFit="1" customWidth="1"/>
  </cols>
  <sheetData>
    <row r="2" spans="2:17" x14ac:dyDescent="0.25">
      <c r="B2" s="17" t="s">
        <v>30</v>
      </c>
      <c r="C2" s="18">
        <f>MAX($N$6:$N$34)</f>
        <v>97.6</v>
      </c>
      <c r="D2" s="17" t="str">
        <f>_xlfn.XLOOKUP(C2,$N$6:$N$34,$Q$6:$Q$34)</f>
        <v>Jerry Robinson</v>
      </c>
      <c r="L2" s="20">
        <v>2024</v>
      </c>
      <c r="M2" s="19">
        <v>50000</v>
      </c>
    </row>
    <row r="4" spans="2:17" x14ac:dyDescent="0.25">
      <c r="B4" t="s">
        <v>15</v>
      </c>
      <c r="C4" t="s">
        <v>0</v>
      </c>
      <c r="D4" t="s">
        <v>1</v>
      </c>
      <c r="E4" t="s">
        <v>2</v>
      </c>
      <c r="F4" t="s">
        <v>3</v>
      </c>
      <c r="G4" t="s">
        <v>4</v>
      </c>
      <c r="H4" t="s">
        <v>5</v>
      </c>
      <c r="I4" t="s">
        <v>6</v>
      </c>
      <c r="J4" t="s">
        <v>8</v>
      </c>
      <c r="K4" t="s">
        <v>7</v>
      </c>
      <c r="L4" t="s">
        <v>10</v>
      </c>
      <c r="M4" t="s">
        <v>4</v>
      </c>
      <c r="N4" t="s">
        <v>11</v>
      </c>
      <c r="O4" t="s">
        <v>20</v>
      </c>
      <c r="Q4" t="s">
        <v>31</v>
      </c>
    </row>
    <row r="5" spans="2:17" x14ac:dyDescent="0.25">
      <c r="B5" t="s">
        <v>37</v>
      </c>
      <c r="C5" t="s">
        <v>38</v>
      </c>
      <c r="D5" t="s">
        <v>82</v>
      </c>
      <c r="E5">
        <v>1970</v>
      </c>
      <c r="F5" t="s">
        <v>9</v>
      </c>
      <c r="G5" s="22">
        <v>171000</v>
      </c>
      <c r="H5">
        <v>21.25</v>
      </c>
      <c r="I5">
        <v>19.75</v>
      </c>
      <c r="J5">
        <v>24.75</v>
      </c>
      <c r="K5">
        <v>24.5</v>
      </c>
      <c r="L5">
        <f>MIN(4,($L$2-E5)/5)</f>
        <v>4</v>
      </c>
      <c r="M5" s="24">
        <f>G5/$M$2</f>
        <v>3.42</v>
      </c>
      <c r="N5" s="24">
        <f>SUM(H5:M5)</f>
        <v>97.67</v>
      </c>
      <c r="O5" t="s">
        <v>99</v>
      </c>
      <c r="P5" s="25"/>
      <c r="Q5" t="str">
        <f>_xlfn.CONCAT(C5," ",D5)</f>
        <v>Joseph Faraldo</v>
      </c>
    </row>
    <row r="6" spans="2:17" s="26" customFormat="1" x14ac:dyDescent="0.25">
      <c r="B6" t="s">
        <v>33</v>
      </c>
      <c r="C6" t="s">
        <v>80</v>
      </c>
      <c r="D6" t="s">
        <v>27</v>
      </c>
      <c r="E6">
        <v>2003</v>
      </c>
      <c r="F6" t="s">
        <v>28</v>
      </c>
      <c r="G6" s="22">
        <v>42666</v>
      </c>
      <c r="H6">
        <v>21.75</v>
      </c>
      <c r="I6">
        <v>20</v>
      </c>
      <c r="J6">
        <v>25</v>
      </c>
      <c r="K6">
        <v>25</v>
      </c>
      <c r="L6">
        <f>MIN(4,($L$2-E6)/5)</f>
        <v>4</v>
      </c>
      <c r="M6" s="24">
        <f>G6/$M$2</f>
        <v>0.85331999999999997</v>
      </c>
      <c r="N6" s="28">
        <f>SUM(H6:M6)</f>
        <v>96.603319999999997</v>
      </c>
      <c r="O6" s="29">
        <v>1</v>
      </c>
      <c r="P6" s="29"/>
      <c r="Q6" s="29" t="str">
        <f>_xlfn.CONCAT(C6," ",D6)</f>
        <v>Raymond Kearney</v>
      </c>
    </row>
    <row r="7" spans="2:17" x14ac:dyDescent="0.25">
      <c r="B7" t="s">
        <v>33</v>
      </c>
      <c r="C7" t="s">
        <v>36</v>
      </c>
      <c r="D7" t="s">
        <v>68</v>
      </c>
      <c r="E7">
        <v>1997</v>
      </c>
      <c r="F7" t="s">
        <v>57</v>
      </c>
      <c r="G7" s="22">
        <v>80650</v>
      </c>
      <c r="H7">
        <v>21.25</v>
      </c>
      <c r="I7">
        <v>19.5</v>
      </c>
      <c r="J7">
        <v>25</v>
      </c>
      <c r="K7">
        <v>24.75</v>
      </c>
      <c r="L7">
        <f>MIN(4,($L$2-E7)/5)</f>
        <v>4</v>
      </c>
      <c r="M7" s="24">
        <f>G7/$M$2</f>
        <v>1.613</v>
      </c>
      <c r="N7" s="24">
        <f>SUM(H7:M7)</f>
        <v>96.113</v>
      </c>
      <c r="O7">
        <v>2</v>
      </c>
      <c r="Q7" t="str">
        <f>_xlfn.CONCAT(C7," ",D7)</f>
        <v>Alex Yadgarov</v>
      </c>
    </row>
    <row r="8" spans="2:17" x14ac:dyDescent="0.25">
      <c r="B8" t="s">
        <v>33</v>
      </c>
      <c r="C8" t="s">
        <v>36</v>
      </c>
      <c r="D8" t="s">
        <v>68</v>
      </c>
      <c r="E8">
        <v>1998</v>
      </c>
      <c r="F8" t="s">
        <v>28</v>
      </c>
      <c r="G8" s="22">
        <v>31871</v>
      </c>
      <c r="H8">
        <v>21.75</v>
      </c>
      <c r="I8">
        <v>19.5</v>
      </c>
      <c r="J8">
        <v>24.5</v>
      </c>
      <c r="K8">
        <v>24.75</v>
      </c>
      <c r="L8">
        <f>MIN(4,($L$2-E8)/5)</f>
        <v>4</v>
      </c>
      <c r="M8" s="24">
        <f>G8/$M$2</f>
        <v>0.63741999999999999</v>
      </c>
      <c r="N8" s="24">
        <f>SUM(H8:M8)</f>
        <v>95.137420000000006</v>
      </c>
      <c r="O8">
        <v>3</v>
      </c>
      <c r="Q8" t="str">
        <f>_xlfn.CONCAT(C8," ",D8)</f>
        <v>Alex Yadgarov</v>
      </c>
    </row>
    <row r="9" spans="2:17" x14ac:dyDescent="0.25">
      <c r="B9" t="s">
        <v>33</v>
      </c>
      <c r="C9" t="s">
        <v>35</v>
      </c>
      <c r="D9" t="s">
        <v>81</v>
      </c>
      <c r="E9">
        <v>2009</v>
      </c>
      <c r="F9" t="s">
        <v>59</v>
      </c>
      <c r="G9" s="22">
        <v>29697</v>
      </c>
      <c r="H9">
        <v>21.25</v>
      </c>
      <c r="I9">
        <v>19.25</v>
      </c>
      <c r="J9">
        <v>24.75</v>
      </c>
      <c r="K9">
        <v>25</v>
      </c>
      <c r="L9">
        <f>MIN(4,($L$2-E9)/5)</f>
        <v>3</v>
      </c>
      <c r="M9" s="24">
        <f>G9/$M$2</f>
        <v>0.59394000000000002</v>
      </c>
      <c r="N9" s="24">
        <f>SUM(H9:M9)</f>
        <v>93.843940000000003</v>
      </c>
      <c r="O9">
        <v>4</v>
      </c>
      <c r="Q9" t="str">
        <f>_xlfn.CONCAT(C9," ",D9)</f>
        <v>David Davarashvili</v>
      </c>
    </row>
    <row r="10" spans="2:17" s="25" customFormat="1" x14ac:dyDescent="0.25">
      <c r="B10" t="s">
        <v>37</v>
      </c>
      <c r="C10" t="s">
        <v>23</v>
      </c>
      <c r="D10" t="s">
        <v>24</v>
      </c>
      <c r="E10">
        <v>1964</v>
      </c>
      <c r="F10" t="s">
        <v>17</v>
      </c>
      <c r="G10" s="22">
        <v>105000</v>
      </c>
      <c r="H10">
        <v>21.75</v>
      </c>
      <c r="I10">
        <v>19.75</v>
      </c>
      <c r="J10">
        <v>25</v>
      </c>
      <c r="K10">
        <v>25</v>
      </c>
      <c r="L10">
        <f>MIN(4,($L$2-E10)/5)</f>
        <v>4</v>
      </c>
      <c r="M10" s="24">
        <f>G10/$M$2</f>
        <v>2.1</v>
      </c>
      <c r="N10" s="24">
        <f>SUM(H10:M10)</f>
        <v>97.6</v>
      </c>
      <c r="O10">
        <v>1</v>
      </c>
      <c r="P10" t="s">
        <v>100</v>
      </c>
      <c r="Q10" t="str">
        <f>_xlfn.CONCAT(C10," ",D10)</f>
        <v>Jerry Robinson</v>
      </c>
    </row>
    <row r="11" spans="2:17" x14ac:dyDescent="0.25">
      <c r="B11" t="s">
        <v>37</v>
      </c>
      <c r="C11" t="s">
        <v>14</v>
      </c>
      <c r="D11" t="s">
        <v>26</v>
      </c>
      <c r="E11">
        <v>1971</v>
      </c>
      <c r="F11" t="s">
        <v>9</v>
      </c>
      <c r="G11" s="22">
        <v>56893</v>
      </c>
      <c r="H11">
        <v>21.5</v>
      </c>
      <c r="I11">
        <v>20</v>
      </c>
      <c r="J11">
        <v>25</v>
      </c>
      <c r="K11">
        <v>25</v>
      </c>
      <c r="L11">
        <f>MIN(4,($L$2-E11)/5)</f>
        <v>4</v>
      </c>
      <c r="M11" s="24">
        <f>G11/$M$2</f>
        <v>1.1378600000000001</v>
      </c>
      <c r="N11" s="24">
        <f>SUM(H11:M11)</f>
        <v>96.637860000000003</v>
      </c>
      <c r="O11">
        <v>2</v>
      </c>
      <c r="Q11" t="str">
        <f>_xlfn.CONCAT(C11," ",D11)</f>
        <v>Bob Bersh</v>
      </c>
    </row>
    <row r="12" spans="2:17" x14ac:dyDescent="0.25">
      <c r="B12" s="26" t="s">
        <v>37</v>
      </c>
      <c r="C12" s="26" t="s">
        <v>83</v>
      </c>
      <c r="D12" s="26" t="s">
        <v>25</v>
      </c>
      <c r="E12" s="26">
        <v>1969</v>
      </c>
      <c r="F12" s="26" t="s">
        <v>9</v>
      </c>
      <c r="G12" s="27">
        <v>135000</v>
      </c>
      <c r="H12" s="26">
        <v>21.25</v>
      </c>
      <c r="I12" s="26">
        <v>19</v>
      </c>
      <c r="J12" s="26">
        <v>24.5</v>
      </c>
      <c r="K12" s="26">
        <v>24.5</v>
      </c>
      <c r="L12" s="26">
        <f>MIN(4,($L$2-E12)/5)</f>
        <v>4</v>
      </c>
      <c r="M12" s="28">
        <f>G12/$M$2</f>
        <v>2.7</v>
      </c>
      <c r="N12" s="24">
        <f>SUM(H12:M12)</f>
        <v>95.95</v>
      </c>
      <c r="O12">
        <v>3</v>
      </c>
      <c r="Q12" t="str">
        <f>_xlfn.CONCAT(C12," ",D12)</f>
        <v>Leonard Hummel</v>
      </c>
    </row>
    <row r="13" spans="2:17" s="25" customFormat="1" x14ac:dyDescent="0.25">
      <c r="B13" s="25" t="s">
        <v>37</v>
      </c>
      <c r="C13" s="25" t="s">
        <v>12</v>
      </c>
      <c r="D13" s="25" t="s">
        <v>84</v>
      </c>
      <c r="E13" s="25">
        <v>1963</v>
      </c>
      <c r="F13" s="25" t="s">
        <v>17</v>
      </c>
      <c r="G13" s="21"/>
      <c r="L13" s="25">
        <f>MIN(4,($L$2-E13)/5)</f>
        <v>4</v>
      </c>
      <c r="M13" s="23">
        <f>G13/$M$2</f>
        <v>0</v>
      </c>
      <c r="N13" s="23">
        <f>SUM(H13:M13)</f>
        <v>4</v>
      </c>
      <c r="O13" s="25">
        <v>4</v>
      </c>
      <c r="P13" s="25" t="s">
        <v>32</v>
      </c>
      <c r="Q13" s="25" t="str">
        <f>_xlfn.CONCAT(C13," ",D13)</f>
        <v>John Betsch</v>
      </c>
    </row>
    <row r="14" spans="2:17" s="26" customFormat="1" x14ac:dyDescent="0.25">
      <c r="B14" s="31" t="s">
        <v>39</v>
      </c>
      <c r="C14" s="31" t="s">
        <v>95</v>
      </c>
      <c r="D14" s="31" t="s">
        <v>94</v>
      </c>
      <c r="E14" s="31">
        <v>1999</v>
      </c>
      <c r="F14" s="31" t="s">
        <v>96</v>
      </c>
      <c r="G14" s="32">
        <v>96000</v>
      </c>
      <c r="H14" s="31">
        <v>21.25</v>
      </c>
      <c r="I14" s="31">
        <v>19.75</v>
      </c>
      <c r="J14" s="31">
        <v>25</v>
      </c>
      <c r="K14" s="31">
        <v>25</v>
      </c>
      <c r="L14" s="31">
        <f>MIN(4,($L$2-E14)/5)</f>
        <v>4</v>
      </c>
      <c r="M14" s="33">
        <f>G14/$M$2</f>
        <v>1.92</v>
      </c>
      <c r="N14" s="33">
        <f>SUM(H14:M14)</f>
        <v>96.92</v>
      </c>
      <c r="O14" s="31">
        <v>1</v>
      </c>
      <c r="P14" s="31"/>
      <c r="Q14" s="31" t="str">
        <f>_xlfn.CONCAT(C14," ",D14)</f>
        <v>Yury Marus</v>
      </c>
    </row>
    <row r="15" spans="2:17" x14ac:dyDescent="0.25">
      <c r="B15" s="26" t="s">
        <v>39</v>
      </c>
      <c r="C15" s="26" t="s">
        <v>40</v>
      </c>
      <c r="D15" s="26" t="s">
        <v>85</v>
      </c>
      <c r="E15" s="26">
        <v>1983</v>
      </c>
      <c r="F15" s="26" t="s">
        <v>58</v>
      </c>
      <c r="G15" s="27">
        <v>101763</v>
      </c>
      <c r="H15" s="26">
        <v>21</v>
      </c>
      <c r="I15" s="26">
        <v>19.25</v>
      </c>
      <c r="J15" s="26">
        <v>24.25</v>
      </c>
      <c r="K15" s="26">
        <v>24</v>
      </c>
      <c r="L15" s="26">
        <f>MIN(4,($L$2-E15)/5)</f>
        <v>4</v>
      </c>
      <c r="M15" s="28">
        <f>G15/$M$2</f>
        <v>2.0352600000000001</v>
      </c>
      <c r="N15" s="28">
        <f>SUM(H15:M15)</f>
        <v>94.535259999999994</v>
      </c>
      <c r="O15" s="26">
        <v>2</v>
      </c>
      <c r="P15" s="26"/>
      <c r="Q15" s="26" t="str">
        <f>_xlfn.CONCAT(C15," ",D15)</f>
        <v>Edison Mendieta</v>
      </c>
    </row>
    <row r="16" spans="2:17" s="25" customFormat="1" x14ac:dyDescent="0.25">
      <c r="B16" t="s">
        <v>39</v>
      </c>
      <c r="C16" t="s">
        <v>88</v>
      </c>
      <c r="D16" t="s">
        <v>89</v>
      </c>
      <c r="E16">
        <v>2020</v>
      </c>
      <c r="F16" t="s">
        <v>59</v>
      </c>
      <c r="G16" s="22">
        <v>3991</v>
      </c>
      <c r="H16">
        <v>21.5</v>
      </c>
      <c r="I16">
        <v>19.5</v>
      </c>
      <c r="J16">
        <v>25</v>
      </c>
      <c r="K16">
        <v>25</v>
      </c>
      <c r="L16">
        <f>MIN(4,($L$2-E16)/5)</f>
        <v>0.8</v>
      </c>
      <c r="M16" s="24">
        <f>G16/$M$2</f>
        <v>7.9820000000000002E-2</v>
      </c>
      <c r="N16" s="24">
        <f>SUM(H16:M16)</f>
        <v>91.879819999999995</v>
      </c>
      <c r="O16">
        <v>3</v>
      </c>
      <c r="P16"/>
      <c r="Q16" t="str">
        <f>_xlfn.CONCAT(C16," ",D16)</f>
        <v>Mathew Williams</v>
      </c>
    </row>
    <row r="17" spans="2:17" s="31" customFormat="1" x14ac:dyDescent="0.25">
      <c r="B17" s="25" t="s">
        <v>39</v>
      </c>
      <c r="C17" s="25" t="s">
        <v>42</v>
      </c>
      <c r="D17" s="25" t="s">
        <v>86</v>
      </c>
      <c r="E17" s="25">
        <v>2020</v>
      </c>
      <c r="F17" s="25" t="s">
        <v>98</v>
      </c>
      <c r="G17" s="21"/>
      <c r="H17" s="25"/>
      <c r="I17" s="25"/>
      <c r="J17" s="25"/>
      <c r="K17" s="25"/>
      <c r="L17" s="25">
        <f>MIN(4,($L$2-E17)/5)</f>
        <v>0.8</v>
      </c>
      <c r="M17" s="23">
        <f>G17/$M$2</f>
        <v>0</v>
      </c>
      <c r="N17" s="23">
        <f>SUM(H17:M17)</f>
        <v>0.8</v>
      </c>
      <c r="O17" s="25">
        <v>4</v>
      </c>
      <c r="P17" s="30" t="s">
        <v>97</v>
      </c>
      <c r="Q17" s="25" t="str">
        <f>_xlfn.CONCAT(C17," ",D17)</f>
        <v>Charlie O'Conner</v>
      </c>
    </row>
    <row r="18" spans="2:17" x14ac:dyDescent="0.25">
      <c r="B18" t="s">
        <v>43</v>
      </c>
      <c r="C18" t="s">
        <v>45</v>
      </c>
      <c r="D18" t="s">
        <v>69</v>
      </c>
      <c r="E18">
        <v>2002</v>
      </c>
      <c r="F18" t="s">
        <v>60</v>
      </c>
      <c r="G18" s="22">
        <v>70800</v>
      </c>
      <c r="H18">
        <v>21.25</v>
      </c>
      <c r="I18">
        <v>19.75</v>
      </c>
      <c r="J18">
        <v>25</v>
      </c>
      <c r="K18">
        <v>24.75</v>
      </c>
      <c r="L18">
        <f>MIN(4,($L$2-E18)/5)</f>
        <v>4</v>
      </c>
      <c r="M18" s="24">
        <f>G18/$M$2</f>
        <v>1.4159999999999999</v>
      </c>
      <c r="N18" s="24">
        <f>SUM(H18:M18)</f>
        <v>96.165999999999997</v>
      </c>
      <c r="O18">
        <v>1</v>
      </c>
      <c r="Q18" t="str">
        <f>_xlfn.CONCAT(C18," ",D18)</f>
        <v>Mark Paccione</v>
      </c>
    </row>
    <row r="19" spans="2:17" x14ac:dyDescent="0.25">
      <c r="B19" s="26" t="s">
        <v>43</v>
      </c>
      <c r="C19" s="26" t="s">
        <v>46</v>
      </c>
      <c r="D19" s="26" t="s">
        <v>70</v>
      </c>
      <c r="E19" s="26">
        <v>1986</v>
      </c>
      <c r="F19" s="26" t="s">
        <v>13</v>
      </c>
      <c r="G19" s="27">
        <v>26086</v>
      </c>
      <c r="H19" s="26">
        <v>22</v>
      </c>
      <c r="I19" s="26">
        <v>19.75</v>
      </c>
      <c r="J19" s="26">
        <v>24.75</v>
      </c>
      <c r="K19" s="26">
        <v>25</v>
      </c>
      <c r="L19" s="26">
        <f>MIN(4,($L$2-E19)/5)</f>
        <v>4</v>
      </c>
      <c r="M19" s="28">
        <f>G19/$M$2</f>
        <v>0.52171999999999996</v>
      </c>
      <c r="N19" s="28">
        <f>SUM(H19:M19)</f>
        <v>96.021720000000002</v>
      </c>
      <c r="O19" s="26">
        <v>2</v>
      </c>
      <c r="P19" s="26"/>
      <c r="Q19" s="26" t="str">
        <f>_xlfn.CONCAT(C19," ",D19)</f>
        <v>Mitch Tanner</v>
      </c>
    </row>
    <row r="20" spans="2:17" s="26" customFormat="1" x14ac:dyDescent="0.25">
      <c r="B20" t="s">
        <v>43</v>
      </c>
      <c r="C20" t="s">
        <v>44</v>
      </c>
      <c r="D20" t="s">
        <v>87</v>
      </c>
      <c r="E20">
        <v>1991</v>
      </c>
      <c r="F20" t="s">
        <v>18</v>
      </c>
      <c r="G20" s="22">
        <v>106010</v>
      </c>
      <c r="H20">
        <v>21.75</v>
      </c>
      <c r="I20">
        <v>19.25</v>
      </c>
      <c r="J20">
        <v>24.25</v>
      </c>
      <c r="K20">
        <v>23.25</v>
      </c>
      <c r="L20">
        <f>MIN(4,($L$2-E20)/5)</f>
        <v>4</v>
      </c>
      <c r="M20" s="24">
        <f>G20/$M$2</f>
        <v>2.1202000000000001</v>
      </c>
      <c r="N20" s="24">
        <f>SUM(H20:M20)</f>
        <v>94.620199999999997</v>
      </c>
      <c r="O20">
        <v>3</v>
      </c>
      <c r="P20"/>
      <c r="Q20" t="str">
        <f>_xlfn.CONCAT(C20," ",D20)</f>
        <v>Tristan Allen</v>
      </c>
    </row>
    <row r="21" spans="2:17" s="25" customFormat="1" x14ac:dyDescent="0.25">
      <c r="B21" s="29" t="s">
        <v>47</v>
      </c>
      <c r="C21" s="29" t="s">
        <v>34</v>
      </c>
      <c r="D21" s="29" t="s">
        <v>79</v>
      </c>
      <c r="E21" s="26">
        <v>1993</v>
      </c>
      <c r="F21" s="26" t="s">
        <v>56</v>
      </c>
      <c r="G21" s="27">
        <v>564000</v>
      </c>
      <c r="H21" s="26">
        <v>20.75</v>
      </c>
      <c r="I21" s="26">
        <v>19.25</v>
      </c>
      <c r="J21" s="26">
        <v>0</v>
      </c>
      <c r="K21" s="26">
        <v>24.75</v>
      </c>
      <c r="L21" s="29">
        <f>MIN(4,($L$2-E21)/5)</f>
        <v>4</v>
      </c>
      <c r="M21" s="28">
        <f>G21/$M$2</f>
        <v>11.28</v>
      </c>
      <c r="N21" s="24">
        <f>SUM(H21:M21)</f>
        <v>80.03</v>
      </c>
      <c r="O21">
        <v>1</v>
      </c>
      <c r="P21"/>
      <c r="Q21" t="str">
        <f>_xlfn.CONCAT(C21," ",D21)</f>
        <v>Phillip Disanza</v>
      </c>
    </row>
    <row r="22" spans="2:17" s="25" customFormat="1" x14ac:dyDescent="0.25">
      <c r="B22" t="s">
        <v>47</v>
      </c>
      <c r="C22" t="s">
        <v>36</v>
      </c>
      <c r="D22" t="s">
        <v>68</v>
      </c>
      <c r="E22">
        <v>1955</v>
      </c>
      <c r="F22" t="s">
        <v>62</v>
      </c>
      <c r="G22" s="22">
        <v>39000</v>
      </c>
      <c r="H22">
        <v>22</v>
      </c>
      <c r="I22">
        <v>19.75</v>
      </c>
      <c r="J22">
        <v>0</v>
      </c>
      <c r="K22">
        <v>24.75</v>
      </c>
      <c r="L22">
        <f>MIN(4,($L$2-E22)/5)</f>
        <v>4</v>
      </c>
      <c r="M22" s="24">
        <f>G22/$M$2</f>
        <v>0.78</v>
      </c>
      <c r="N22" s="24">
        <f>SUM(H22:M22)</f>
        <v>71.28</v>
      </c>
      <c r="O22">
        <v>2</v>
      </c>
      <c r="P22"/>
      <c r="Q22" t="str">
        <f>_xlfn.CONCAT(C22," ",D22)</f>
        <v>Alex Yadgarov</v>
      </c>
    </row>
    <row r="23" spans="2:17" s="25" customFormat="1" x14ac:dyDescent="0.25">
      <c r="B23" t="s">
        <v>47</v>
      </c>
      <c r="C23" t="s">
        <v>36</v>
      </c>
      <c r="D23" t="s">
        <v>68</v>
      </c>
      <c r="E23">
        <v>2016</v>
      </c>
      <c r="F23" t="s">
        <v>61</v>
      </c>
      <c r="G23" s="22">
        <v>39633</v>
      </c>
      <c r="H23">
        <v>21.75</v>
      </c>
      <c r="I23">
        <v>20</v>
      </c>
      <c r="J23" s="26">
        <v>0</v>
      </c>
      <c r="K23">
        <v>25</v>
      </c>
      <c r="L23">
        <f>MIN(4,($L$2-E23)/5)</f>
        <v>1.6</v>
      </c>
      <c r="M23" s="24">
        <f>G23/$M$2</f>
        <v>0.79266000000000003</v>
      </c>
      <c r="N23" s="24">
        <f>SUM(H23:M23)</f>
        <v>69.142659999999992</v>
      </c>
      <c r="O23">
        <v>3</v>
      </c>
      <c r="P23"/>
      <c r="Q23" t="str">
        <f>_xlfn.CONCAT(C23," ",D23)</f>
        <v>Alex Yadgarov</v>
      </c>
    </row>
    <row r="24" spans="2:17" x14ac:dyDescent="0.25">
      <c r="B24" t="s">
        <v>48</v>
      </c>
      <c r="C24" t="s">
        <v>51</v>
      </c>
      <c r="D24" t="s">
        <v>71</v>
      </c>
      <c r="E24">
        <v>2009</v>
      </c>
      <c r="F24" t="s">
        <v>29</v>
      </c>
      <c r="G24" s="22">
        <v>35171</v>
      </c>
      <c r="H24">
        <v>21.75</v>
      </c>
      <c r="I24">
        <v>20</v>
      </c>
      <c r="J24">
        <v>24.75</v>
      </c>
      <c r="K24">
        <v>24.5</v>
      </c>
      <c r="L24">
        <f>MIN(4,($L$2-E24)/5)</f>
        <v>3</v>
      </c>
      <c r="M24" s="24">
        <f>G24/$M$2</f>
        <v>0.70342000000000005</v>
      </c>
      <c r="N24" s="24">
        <f>SUM(H24:M24)</f>
        <v>94.703419999999994</v>
      </c>
      <c r="O24">
        <v>1</v>
      </c>
      <c r="Q24" t="str">
        <f>_xlfn.CONCAT(C24," ",D24)</f>
        <v>Michael  DeAngelo</v>
      </c>
    </row>
    <row r="25" spans="2:17" x14ac:dyDescent="0.25">
      <c r="B25" t="s">
        <v>48</v>
      </c>
      <c r="C25" t="s">
        <v>51</v>
      </c>
      <c r="D25" t="s">
        <v>19</v>
      </c>
      <c r="E25">
        <v>2009</v>
      </c>
      <c r="F25" t="s">
        <v>16</v>
      </c>
      <c r="G25" s="22">
        <v>21000</v>
      </c>
      <c r="H25">
        <v>21.5</v>
      </c>
      <c r="I25">
        <v>19.75</v>
      </c>
      <c r="J25">
        <v>25</v>
      </c>
      <c r="K25">
        <v>25</v>
      </c>
      <c r="L25">
        <f>MIN(4,($L$2-E25)/5)</f>
        <v>3</v>
      </c>
      <c r="M25" s="24">
        <f>G25/$M$2</f>
        <v>0.42</v>
      </c>
      <c r="N25" s="24">
        <f>SUM(H25:M25)</f>
        <v>94.67</v>
      </c>
      <c r="O25">
        <v>2</v>
      </c>
      <c r="Q25" t="str">
        <f>_xlfn.CONCAT(C25," ",D25)</f>
        <v>Michael  Bianco</v>
      </c>
    </row>
    <row r="26" spans="2:17" x14ac:dyDescent="0.25">
      <c r="B26" t="s">
        <v>48</v>
      </c>
      <c r="C26" t="s">
        <v>41</v>
      </c>
      <c r="D26" t="s">
        <v>72</v>
      </c>
      <c r="E26">
        <v>2013</v>
      </c>
      <c r="F26" t="s">
        <v>63</v>
      </c>
      <c r="G26" s="22">
        <v>24287</v>
      </c>
      <c r="H26">
        <v>21</v>
      </c>
      <c r="I26">
        <v>20</v>
      </c>
      <c r="J26">
        <v>24.75</v>
      </c>
      <c r="K26">
        <v>24.5</v>
      </c>
      <c r="L26">
        <f>MIN(4,($L$2-E26)/5)</f>
        <v>2.2000000000000002</v>
      </c>
      <c r="M26" s="24">
        <f>G26/$M$2</f>
        <v>0.48574000000000001</v>
      </c>
      <c r="N26" s="24">
        <f>SUM(H26:M26)</f>
        <v>92.93574000000001</v>
      </c>
      <c r="O26">
        <v>3</v>
      </c>
      <c r="Q26" t="str">
        <f>_xlfn.CONCAT(C26," ",D26)</f>
        <v>William Terraglio</v>
      </c>
    </row>
    <row r="27" spans="2:17" x14ac:dyDescent="0.25">
      <c r="B27" t="s">
        <v>90</v>
      </c>
      <c r="C27" t="s">
        <v>73</v>
      </c>
      <c r="D27" t="s">
        <v>52</v>
      </c>
      <c r="E27">
        <v>2009</v>
      </c>
      <c r="F27" t="s">
        <v>65</v>
      </c>
      <c r="G27" s="22">
        <v>21123</v>
      </c>
      <c r="H27">
        <v>21.75</v>
      </c>
      <c r="I27">
        <v>19.5</v>
      </c>
      <c r="J27">
        <v>25</v>
      </c>
      <c r="K27">
        <v>24.25</v>
      </c>
      <c r="L27">
        <f>MIN(4,($L$2-E27)/5)</f>
        <v>3</v>
      </c>
      <c r="M27" s="24">
        <f>G27/$M$2</f>
        <v>0.42246</v>
      </c>
      <c r="N27" s="24">
        <f>SUM(H27:M27)</f>
        <v>93.922460000000001</v>
      </c>
      <c r="O27">
        <v>1</v>
      </c>
      <c r="Q27" t="str">
        <f>_xlfn.CONCAT(C27," ",D27)</f>
        <v>Saurabh Saini</v>
      </c>
    </row>
    <row r="28" spans="2:17" x14ac:dyDescent="0.25">
      <c r="B28" t="s">
        <v>90</v>
      </c>
      <c r="C28" t="s">
        <v>53</v>
      </c>
      <c r="D28" t="s">
        <v>74</v>
      </c>
      <c r="E28">
        <v>2018</v>
      </c>
      <c r="F28" t="s">
        <v>64</v>
      </c>
      <c r="G28" s="22">
        <v>75000</v>
      </c>
      <c r="H28">
        <v>21.5</v>
      </c>
      <c r="I28">
        <v>19.5</v>
      </c>
      <c r="J28">
        <v>24.75</v>
      </c>
      <c r="K28">
        <v>25</v>
      </c>
      <c r="L28">
        <f>MIN(4,($L$2-E28)/5)</f>
        <v>1.2</v>
      </c>
      <c r="M28" s="24">
        <f>G28/$M$2</f>
        <v>1.5</v>
      </c>
      <c r="N28" s="24">
        <f>SUM(H28:M28)</f>
        <v>93.45</v>
      </c>
      <c r="O28">
        <v>2</v>
      </c>
      <c r="Q28" t="str">
        <f>_xlfn.CONCAT(C28," ",D28)</f>
        <v>Patrick Pires</v>
      </c>
    </row>
    <row r="29" spans="2:17" x14ac:dyDescent="0.25">
      <c r="B29" t="s">
        <v>90</v>
      </c>
      <c r="C29" t="s">
        <v>91</v>
      </c>
      <c r="D29" t="s">
        <v>92</v>
      </c>
      <c r="E29">
        <v>2016</v>
      </c>
      <c r="F29" t="s">
        <v>93</v>
      </c>
      <c r="G29" s="22">
        <v>52313</v>
      </c>
      <c r="H29">
        <v>20.5</v>
      </c>
      <c r="I29">
        <v>19.5</v>
      </c>
      <c r="J29">
        <v>25</v>
      </c>
      <c r="K29">
        <v>25</v>
      </c>
      <c r="L29">
        <f>MIN(4,($L$2-E29)/5)</f>
        <v>1.6</v>
      </c>
      <c r="M29" s="24">
        <f>G29/$M$2</f>
        <v>1.04626</v>
      </c>
      <c r="N29" s="24">
        <f>SUM(H29:M29)</f>
        <v>92.646259999999998</v>
      </c>
      <c r="O29">
        <v>3</v>
      </c>
      <c r="Q29" t="str">
        <f>_xlfn.CONCAT(C29," ",D29)</f>
        <v>Vinny  Delgado</v>
      </c>
    </row>
    <row r="30" spans="2:17" x14ac:dyDescent="0.25">
      <c r="B30" t="s">
        <v>49</v>
      </c>
      <c r="C30" t="s">
        <v>54</v>
      </c>
      <c r="D30" t="s">
        <v>75</v>
      </c>
      <c r="E30">
        <v>1971</v>
      </c>
      <c r="F30" t="s">
        <v>66</v>
      </c>
      <c r="G30" s="22">
        <v>248678</v>
      </c>
      <c r="H30">
        <v>20.5</v>
      </c>
      <c r="I30">
        <v>19</v>
      </c>
      <c r="J30">
        <v>24.5</v>
      </c>
      <c r="K30">
        <v>24</v>
      </c>
      <c r="L30">
        <f>MIN(4,($L$2-E30)/5)</f>
        <v>4</v>
      </c>
      <c r="M30" s="24">
        <f>G30/$M$2</f>
        <v>4.97356</v>
      </c>
      <c r="N30" s="24">
        <f>SUM(H30:M30)</f>
        <v>96.973560000000006</v>
      </c>
      <c r="O30">
        <v>1</v>
      </c>
      <c r="Q30" t="str">
        <f>_xlfn.CONCAT(C30," ",D30)</f>
        <v>Keith Morgan</v>
      </c>
    </row>
    <row r="31" spans="2:17" x14ac:dyDescent="0.25">
      <c r="B31" t="s">
        <v>49</v>
      </c>
      <c r="C31" t="s">
        <v>55</v>
      </c>
      <c r="D31" t="s">
        <v>76</v>
      </c>
      <c r="E31">
        <v>1971</v>
      </c>
      <c r="F31" t="s">
        <v>77</v>
      </c>
      <c r="G31" s="22">
        <v>41446</v>
      </c>
      <c r="H31">
        <v>21</v>
      </c>
      <c r="I31">
        <v>19.75</v>
      </c>
      <c r="J31">
        <v>24.75</v>
      </c>
      <c r="K31">
        <v>24.5</v>
      </c>
      <c r="L31">
        <f>MIN(4,($L$2-E31)/5)</f>
        <v>4</v>
      </c>
      <c r="M31" s="24">
        <f>G31/$M$2</f>
        <v>0.82891999999999999</v>
      </c>
      <c r="N31" s="24">
        <f>SUM(H31:M31)</f>
        <v>94.828919999999997</v>
      </c>
      <c r="O31">
        <v>2</v>
      </c>
      <c r="Q31" t="str">
        <f>_xlfn.CONCAT(C31," ",D31)</f>
        <v>Gary Gecelter</v>
      </c>
    </row>
    <row r="32" spans="2:17" x14ac:dyDescent="0.25">
      <c r="B32" t="s">
        <v>50</v>
      </c>
      <c r="C32" t="s">
        <v>22</v>
      </c>
      <c r="D32" t="s">
        <v>78</v>
      </c>
      <c r="E32">
        <v>1937</v>
      </c>
      <c r="F32" t="s">
        <v>67</v>
      </c>
      <c r="G32" s="22">
        <v>101394</v>
      </c>
      <c r="H32">
        <v>21.5</v>
      </c>
      <c r="I32">
        <v>20</v>
      </c>
      <c r="J32">
        <v>25</v>
      </c>
      <c r="K32">
        <v>25</v>
      </c>
      <c r="L32">
        <f>MIN(4,($L$2-E32)/5)</f>
        <v>4</v>
      </c>
      <c r="M32" s="24">
        <f>G32/$M$2</f>
        <v>2.0278800000000001</v>
      </c>
      <c r="N32" s="24">
        <f>SUM(H32:M32)</f>
        <v>97.527879999999996</v>
      </c>
      <c r="O32">
        <v>1</v>
      </c>
      <c r="Q32" t="str">
        <f>_xlfn.CONCAT(C32," ",D32)</f>
        <v>Peter Nettesheim</v>
      </c>
    </row>
    <row r="33" spans="7:14" x14ac:dyDescent="0.25">
      <c r="G33" s="22"/>
      <c r="M33" s="24"/>
      <c r="N33" s="24"/>
    </row>
    <row r="34" spans="7:14" x14ac:dyDescent="0.25">
      <c r="G34" s="22"/>
      <c r="M34" s="24"/>
      <c r="N34" s="24"/>
    </row>
  </sheetData>
  <sortState xmlns:xlrd2="http://schemas.microsoft.com/office/spreadsheetml/2017/richdata2" ref="B6:Q32">
    <sortCondition ref="B6:B32"/>
    <sortCondition descending="1" ref="N6:N32"/>
  </sortState>
  <dataConsolidate/>
  <phoneticPr fontId="8" type="noConversion"/>
  <pageMargins left="0.75" right="0.75" top="1" bottom="1" header="0.5" footer="0.5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Cars</vt:lpstr>
    </vt:vector>
  </TitlesOfParts>
  <Company>Mobile Makers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Terrence Kiwala</dc:creator>
  <cp:lastModifiedBy>Steven Seligman</cp:lastModifiedBy>
  <dcterms:created xsi:type="dcterms:W3CDTF">2017-09-24T17:11:29Z</dcterms:created>
  <dcterms:modified xsi:type="dcterms:W3CDTF">2024-09-28T14:01:39Z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