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kashgegian\AppData\Local\Microsoft\Windows\INetCache\Content.Outlook\TPCE86C2\"/>
    </mc:Choice>
  </mc:AlternateContent>
  <xr:revisionPtr revIDLastSave="0" documentId="8_{7D9E2161-D4EE-4849-BB15-1FB73C47D179}" xr6:coauthVersionLast="44" xr6:coauthVersionMax="44" xr10:uidLastSave="{00000000-0000-0000-0000-000000000000}"/>
  <bookViews>
    <workbookView xWindow="-16230" yWindow="-16470" windowWidth="29040" windowHeight="15840" xr2:uid="{45B0A6B5-704A-45FC-B70E-EE0715AD8F5B}"/>
  </bookViews>
  <sheets>
    <sheet name="Program Overview" sheetId="3" r:id="rId1"/>
    <sheet name="PPP Loan Calculation" sheetId="1" r:id="rId2"/>
    <sheet name="Loan Forgiveness Calculatio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1" l="1"/>
  <c r="B5" i="2" l="1"/>
  <c r="B10" i="2" s="1"/>
  <c r="B12" i="2" s="1"/>
  <c r="B13" i="2" s="1"/>
  <c r="B21" i="2" s="1"/>
  <c r="B24" i="2" s="1"/>
  <c r="B29" i="2" s="1"/>
  <c r="C24" i="1" s="1"/>
  <c r="C19" i="1"/>
  <c r="C22" i="1" s="1"/>
  <c r="C25" i="1" l="1"/>
</calcChain>
</file>

<file path=xl/sharedStrings.xml><?xml version="1.0" encoding="utf-8"?>
<sst xmlns="http://schemas.openxmlformats.org/spreadsheetml/2006/main" count="92" uniqueCount="87">
  <si>
    <t>Annual Costs 4/1/19-3/30/20</t>
  </si>
  <si>
    <t>Divide by 12 for monthly average</t>
  </si>
  <si>
    <t>Estimated Loan Forgiveness Calculation</t>
  </si>
  <si>
    <t>Cash tip or equivalent</t>
  </si>
  <si>
    <t>Salary, wage, commission, or similar compensation</t>
  </si>
  <si>
    <t>Vacation, parental, family, medical, or sick leave</t>
  </si>
  <si>
    <t>Retirement benefits</t>
  </si>
  <si>
    <t>Health care benefits, including insurance premiums</t>
  </si>
  <si>
    <t>Allowance for dismissal or separation</t>
  </si>
  <si>
    <t>Company Name</t>
  </si>
  <si>
    <r>
      <rPr>
        <b/>
        <sz val="9"/>
        <color theme="0"/>
        <rFont val="Calibri"/>
        <family val="2"/>
        <scheme val="minor"/>
      </rPr>
      <t>(CARES) Act Paycheck Protection Program</t>
    </r>
    <r>
      <rPr>
        <sz val="9"/>
        <color theme="0"/>
        <rFont val="Calibri"/>
        <family val="2"/>
        <scheme val="minor"/>
      </rPr>
      <t xml:space="preserve"> - Estimated Loan Calculation</t>
    </r>
  </si>
  <si>
    <t>Payroll taxes, railroad retirement taxes, and income taxes</t>
  </si>
  <si>
    <t>State or local tax assessed on compensation of employee</t>
  </si>
  <si>
    <r>
      <t>Non-Seasonal Employer Calculation</t>
    </r>
    <r>
      <rPr>
        <b/>
        <vertAlign val="superscript"/>
        <sz val="9"/>
        <color theme="1"/>
        <rFont val="Calibri"/>
        <family val="2"/>
        <scheme val="minor"/>
      </rPr>
      <t>2</t>
    </r>
  </si>
  <si>
    <t>2.5x average total monthly payroll payments for 12-week period beginning 02/15/19 or 03/01/19 and ending 06/30/19</t>
  </si>
  <si>
    <r>
      <rPr>
        <b/>
        <vertAlign val="superscript"/>
        <sz val="9"/>
        <color theme="1"/>
        <rFont val="Calibri"/>
        <family val="2"/>
        <scheme val="minor"/>
      </rPr>
      <t>2</t>
    </r>
    <r>
      <rPr>
        <b/>
        <sz val="9"/>
        <color theme="1"/>
        <rFont val="Calibri"/>
        <family val="2"/>
        <scheme val="minor"/>
      </rPr>
      <t xml:space="preserve">Seasonal Employer Calculation: </t>
    </r>
  </si>
  <si>
    <r>
      <rPr>
        <b/>
        <i/>
        <sz val="9"/>
        <color theme="1"/>
        <rFont val="Calibri"/>
        <family val="2"/>
        <scheme val="minor"/>
      </rPr>
      <t>For businesses not operational in 2019:</t>
    </r>
    <r>
      <rPr>
        <sz val="9"/>
        <color theme="1"/>
        <rFont val="Calibri"/>
        <family val="2"/>
        <scheme val="minor"/>
      </rPr>
      <t xml:space="preserve"> 2.5 x Average total monthly payroll costs incurred for January and February 2020</t>
    </r>
  </si>
  <si>
    <t>Interest on the mortgage obligation incurred in the ordinary course of business</t>
  </si>
  <si>
    <t>Rent on a leasing agreement</t>
  </si>
  <si>
    <t>Payments on utilities (electricity, gas, water, transportation, telephone, or internet)</t>
  </si>
  <si>
    <t>For borrowers with tipped employees, additional wages paid to those employees</t>
  </si>
  <si>
    <r>
      <t xml:space="preserve">Payroll costs </t>
    </r>
    <r>
      <rPr>
        <sz val="8"/>
        <color theme="1"/>
        <rFont val="Calibri"/>
        <family val="2"/>
        <scheme val="minor"/>
      </rPr>
      <t>(using the same definition of payroll costs used to determine loan eligibility)</t>
    </r>
  </si>
  <si>
    <t>Total Annual Expense</t>
  </si>
  <si>
    <t>Weekly Expense</t>
  </si>
  <si>
    <t>Loan Forgiveness - 8 weeks of expenses</t>
  </si>
  <si>
    <t xml:space="preserve">Borrower eligible for loan forgiveness equal to the following expenses (equated to 8-week period) </t>
  </si>
  <si>
    <t xml:space="preserve">Reductions in employment or wages that occur during the period beginning on February 15, 2020, and ending </t>
  </si>
  <si>
    <t>30 days after enactment of the CARES Act, (as compared to February 15, 2020) shall not reduce the amount of</t>
  </si>
  <si>
    <t>loan forgiveness IF by June 30, 2020 the borrower eliminates the reduction in employees or reduction in wages.</t>
  </si>
  <si>
    <t xml:space="preserve">Amount of loan forgiveness calculated above is reduced if there is a reduction in the number of employees or a </t>
  </si>
  <si>
    <t>Forgiveness Reduction:</t>
  </si>
  <si>
    <t>FTE Reduction</t>
  </si>
  <si>
    <t>Salary Reduction</t>
  </si>
  <si>
    <t>[Mannual Inputs]</t>
  </si>
  <si>
    <t>[Loan Calculation]</t>
  </si>
  <si>
    <r>
      <t xml:space="preserve">reduction of greater than </t>
    </r>
    <r>
      <rPr>
        <b/>
        <sz val="9"/>
        <color theme="1"/>
        <rFont val="Calibri"/>
        <family val="2"/>
        <scheme val="minor"/>
      </rPr>
      <t>25%</t>
    </r>
    <r>
      <rPr>
        <sz val="9"/>
        <color theme="1"/>
        <rFont val="Calibri"/>
        <family val="2"/>
        <scheme val="minor"/>
      </rPr>
      <t xml:space="preserve"> in wages paid to employees.</t>
    </r>
    <r>
      <rPr>
        <vertAlign val="superscript"/>
        <sz val="9"/>
        <color theme="1"/>
        <rFont val="Calibri"/>
        <family val="2"/>
        <scheme val="minor"/>
      </rPr>
      <t>1</t>
    </r>
  </si>
  <si>
    <r>
      <rPr>
        <b/>
        <vertAlign val="superscript"/>
        <sz val="9"/>
        <color theme="1"/>
        <rFont val="Calibri"/>
        <family val="2"/>
        <scheme val="minor"/>
      </rPr>
      <t xml:space="preserve">1 </t>
    </r>
    <r>
      <rPr>
        <b/>
        <sz val="9"/>
        <color theme="1"/>
        <rFont val="Calibri"/>
        <family val="2"/>
        <scheme val="minor"/>
      </rPr>
      <t>Restored Wages:</t>
    </r>
  </si>
  <si>
    <t>Compensation of an employee whose principal place of residence is outside U.S.</t>
  </si>
  <si>
    <t>Included Payroll Cost:</t>
  </si>
  <si>
    <t xml:space="preserve">Compensation of an individual employee in excess of $100K annual salary </t>
  </si>
  <si>
    <t>(e.g., If paid $150K only include $100K).</t>
  </si>
  <si>
    <t>Qualified sick leave wages allowed under Families First Coronavirus Response Act</t>
  </si>
  <si>
    <t>(-) Excluded Payroll Cost:</t>
  </si>
  <si>
    <t>Net Annual Payroll Cost</t>
  </si>
  <si>
    <t>Net Loan Forgiveness</t>
  </si>
  <si>
    <t>(+)</t>
  </si>
  <si>
    <r>
      <rPr>
        <vertAlign val="superscript"/>
        <sz val="9"/>
        <color theme="1"/>
        <rFont val="Calibri"/>
        <family val="2"/>
        <scheme val="minor"/>
      </rPr>
      <t>2</t>
    </r>
    <r>
      <rPr>
        <sz val="9"/>
        <color theme="1"/>
        <rFont val="Calibri"/>
        <family val="2"/>
        <scheme val="minor"/>
      </rPr>
      <t xml:space="preserve"> Aggregate and applies to any employee who did not earn greater than $100,000 during 2019 (annualized).</t>
    </r>
  </si>
  <si>
    <t>Loan Forgiveness - representing 8 weeks of costs</t>
  </si>
  <si>
    <t>Paycheck Protection Program Overview</t>
  </si>
  <si>
    <r>
      <rPr>
        <sz val="9"/>
        <rFont val="Calibri"/>
        <family val="2"/>
        <scheme val="minor"/>
      </rPr>
      <t>Covered Loan Period</t>
    </r>
  </si>
  <si>
    <t>• Retroactive to February 15, 2020, through June 30, 2020</t>
  </si>
  <si>
    <r>
      <rPr>
        <sz val="9"/>
        <rFont val="Calibri"/>
        <family val="2"/>
        <scheme val="minor"/>
      </rPr>
      <t>Eligible Businesses</t>
    </r>
  </si>
  <si>
    <t>• Small businesses, nonprofits, Tribal business concerns, and veteran’s organizations that:
• Have less than 500 employees or the applicable size standard for the industry as provided by SBA, or
• Are sole proprietors, self-employed individuals, or independent contractors
• Were in business on Feb. 15, 2020</t>
  </si>
  <si>
    <r>
      <rPr>
        <sz val="9"/>
        <rFont val="Calibri"/>
        <family val="2"/>
        <scheme val="minor"/>
      </rPr>
      <t>Maximum Loan Amount</t>
    </r>
  </si>
  <si>
    <r>
      <rPr>
        <sz val="9"/>
        <rFont val="Calibri"/>
        <family val="2"/>
        <scheme val="minor"/>
      </rPr>
      <t xml:space="preserve">• The lesser of:
     2.5X average monthly payroll costs during the 1-year period* before the date on which the loan is made, or
     $10 million
 </t>
    </r>
    <r>
      <rPr>
        <i/>
        <sz val="9"/>
        <rFont val="Calibri"/>
        <family val="2"/>
        <scheme val="minor"/>
      </rPr>
      <t xml:space="preserve">    *For new businesses, the measurement period would be Jan. 1 to Feb. 29, 2020
</t>
    </r>
    <r>
      <rPr>
        <sz val="9"/>
        <color rgb="FF000000"/>
        <rFont val="Calibri"/>
        <family val="2"/>
        <scheme val="minor"/>
      </rPr>
      <t>• The legislation also temporarily increases the maximum amount for an SBA Express loan from $350,000 to $1 million through December 31, 2020</t>
    </r>
  </si>
  <si>
    <r>
      <rPr>
        <sz val="9"/>
        <rFont val="Calibri"/>
        <family val="2"/>
        <scheme val="minor"/>
      </rPr>
      <t>Guarantees</t>
    </r>
  </si>
  <si>
    <t>• Increases the government guarantee of 7(a) loans to 100 percent through December 31, 2020</t>
  </si>
  <si>
    <r>
      <rPr>
        <sz val="9"/>
        <rFont val="Calibri"/>
        <family val="2"/>
        <scheme val="minor"/>
      </rPr>
      <t>Allowable Uses</t>
    </r>
  </si>
  <si>
    <t>• Payroll costs
• Health care benefits (including paid sick or medical leave, and insurance premiums)
• Mortgage interest obligations
• Rent obligations
• Utility payments
• Interest on other debt obligations incurred previous to Feb. 15, 2020</t>
  </si>
  <si>
    <r>
      <rPr>
        <sz val="9"/>
        <rFont val="Calibri"/>
        <family val="2"/>
        <scheme val="minor"/>
      </rPr>
      <t>Eligible Lenders</t>
    </r>
  </si>
  <si>
    <t>• SBA and the Department of the Treasury are granted authority to determine additional lenders to administer the Payment Protection Program loans</t>
  </si>
  <si>
    <r>
      <rPr>
        <sz val="9"/>
        <rFont val="Calibri"/>
        <family val="2"/>
        <scheme val="minor"/>
      </rPr>
      <t>Maturity Schedule</t>
    </r>
  </si>
  <si>
    <t>• Maximum 10-year maturity after application for loan forgiveness</t>
  </si>
  <si>
    <r>
      <rPr>
        <sz val="9"/>
        <rFont val="Calibri"/>
        <family val="2"/>
        <scheme val="minor"/>
      </rPr>
      <t>Interest Rate</t>
    </r>
  </si>
  <si>
    <t>• Not to exceed 4 percent during the covered period</t>
  </si>
  <si>
    <r>
      <rPr>
        <sz val="9"/>
        <rFont val="Calibri"/>
        <family val="2"/>
        <scheme val="minor"/>
      </rPr>
      <t>Payment Deferral</t>
    </r>
  </si>
  <si>
    <t>• Not less than 6 months and not more than 1 year (including payment of principal, interest, and fees)</t>
  </si>
  <si>
    <r>
      <rPr>
        <sz val="9"/>
        <rFont val="Calibri"/>
        <family val="2"/>
        <scheme val="minor"/>
      </rPr>
      <t>Terms of Loan Forgiveness (Sec. 1106)</t>
    </r>
  </si>
  <si>
    <t>• Loan recipients will be eligible for loan forgiveness for an 8-week period after the loan’s origination date in the amount equal to the sum of the following costs incurred during that  period:
      Payroll costs (compensation above $100,000 excluded)
      Payment of interest on mortgage obligation
      Rent obligations
      Utility payments
• The amount forgiven cannot exceed the amount borrowed.
• Loan forgiveness will be proportionally reduced if the average number of employees is reduced during the covered period as compared to the same period in 2019. The amount of loan forgiveness will be reduced by the amount of any reduction in total employee salary or wages during the covered period that is in excess of 25 percent of the total salary or wages.
     Payroll documentation and documentation of expenses are required to receive forgiveness, to ensure the forgiveness was used to retain employees and pay expenses.
     Borrowers that rehire laid off workers by June 30 won’t be penalized for having a smaller workforce at the beginning of the period.
     Borrowers with tipped workers may receive loan forgiveness for the additional wages paid to those employees.
• Lenders have 60 days to issue a decision on the application.
• The canceled loan amount will not count towards gross income for tax purposes</t>
  </si>
  <si>
    <r>
      <rPr>
        <sz val="9"/>
        <rFont val="Calibri"/>
        <family val="2"/>
        <scheme val="minor"/>
      </rPr>
      <t>Waivers</t>
    </r>
  </si>
  <si>
    <t>• Borrower and lender fees are waived
• Prepayment fees are waived</t>
  </si>
  <si>
    <r>
      <rPr>
        <sz val="9"/>
        <rFont val="Calibri"/>
        <family val="2"/>
        <scheme val="minor"/>
      </rPr>
      <t>Borrower Requirements</t>
    </r>
  </si>
  <si>
    <t>• Good faith certification that the loan is necessary because of economic uncertainty caused by COVID-19 and will be applied to maintain payroll and make required payments.
• Borrower must also certify that they are not receiving this assistance and duplicative funds for the same uses from another SBA program.
• No collateral or personal guarantee are required.</t>
  </si>
  <si>
    <r>
      <rPr>
        <sz val="9"/>
        <rFont val="Calibri"/>
        <family val="2"/>
        <scheme val="minor"/>
      </rPr>
      <t>Nonbinding Guidance</t>
    </r>
  </si>
  <si>
    <t>• Lenders should prioritize small businesses, entities in underserved and rural markets, veterans and members of the military community, small business concerns owned by socially and economically disadvantaged individuals, women, and businesses in operation for less than 2 years.</t>
  </si>
  <si>
    <r>
      <rPr>
        <sz val="9"/>
        <rFont val="Calibri"/>
        <family val="2"/>
        <scheme val="minor"/>
      </rPr>
      <t>Lender Reimbursements</t>
    </r>
  </si>
  <si>
    <t>• Lenders will be reimbursed at the following rates based on the balance of the financing outstanding at the time of loan disbursement:
• 5 percent for loans up to $350,000
• 3 percent for loans between $350,000 and $2,000,000
• 1 percent for loans above $2,000,000</t>
  </si>
  <si>
    <r>
      <rPr>
        <sz val="9"/>
        <rFont val="Calibri"/>
        <family val="2"/>
        <scheme val="minor"/>
      </rPr>
      <t>Appropriated Amounts for Program</t>
    </r>
  </si>
  <si>
    <r>
      <rPr>
        <sz val="9"/>
        <rFont val="Calibri"/>
        <family val="2"/>
        <scheme val="minor"/>
      </rPr>
      <t>•$349 billion</t>
    </r>
  </si>
  <si>
    <t>Sources: Economic Innovation Group &amp; U.S. Chamber of Commerce</t>
  </si>
  <si>
    <t>Average FTEs per month for 8-week period beginning on Loan Origination</t>
  </si>
  <si>
    <t>Average FTEs for period equivalent to payroll calculation (seasonal)</t>
  </si>
  <si>
    <t xml:space="preserve">Loan Forgiveness x % Reduction in payroll </t>
  </si>
  <si>
    <r>
      <rPr>
        <b/>
        <sz val="9"/>
        <color theme="1"/>
        <rFont val="Calibri"/>
        <family val="2"/>
        <scheme val="minor"/>
      </rPr>
      <t>Net Loan Forgiveness</t>
    </r>
    <r>
      <rPr>
        <sz val="9"/>
        <color theme="1"/>
        <rFont val="Calibri"/>
        <family val="2"/>
        <scheme val="minor"/>
      </rPr>
      <t xml:space="preserve"> - </t>
    </r>
    <r>
      <rPr>
        <i/>
        <sz val="9"/>
        <color theme="1"/>
        <rFont val="Calibri"/>
        <family val="2"/>
        <scheme val="minor"/>
      </rPr>
      <t>see calculation on attached sheet</t>
    </r>
  </si>
  <si>
    <r>
      <t xml:space="preserve">Maximum Loan equals </t>
    </r>
    <r>
      <rPr>
        <b/>
        <sz val="9"/>
        <color theme="1"/>
        <rFont val="Calibri"/>
        <family val="2"/>
        <scheme val="minor"/>
      </rPr>
      <t>2.5x</t>
    </r>
    <r>
      <rPr>
        <sz val="9"/>
        <color theme="1"/>
        <rFont val="Calibri"/>
        <family val="2"/>
        <scheme val="minor"/>
      </rPr>
      <t xml:space="preserve"> average total monthly payroll costs (up to $10 million)</t>
    </r>
  </si>
  <si>
    <t>Loan Payback Amount</t>
  </si>
  <si>
    <r>
      <t>Wage reduction greater than 25% compared employee's most recent full quarter</t>
    </r>
    <r>
      <rPr>
        <vertAlign val="superscript"/>
        <sz val="9"/>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</si>
</sst>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sz val="9"/>
      <color theme="0"/>
      <name val="Calibri"/>
      <family val="2"/>
      <scheme val="minor"/>
    </font>
    <font>
      <b/>
      <sz val="9"/>
      <color theme="0"/>
      <name val="Calibri"/>
      <family val="2"/>
      <scheme val="minor"/>
    </font>
    <font>
      <sz val="9"/>
      <color theme="1"/>
      <name val="Calibri"/>
      <family val="2"/>
      <scheme val="minor"/>
    </font>
    <font>
      <b/>
      <sz val="9"/>
      <color theme="1"/>
      <name val="Calibri"/>
      <family val="2"/>
      <scheme val="minor"/>
    </font>
    <font>
      <b/>
      <vertAlign val="superscript"/>
      <sz val="9"/>
      <color theme="1"/>
      <name val="Calibri"/>
      <family val="2"/>
      <scheme val="minor"/>
    </font>
    <font>
      <sz val="8"/>
      <color theme="1"/>
      <name val="Calibri"/>
      <family val="2"/>
      <scheme val="minor"/>
    </font>
    <font>
      <i/>
      <sz val="9"/>
      <color theme="1"/>
      <name val="Calibri"/>
      <family val="2"/>
      <scheme val="minor"/>
    </font>
    <font>
      <b/>
      <i/>
      <sz val="9"/>
      <color theme="1"/>
      <name val="Calibri"/>
      <family val="2"/>
      <scheme val="minor"/>
    </font>
    <font>
      <sz val="8"/>
      <color rgb="FFFF0000"/>
      <name val="Calibri"/>
      <family val="2"/>
      <scheme val="minor"/>
    </font>
    <font>
      <vertAlign val="superscript"/>
      <sz val="9"/>
      <color theme="1"/>
      <name val="Calibri"/>
      <family val="2"/>
      <scheme val="minor"/>
    </font>
    <font>
      <sz val="9"/>
      <color rgb="FF000000"/>
      <name val="Calibri"/>
      <family val="2"/>
      <scheme val="minor"/>
    </font>
    <font>
      <sz val="9"/>
      <name val="Calibri"/>
      <family val="2"/>
      <scheme val="minor"/>
    </font>
    <font>
      <i/>
      <sz val="9"/>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3" tint="0.59999389629810485"/>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2" fillId="2" borderId="0" xfId="0" applyFont="1" applyFill="1"/>
    <xf numFmtId="164" fontId="2" fillId="2" borderId="0" xfId="1" applyNumberFormat="1" applyFont="1" applyFill="1"/>
    <xf numFmtId="0" fontId="4" fillId="0" borderId="0" xfId="0" applyFont="1"/>
    <xf numFmtId="0" fontId="4" fillId="3" borderId="0" xfId="0" applyFont="1" applyFill="1"/>
    <xf numFmtId="0" fontId="4" fillId="3" borderId="0" xfId="0" applyFont="1" applyFill="1" applyAlignment="1">
      <alignment horizontal="right"/>
    </xf>
    <xf numFmtId="0" fontId="4" fillId="4" borderId="0" xfId="0" applyFont="1" applyFill="1"/>
    <xf numFmtId="164" fontId="4" fillId="4" borderId="0" xfId="1" applyNumberFormat="1" applyFont="1" applyFill="1"/>
    <xf numFmtId="0" fontId="4" fillId="4" borderId="2" xfId="0" applyFont="1" applyFill="1" applyBorder="1"/>
    <xf numFmtId="164" fontId="4" fillId="4" borderId="2" xfId="1" applyNumberFormat="1" applyFont="1" applyFill="1" applyBorder="1"/>
    <xf numFmtId="0" fontId="5" fillId="4" borderId="0" xfId="0" applyFont="1" applyFill="1"/>
    <xf numFmtId="164" fontId="5" fillId="4" borderId="0" xfId="1" applyNumberFormat="1" applyFont="1" applyFill="1"/>
    <xf numFmtId="164" fontId="4" fillId="0" borderId="0" xfId="1" applyNumberFormat="1" applyFont="1"/>
    <xf numFmtId="0" fontId="5" fillId="0" borderId="0" xfId="0" applyFont="1"/>
    <xf numFmtId="0" fontId="4" fillId="4" borderId="0" xfId="0" applyFont="1" applyFill="1" applyAlignment="1">
      <alignment horizontal="left" indent="1"/>
    </xf>
    <xf numFmtId="0" fontId="4" fillId="4" borderId="2" xfId="0" applyFont="1" applyFill="1" applyBorder="1" applyAlignment="1">
      <alignment horizontal="left" indent="1"/>
    </xf>
    <xf numFmtId="0" fontId="8" fillId="4" borderId="0" xfId="0" applyFont="1" applyFill="1" applyAlignment="1">
      <alignment horizontal="left"/>
    </xf>
    <xf numFmtId="0" fontId="8" fillId="4" borderId="0" xfId="0" applyFont="1" applyFill="1"/>
    <xf numFmtId="164" fontId="8" fillId="4" borderId="0" xfId="1" applyNumberFormat="1" applyFont="1" applyFill="1"/>
    <xf numFmtId="0" fontId="4" fillId="0" borderId="2" xfId="0" applyFont="1" applyBorder="1"/>
    <xf numFmtId="164" fontId="5" fillId="4" borderId="1" xfId="1" applyNumberFormat="1" applyFont="1" applyFill="1" applyBorder="1"/>
    <xf numFmtId="164" fontId="5" fillId="4" borderId="0" xfId="1" applyNumberFormat="1" applyFont="1" applyFill="1" applyBorder="1"/>
    <xf numFmtId="15" fontId="4" fillId="4" borderId="2" xfId="0" applyNumberFormat="1" applyFont="1" applyFill="1" applyBorder="1"/>
    <xf numFmtId="0" fontId="4" fillId="4" borderId="0" xfId="0" applyFont="1" applyFill="1" applyAlignment="1">
      <alignment wrapText="1"/>
    </xf>
    <xf numFmtId="0" fontId="5" fillId="4" borderId="0" xfId="0" applyFont="1" applyFill="1" applyAlignment="1">
      <alignment wrapText="1"/>
    </xf>
    <xf numFmtId="0" fontId="5" fillId="3" borderId="0" xfId="0" applyFont="1" applyFill="1"/>
    <xf numFmtId="164" fontId="5" fillId="3" borderId="0" xfId="1" applyNumberFormat="1" applyFont="1" applyFill="1"/>
    <xf numFmtId="0" fontId="4" fillId="4" borderId="0" xfId="0" quotePrefix="1" applyFont="1" applyFill="1" applyAlignment="1">
      <alignment horizontal="left" indent="1"/>
    </xf>
    <xf numFmtId="0" fontId="9" fillId="4" borderId="0" xfId="0" applyFont="1" applyFill="1"/>
    <xf numFmtId="0" fontId="5" fillId="5" borderId="0" xfId="0" applyFont="1" applyFill="1"/>
    <xf numFmtId="164" fontId="4" fillId="5" borderId="0" xfId="1" applyNumberFormat="1" applyFont="1" applyFill="1"/>
    <xf numFmtId="0" fontId="7" fillId="4" borderId="0" xfId="0" applyFont="1" applyFill="1"/>
    <xf numFmtId="0" fontId="10" fillId="4" borderId="0" xfId="0" applyFont="1" applyFill="1"/>
    <xf numFmtId="0" fontId="4" fillId="4" borderId="0" xfId="0" applyFont="1" applyFill="1" applyBorder="1"/>
    <xf numFmtId="164" fontId="4" fillId="4" borderId="0" xfId="1" applyNumberFormat="1" applyFont="1" applyFill="1" applyBorder="1"/>
    <xf numFmtId="0" fontId="4" fillId="0" borderId="0" xfId="0" applyFont="1" applyBorder="1"/>
    <xf numFmtId="0" fontId="4" fillId="4" borderId="0" xfId="0" applyFont="1" applyFill="1" applyBorder="1" applyAlignment="1">
      <alignment horizontal="left" indent="1"/>
    </xf>
    <xf numFmtId="0" fontId="5" fillId="4" borderId="2" xfId="0" applyFont="1" applyFill="1" applyBorder="1"/>
    <xf numFmtId="0" fontId="5" fillId="4" borderId="0" xfId="0" applyFont="1" applyFill="1" applyAlignment="1">
      <alignment horizontal="left"/>
    </xf>
    <xf numFmtId="0" fontId="12" fillId="0" borderId="0" xfId="0" applyFont="1"/>
    <xf numFmtId="0" fontId="12" fillId="0" borderId="3" xfId="0" applyFont="1" applyBorder="1" applyAlignment="1">
      <alignment horizontal="left" vertical="center" wrapText="1" indent="1"/>
    </xf>
    <xf numFmtId="0" fontId="13" fillId="0" borderId="5" xfId="0" applyFont="1" applyBorder="1" applyAlignment="1">
      <alignment horizontal="left" vertical="center" wrapText="1" indent="1"/>
    </xf>
    <xf numFmtId="0" fontId="13" fillId="0" borderId="5" xfId="0" applyFont="1" applyBorder="1" applyAlignment="1">
      <alignment horizontal="left" vertical="top" wrapText="1" indent="1"/>
    </xf>
    <xf numFmtId="0" fontId="12" fillId="0" borderId="5" xfId="0" applyFont="1" applyBorder="1" applyAlignment="1">
      <alignment horizontal="left" vertical="top" wrapText="1" indent="1"/>
    </xf>
    <xf numFmtId="0" fontId="12" fillId="0" borderId="5" xfId="0" applyFont="1" applyBorder="1" applyAlignment="1">
      <alignment horizontal="left" vertical="center" wrapText="1" indent="1"/>
    </xf>
    <xf numFmtId="0" fontId="12" fillId="3" borderId="0" xfId="0" applyFont="1" applyFill="1"/>
    <xf numFmtId="0" fontId="5" fillId="4" borderId="0" xfId="0" quotePrefix="1" applyFont="1" applyFill="1" applyAlignment="1">
      <alignment horizontal="left"/>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289560</xdr:colOff>
      <xdr:row>4</xdr:row>
      <xdr:rowOff>91440</xdr:rowOff>
    </xdr:from>
    <xdr:to>
      <xdr:col>3</xdr:col>
      <xdr:colOff>289560</xdr:colOff>
      <xdr:row>8</xdr:row>
      <xdr:rowOff>121920</xdr:rowOff>
    </xdr:to>
    <xdr:cxnSp macro="">
      <xdr:nvCxnSpPr>
        <xdr:cNvPr id="3" name="Straight Connector 2">
          <a:extLst>
            <a:ext uri="{FF2B5EF4-FFF2-40B4-BE49-F238E27FC236}">
              <a16:creationId xmlns:a16="http://schemas.microsoft.com/office/drawing/2014/main" id="{C36709F6-D9B6-4F09-9C9F-750FB5F2D25C}"/>
            </a:ext>
          </a:extLst>
        </xdr:cNvPr>
        <xdr:cNvCxnSpPr/>
      </xdr:nvCxnSpPr>
      <xdr:spPr>
        <a:xfrm>
          <a:off x="6065520" y="701040"/>
          <a:ext cx="0" cy="6400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289560</xdr:colOff>
      <xdr:row>10</xdr:row>
      <xdr:rowOff>45720</xdr:rowOff>
    </xdr:from>
    <xdr:to>
      <xdr:col>3</xdr:col>
      <xdr:colOff>289560</xdr:colOff>
      <xdr:row>15</xdr:row>
      <xdr:rowOff>60960</xdr:rowOff>
    </xdr:to>
    <xdr:cxnSp macro="">
      <xdr:nvCxnSpPr>
        <xdr:cNvPr id="4" name="Straight Connector 3">
          <a:extLst>
            <a:ext uri="{FF2B5EF4-FFF2-40B4-BE49-F238E27FC236}">
              <a16:creationId xmlns:a16="http://schemas.microsoft.com/office/drawing/2014/main" id="{1C762990-674C-4CDD-9D65-A3CC343F37F5}"/>
            </a:ext>
          </a:extLst>
        </xdr:cNvPr>
        <xdr:cNvCxnSpPr/>
      </xdr:nvCxnSpPr>
      <xdr:spPr>
        <a:xfrm>
          <a:off x="6065520" y="1569720"/>
          <a:ext cx="0" cy="7772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83820</xdr:colOff>
      <xdr:row>4</xdr:row>
      <xdr:rowOff>91440</xdr:rowOff>
    </xdr:from>
    <xdr:to>
      <xdr:col>3</xdr:col>
      <xdr:colOff>289560</xdr:colOff>
      <xdr:row>4</xdr:row>
      <xdr:rowOff>91440</xdr:rowOff>
    </xdr:to>
    <xdr:cxnSp macro="">
      <xdr:nvCxnSpPr>
        <xdr:cNvPr id="12" name="Straight Connector 11">
          <a:extLst>
            <a:ext uri="{FF2B5EF4-FFF2-40B4-BE49-F238E27FC236}">
              <a16:creationId xmlns:a16="http://schemas.microsoft.com/office/drawing/2014/main" id="{F7315B18-8537-498B-838F-14B8150D8D44}"/>
            </a:ext>
          </a:extLst>
        </xdr:cNvPr>
        <xdr:cNvCxnSpPr/>
      </xdr:nvCxnSpPr>
      <xdr:spPr>
        <a:xfrm flipH="1">
          <a:off x="5859780" y="723900"/>
          <a:ext cx="2057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83820</xdr:colOff>
      <xdr:row>15</xdr:row>
      <xdr:rowOff>68580</xdr:rowOff>
    </xdr:from>
    <xdr:to>
      <xdr:col>3</xdr:col>
      <xdr:colOff>289560</xdr:colOff>
      <xdr:row>15</xdr:row>
      <xdr:rowOff>68580</xdr:rowOff>
    </xdr:to>
    <xdr:cxnSp macro="">
      <xdr:nvCxnSpPr>
        <xdr:cNvPr id="14" name="Straight Connector 13">
          <a:extLst>
            <a:ext uri="{FF2B5EF4-FFF2-40B4-BE49-F238E27FC236}">
              <a16:creationId xmlns:a16="http://schemas.microsoft.com/office/drawing/2014/main" id="{2272110C-056A-4F11-A54A-1548C35DB949}"/>
            </a:ext>
          </a:extLst>
        </xdr:cNvPr>
        <xdr:cNvCxnSpPr/>
      </xdr:nvCxnSpPr>
      <xdr:spPr>
        <a:xfrm flipH="1">
          <a:off x="5859780" y="2354580"/>
          <a:ext cx="2057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312420</xdr:colOff>
      <xdr:row>5</xdr:row>
      <xdr:rowOff>83820</xdr:rowOff>
    </xdr:from>
    <xdr:to>
      <xdr:col>2</xdr:col>
      <xdr:colOff>312420</xdr:colOff>
      <xdr:row>7</xdr:row>
      <xdr:rowOff>0</xdr:rowOff>
    </xdr:to>
    <xdr:cxnSp macro="">
      <xdr:nvCxnSpPr>
        <xdr:cNvPr id="3" name="Straight Connector 2">
          <a:extLst>
            <a:ext uri="{FF2B5EF4-FFF2-40B4-BE49-F238E27FC236}">
              <a16:creationId xmlns:a16="http://schemas.microsoft.com/office/drawing/2014/main" id="{442638A6-8B74-4888-A19F-AB3AE44225EA}"/>
            </a:ext>
          </a:extLst>
        </xdr:cNvPr>
        <xdr:cNvCxnSpPr/>
      </xdr:nvCxnSpPr>
      <xdr:spPr>
        <a:xfrm>
          <a:off x="5593080" y="845820"/>
          <a:ext cx="0" cy="2209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312420</xdr:colOff>
      <xdr:row>8</xdr:row>
      <xdr:rowOff>0</xdr:rowOff>
    </xdr:from>
    <xdr:to>
      <xdr:col>2</xdr:col>
      <xdr:colOff>312420</xdr:colOff>
      <xdr:row>8</xdr:row>
      <xdr:rowOff>106680</xdr:rowOff>
    </xdr:to>
    <xdr:cxnSp macro="">
      <xdr:nvCxnSpPr>
        <xdr:cNvPr id="6" name="Straight Connector 5">
          <a:extLst>
            <a:ext uri="{FF2B5EF4-FFF2-40B4-BE49-F238E27FC236}">
              <a16:creationId xmlns:a16="http://schemas.microsoft.com/office/drawing/2014/main" id="{1C85A315-FCD2-4A86-A9CD-6365AF86CE32}"/>
            </a:ext>
          </a:extLst>
        </xdr:cNvPr>
        <xdr:cNvCxnSpPr/>
      </xdr:nvCxnSpPr>
      <xdr:spPr>
        <a:xfrm>
          <a:off x="5593080" y="1219200"/>
          <a:ext cx="0" cy="1066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182880</xdr:colOff>
      <xdr:row>5</xdr:row>
      <xdr:rowOff>83820</xdr:rowOff>
    </xdr:from>
    <xdr:to>
      <xdr:col>2</xdr:col>
      <xdr:colOff>312420</xdr:colOff>
      <xdr:row>5</xdr:row>
      <xdr:rowOff>83820</xdr:rowOff>
    </xdr:to>
    <xdr:cxnSp macro="">
      <xdr:nvCxnSpPr>
        <xdr:cNvPr id="9" name="Straight Connector 8">
          <a:extLst>
            <a:ext uri="{FF2B5EF4-FFF2-40B4-BE49-F238E27FC236}">
              <a16:creationId xmlns:a16="http://schemas.microsoft.com/office/drawing/2014/main" id="{14BBEA2F-9E83-429C-A993-247CD6388823}"/>
            </a:ext>
          </a:extLst>
        </xdr:cNvPr>
        <xdr:cNvCxnSpPr/>
      </xdr:nvCxnSpPr>
      <xdr:spPr>
        <a:xfrm flipH="1">
          <a:off x="5463540" y="845820"/>
          <a:ext cx="1295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182880</xdr:colOff>
      <xdr:row>8</xdr:row>
      <xdr:rowOff>114300</xdr:rowOff>
    </xdr:from>
    <xdr:to>
      <xdr:col>2</xdr:col>
      <xdr:colOff>312420</xdr:colOff>
      <xdr:row>8</xdr:row>
      <xdr:rowOff>114300</xdr:rowOff>
    </xdr:to>
    <xdr:cxnSp macro="">
      <xdr:nvCxnSpPr>
        <xdr:cNvPr id="10" name="Straight Connector 9">
          <a:extLst>
            <a:ext uri="{FF2B5EF4-FFF2-40B4-BE49-F238E27FC236}">
              <a16:creationId xmlns:a16="http://schemas.microsoft.com/office/drawing/2014/main" id="{7FD7FAF2-FBA0-4D84-B61E-76F9E9A5739E}"/>
            </a:ext>
          </a:extLst>
        </xdr:cNvPr>
        <xdr:cNvCxnSpPr/>
      </xdr:nvCxnSpPr>
      <xdr:spPr>
        <a:xfrm flipH="1">
          <a:off x="5463540" y="1333500"/>
          <a:ext cx="1295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EBFC1-27E9-4F09-8AFB-3AC7A796751D}">
  <dimension ref="A1:B17"/>
  <sheetViews>
    <sheetView tabSelected="1" workbookViewId="0">
      <selection activeCell="B3" sqref="B3"/>
    </sheetView>
  </sheetViews>
  <sheetFormatPr defaultColWidth="8.90625" defaultRowHeight="12" x14ac:dyDescent="0.3"/>
  <cols>
    <col min="1" max="1" width="31.453125" style="39" bestFit="1" customWidth="1"/>
    <col min="2" max="2" width="126.36328125" style="39" customWidth="1"/>
    <col min="3" max="16384" width="8.90625" style="39"/>
  </cols>
  <sheetData>
    <row r="1" spans="1:2" x14ac:dyDescent="0.3">
      <c r="A1" s="47" t="s">
        <v>48</v>
      </c>
      <c r="B1" s="48"/>
    </row>
    <row r="2" spans="1:2" x14ac:dyDescent="0.3">
      <c r="A2" s="40" t="s">
        <v>49</v>
      </c>
      <c r="B2" s="41" t="s">
        <v>50</v>
      </c>
    </row>
    <row r="3" spans="1:2" ht="48" x14ac:dyDescent="0.3">
      <c r="A3" s="40" t="s">
        <v>51</v>
      </c>
      <c r="B3" s="42" t="s">
        <v>52</v>
      </c>
    </row>
    <row r="4" spans="1:2" ht="72" x14ac:dyDescent="0.3">
      <c r="A4" s="40" t="s">
        <v>53</v>
      </c>
      <c r="B4" s="43" t="s">
        <v>54</v>
      </c>
    </row>
    <row r="5" spans="1:2" x14ac:dyDescent="0.3">
      <c r="A5" s="40" t="s">
        <v>55</v>
      </c>
      <c r="B5" s="41" t="s">
        <v>56</v>
      </c>
    </row>
    <row r="6" spans="1:2" ht="72" x14ac:dyDescent="0.3">
      <c r="A6" s="40" t="s">
        <v>57</v>
      </c>
      <c r="B6" s="42" t="s">
        <v>58</v>
      </c>
    </row>
    <row r="7" spans="1:2" x14ac:dyDescent="0.3">
      <c r="A7" s="40" t="s">
        <v>59</v>
      </c>
      <c r="B7" s="42" t="s">
        <v>60</v>
      </c>
    </row>
    <row r="8" spans="1:2" x14ac:dyDescent="0.3">
      <c r="A8" s="40" t="s">
        <v>61</v>
      </c>
      <c r="B8" s="41" t="s">
        <v>62</v>
      </c>
    </row>
    <row r="9" spans="1:2" x14ac:dyDescent="0.3">
      <c r="A9" s="40" t="s">
        <v>63</v>
      </c>
      <c r="B9" s="41" t="s">
        <v>64</v>
      </c>
    </row>
    <row r="10" spans="1:2" x14ac:dyDescent="0.3">
      <c r="A10" s="40" t="s">
        <v>65</v>
      </c>
      <c r="B10" s="41" t="s">
        <v>66</v>
      </c>
    </row>
    <row r="11" spans="1:2" ht="168" x14ac:dyDescent="0.3">
      <c r="A11" s="40" t="s">
        <v>67</v>
      </c>
      <c r="B11" s="42" t="s">
        <v>68</v>
      </c>
    </row>
    <row r="12" spans="1:2" ht="24" x14ac:dyDescent="0.3">
      <c r="A12" s="40" t="s">
        <v>69</v>
      </c>
      <c r="B12" s="42" t="s">
        <v>70</v>
      </c>
    </row>
    <row r="13" spans="1:2" ht="36" x14ac:dyDescent="0.3">
      <c r="A13" s="40" t="s">
        <v>71</v>
      </c>
      <c r="B13" s="42" t="s">
        <v>72</v>
      </c>
    </row>
    <row r="14" spans="1:2" ht="24" x14ac:dyDescent="0.3">
      <c r="A14" s="40" t="s">
        <v>73</v>
      </c>
      <c r="B14" s="42" t="s">
        <v>74</v>
      </c>
    </row>
    <row r="15" spans="1:2" ht="48" x14ac:dyDescent="0.3">
      <c r="A15" s="40" t="s">
        <v>75</v>
      </c>
      <c r="B15" s="42" t="s">
        <v>76</v>
      </c>
    </row>
    <row r="16" spans="1:2" x14ac:dyDescent="0.3">
      <c r="A16" s="40" t="s">
        <v>77</v>
      </c>
      <c r="B16" s="44" t="s">
        <v>78</v>
      </c>
    </row>
    <row r="17" spans="1:2" x14ac:dyDescent="0.3">
      <c r="A17" s="45" t="s">
        <v>79</v>
      </c>
      <c r="B17" s="45"/>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600AB-1409-4A59-8D17-21913746D9E4}">
  <dimension ref="A1:E30"/>
  <sheetViews>
    <sheetView workbookViewId="0">
      <selection activeCell="A30" sqref="A30"/>
    </sheetView>
  </sheetViews>
  <sheetFormatPr defaultColWidth="8.90625" defaultRowHeight="12" x14ac:dyDescent="0.3"/>
  <cols>
    <col min="1" max="1" width="59.54296875" style="3" customWidth="1"/>
    <col min="2" max="2" width="9.453125" style="3" customWidth="1"/>
    <col min="3" max="3" width="15.1796875" style="12" customWidth="1"/>
    <col min="4" max="4" width="13.81640625" style="3" customWidth="1"/>
    <col min="5" max="16384" width="8.90625" style="3"/>
  </cols>
  <sheetData>
    <row r="1" spans="1:5" x14ac:dyDescent="0.3">
      <c r="A1" s="1" t="s">
        <v>10</v>
      </c>
      <c r="B1" s="1"/>
      <c r="C1" s="2"/>
      <c r="D1" s="6"/>
    </row>
    <row r="2" spans="1:5" x14ac:dyDescent="0.3">
      <c r="A2" s="4" t="s">
        <v>9</v>
      </c>
      <c r="B2" s="4"/>
      <c r="C2" s="5" t="s">
        <v>0</v>
      </c>
      <c r="D2" s="6"/>
    </row>
    <row r="3" spans="1:5" x14ac:dyDescent="0.3">
      <c r="A3" s="6"/>
      <c r="B3" s="6"/>
      <c r="C3" s="7"/>
      <c r="D3" s="6"/>
    </row>
    <row r="4" spans="1:5" x14ac:dyDescent="0.3">
      <c r="A4" s="10" t="s">
        <v>38</v>
      </c>
      <c r="B4" s="6"/>
      <c r="C4" s="7"/>
      <c r="D4" s="6"/>
    </row>
    <row r="5" spans="1:5" x14ac:dyDescent="0.3">
      <c r="A5" s="14" t="s">
        <v>4</v>
      </c>
      <c r="B5" s="6"/>
      <c r="C5" s="7">
        <v>3180000</v>
      </c>
      <c r="D5" s="6"/>
    </row>
    <row r="6" spans="1:5" x14ac:dyDescent="0.3">
      <c r="A6" s="14" t="s">
        <v>3</v>
      </c>
      <c r="B6" s="6"/>
      <c r="C6" s="7">
        <v>0</v>
      </c>
      <c r="D6" s="6"/>
    </row>
    <row r="7" spans="1:5" x14ac:dyDescent="0.3">
      <c r="A7" s="14" t="s">
        <v>5</v>
      </c>
      <c r="B7" s="6"/>
      <c r="C7" s="7">
        <v>0</v>
      </c>
      <c r="D7" s="6"/>
    </row>
    <row r="8" spans="1:5" x14ac:dyDescent="0.3">
      <c r="A8" s="14" t="s">
        <v>8</v>
      </c>
      <c r="B8" s="6"/>
      <c r="C8" s="7">
        <v>0</v>
      </c>
      <c r="D8" s="32"/>
    </row>
    <row r="9" spans="1:5" x14ac:dyDescent="0.3">
      <c r="A9" s="14" t="s">
        <v>7</v>
      </c>
      <c r="B9" s="6"/>
      <c r="C9" s="7">
        <v>300000</v>
      </c>
      <c r="D9" s="6"/>
    </row>
    <row r="10" spans="1:5" x14ac:dyDescent="0.3">
      <c r="A10" s="14" t="s">
        <v>6</v>
      </c>
      <c r="B10" s="6"/>
      <c r="C10" s="7">
        <v>100000</v>
      </c>
      <c r="D10" s="32" t="s">
        <v>33</v>
      </c>
    </row>
    <row r="11" spans="1:5" x14ac:dyDescent="0.3">
      <c r="A11" s="36" t="s">
        <v>12</v>
      </c>
      <c r="B11" s="33"/>
      <c r="C11" s="34">
        <v>35000</v>
      </c>
      <c r="D11" s="6"/>
    </row>
    <row r="12" spans="1:5" x14ac:dyDescent="0.3">
      <c r="A12" s="13" t="s">
        <v>42</v>
      </c>
      <c r="B12" s="10"/>
      <c r="C12" s="7"/>
      <c r="D12" s="6"/>
    </row>
    <row r="13" spans="1:5" x14ac:dyDescent="0.3">
      <c r="A13" s="14" t="s">
        <v>39</v>
      </c>
      <c r="B13" s="10"/>
      <c r="C13" s="7">
        <v>300000</v>
      </c>
      <c r="D13" s="6"/>
      <c r="E13" s="3" t="s">
        <v>40</v>
      </c>
    </row>
    <row r="14" spans="1:5" x14ac:dyDescent="0.3">
      <c r="A14" s="14" t="s">
        <v>11</v>
      </c>
      <c r="B14" s="10"/>
      <c r="C14" s="7">
        <v>0</v>
      </c>
      <c r="D14" s="6"/>
    </row>
    <row r="15" spans="1:5" x14ac:dyDescent="0.3">
      <c r="A15" s="14" t="s">
        <v>37</v>
      </c>
      <c r="B15" s="10"/>
      <c r="C15" s="7">
        <v>0</v>
      </c>
      <c r="D15" s="6"/>
    </row>
    <row r="16" spans="1:5" x14ac:dyDescent="0.3">
      <c r="A16" s="15" t="s">
        <v>41</v>
      </c>
      <c r="B16" s="37"/>
      <c r="C16" s="9">
        <v>0</v>
      </c>
      <c r="D16" s="6"/>
    </row>
    <row r="17" spans="1:4" x14ac:dyDescent="0.3">
      <c r="A17" s="10" t="s">
        <v>43</v>
      </c>
      <c r="B17" s="10"/>
      <c r="C17" s="11">
        <f>SUM(C5:C11)-SUM(C13:C16)</f>
        <v>3315000</v>
      </c>
      <c r="D17" s="6"/>
    </row>
    <row r="18" spans="1:4" x14ac:dyDescent="0.3">
      <c r="A18" s="10"/>
      <c r="B18" s="10"/>
      <c r="C18" s="11"/>
      <c r="D18" s="6"/>
    </row>
    <row r="19" spans="1:4" x14ac:dyDescent="0.3">
      <c r="A19" s="16" t="s">
        <v>1</v>
      </c>
      <c r="B19" s="17"/>
      <c r="C19" s="18">
        <f>+C17/12</f>
        <v>276250</v>
      </c>
      <c r="D19" s="6"/>
    </row>
    <row r="20" spans="1:4" x14ac:dyDescent="0.3">
      <c r="A20" s="16"/>
      <c r="B20" s="17"/>
      <c r="C20" s="18"/>
      <c r="D20" s="6"/>
    </row>
    <row r="21" spans="1:4" ht="14" thickBot="1" x14ac:dyDescent="0.35">
      <c r="A21" s="10" t="s">
        <v>13</v>
      </c>
      <c r="B21" s="6"/>
      <c r="C21" s="7"/>
      <c r="D21" s="6"/>
    </row>
    <row r="22" spans="1:4" ht="12.5" thickBot="1" x14ac:dyDescent="0.35">
      <c r="A22" s="6" t="s">
        <v>84</v>
      </c>
      <c r="B22" s="6"/>
      <c r="C22" s="20">
        <f>+C19*2.5</f>
        <v>690625</v>
      </c>
      <c r="D22" s="6"/>
    </row>
    <row r="23" spans="1:4" x14ac:dyDescent="0.3">
      <c r="A23" s="6"/>
      <c r="B23" s="6"/>
      <c r="C23" s="7"/>
      <c r="D23" s="6"/>
    </row>
    <row r="24" spans="1:4" ht="12.5" thickBot="1" x14ac:dyDescent="0.35">
      <c r="A24" s="6" t="s">
        <v>83</v>
      </c>
      <c r="B24" s="6"/>
      <c r="C24" s="21">
        <f>MAX('Loan Forgiveness Calculation'!B29,-C22)</f>
        <v>-452524.0384615385</v>
      </c>
      <c r="D24" s="6"/>
    </row>
    <row r="25" spans="1:4" ht="12.5" thickBot="1" x14ac:dyDescent="0.35">
      <c r="A25" s="10" t="s">
        <v>85</v>
      </c>
      <c r="B25" s="6"/>
      <c r="C25" s="20">
        <f>C22+C24</f>
        <v>238100.9615384615</v>
      </c>
      <c r="D25" s="6"/>
    </row>
    <row r="26" spans="1:4" x14ac:dyDescent="0.3">
      <c r="A26" s="8"/>
      <c r="B26" s="8"/>
      <c r="C26" s="19"/>
      <c r="D26" s="6"/>
    </row>
    <row r="27" spans="1:4" ht="13.5" x14ac:dyDescent="0.3">
      <c r="A27" s="10" t="s">
        <v>15</v>
      </c>
      <c r="B27" s="6"/>
      <c r="C27" s="7"/>
      <c r="D27" s="6"/>
    </row>
    <row r="28" spans="1:4" x14ac:dyDescent="0.3">
      <c r="A28" s="6" t="s">
        <v>14</v>
      </c>
      <c r="B28" s="6"/>
      <c r="C28" s="7"/>
      <c r="D28" s="6"/>
    </row>
    <row r="29" spans="1:4" x14ac:dyDescent="0.3">
      <c r="A29" s="22" t="s">
        <v>16</v>
      </c>
      <c r="B29" s="8"/>
      <c r="C29" s="9"/>
      <c r="D29" s="6"/>
    </row>
    <row r="30" spans="1:4" x14ac:dyDescent="0.3">
      <c r="A30" s="6"/>
      <c r="B30" s="6"/>
      <c r="C30" s="7"/>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A5A3-7153-4558-8B83-8532D6A86E94}">
  <dimension ref="A1:C37"/>
  <sheetViews>
    <sheetView workbookViewId="0">
      <selection activeCell="A21" sqref="A21"/>
    </sheetView>
  </sheetViews>
  <sheetFormatPr defaultColWidth="8.90625" defaultRowHeight="12" x14ac:dyDescent="0.3"/>
  <cols>
    <col min="1" max="1" width="60.90625" style="3" customWidth="1"/>
    <col min="2" max="2" width="16.1796875" style="12" customWidth="1"/>
    <col min="3" max="3" width="13.81640625" style="3" customWidth="1"/>
    <col min="4" max="16384" width="8.90625" style="3"/>
  </cols>
  <sheetData>
    <row r="1" spans="1:3" x14ac:dyDescent="0.3">
      <c r="A1" s="25" t="s">
        <v>2</v>
      </c>
      <c r="B1" s="26"/>
      <c r="C1" s="6"/>
    </row>
    <row r="2" spans="1:3" x14ac:dyDescent="0.3">
      <c r="A2" s="6"/>
      <c r="B2" s="7"/>
      <c r="C2" s="6"/>
    </row>
    <row r="3" spans="1:3" x14ac:dyDescent="0.3">
      <c r="A3" s="10" t="s">
        <v>25</v>
      </c>
      <c r="B3" s="7"/>
      <c r="C3" s="6"/>
    </row>
    <row r="4" spans="1:3" x14ac:dyDescent="0.3">
      <c r="A4" s="10"/>
      <c r="B4" s="7"/>
      <c r="C4" s="6"/>
    </row>
    <row r="5" spans="1:3" x14ac:dyDescent="0.3">
      <c r="A5" s="14" t="s">
        <v>21</v>
      </c>
      <c r="B5" s="7">
        <f>'PPP Loan Calculation'!C17</f>
        <v>3315000</v>
      </c>
      <c r="C5" s="31" t="s">
        <v>34</v>
      </c>
    </row>
    <row r="6" spans="1:3" x14ac:dyDescent="0.3">
      <c r="A6" s="14" t="s">
        <v>17</v>
      </c>
      <c r="B6" s="7">
        <v>0</v>
      </c>
      <c r="C6" s="6"/>
    </row>
    <row r="7" spans="1:3" x14ac:dyDescent="0.3">
      <c r="A7" s="14" t="s">
        <v>18</v>
      </c>
      <c r="B7" s="7">
        <v>300000</v>
      </c>
      <c r="C7" s="6"/>
    </row>
    <row r="8" spans="1:3" x14ac:dyDescent="0.3">
      <c r="A8" s="14" t="s">
        <v>19</v>
      </c>
      <c r="B8" s="7">
        <v>150000</v>
      </c>
      <c r="C8" s="32" t="s">
        <v>33</v>
      </c>
    </row>
    <row r="9" spans="1:3" x14ac:dyDescent="0.3">
      <c r="A9" s="15" t="s">
        <v>20</v>
      </c>
      <c r="B9" s="9">
        <v>0</v>
      </c>
      <c r="C9" s="6"/>
    </row>
    <row r="10" spans="1:3" x14ac:dyDescent="0.3">
      <c r="A10" s="10" t="s">
        <v>22</v>
      </c>
      <c r="B10" s="11">
        <f>SUM(B5:B9)</f>
        <v>3765000</v>
      </c>
      <c r="C10" s="6"/>
    </row>
    <row r="11" spans="1:3" x14ac:dyDescent="0.3">
      <c r="A11" s="6"/>
      <c r="B11" s="7"/>
      <c r="C11" s="6"/>
    </row>
    <row r="12" spans="1:3" ht="12.5" thickBot="1" x14ac:dyDescent="0.35">
      <c r="A12" s="23" t="s">
        <v>23</v>
      </c>
      <c r="B12" s="7">
        <f>B10/52</f>
        <v>72403.846153846156</v>
      </c>
      <c r="C12" s="6"/>
    </row>
    <row r="13" spans="1:3" ht="12.5" thickBot="1" x14ac:dyDescent="0.35">
      <c r="A13" s="24" t="s">
        <v>24</v>
      </c>
      <c r="B13" s="20">
        <f>(B12*8)*-1</f>
        <v>-579230.76923076925</v>
      </c>
      <c r="C13" s="6"/>
    </row>
    <row r="14" spans="1:3" x14ac:dyDescent="0.3">
      <c r="A14" s="24"/>
      <c r="B14" s="21"/>
      <c r="C14" s="6"/>
    </row>
    <row r="15" spans="1:3" x14ac:dyDescent="0.3">
      <c r="A15" s="8"/>
      <c r="B15" s="9"/>
      <c r="C15" s="6"/>
    </row>
    <row r="16" spans="1:3" x14ac:dyDescent="0.3">
      <c r="A16" s="29" t="s">
        <v>30</v>
      </c>
      <c r="B16" s="30"/>
      <c r="C16" s="6"/>
    </row>
    <row r="17" spans="1:3" x14ac:dyDescent="0.3">
      <c r="A17" s="6" t="s">
        <v>29</v>
      </c>
      <c r="B17" s="7"/>
      <c r="C17" s="6"/>
    </row>
    <row r="18" spans="1:3" ht="13.5" x14ac:dyDescent="0.3">
      <c r="A18" s="6" t="s">
        <v>35</v>
      </c>
      <c r="B18" s="7"/>
      <c r="C18" s="6"/>
    </row>
    <row r="19" spans="1:3" x14ac:dyDescent="0.3">
      <c r="A19" s="6"/>
      <c r="B19" s="7"/>
      <c r="C19" s="6"/>
    </row>
    <row r="20" spans="1:3" x14ac:dyDescent="0.3">
      <c r="A20" s="28" t="s">
        <v>31</v>
      </c>
      <c r="B20" s="7"/>
      <c r="C20" s="6"/>
    </row>
    <row r="21" spans="1:3" x14ac:dyDescent="0.3">
      <c r="A21" s="14" t="s">
        <v>47</v>
      </c>
      <c r="B21" s="7">
        <f>-B13</f>
        <v>579230.76923076925</v>
      </c>
      <c r="C21" s="31" t="s">
        <v>34</v>
      </c>
    </row>
    <row r="22" spans="1:3" x14ac:dyDescent="0.3">
      <c r="A22" s="14" t="s">
        <v>80</v>
      </c>
      <c r="B22" s="7">
        <v>25</v>
      </c>
      <c r="C22" s="32" t="s">
        <v>33</v>
      </c>
    </row>
    <row r="23" spans="1:3" x14ac:dyDescent="0.3">
      <c r="A23" s="27" t="s">
        <v>81</v>
      </c>
      <c r="B23" s="9">
        <v>32</v>
      </c>
      <c r="C23" s="32" t="s">
        <v>33</v>
      </c>
    </row>
    <row r="24" spans="1:3" x14ac:dyDescent="0.3">
      <c r="A24" s="46" t="s">
        <v>82</v>
      </c>
      <c r="B24" s="11">
        <f>IFERROR(B21*(1-B22/B23),0)</f>
        <v>126706.73076923078</v>
      </c>
      <c r="C24" s="6"/>
    </row>
    <row r="25" spans="1:3" x14ac:dyDescent="0.3">
      <c r="A25" s="27" t="s">
        <v>45</v>
      </c>
      <c r="B25" s="7"/>
      <c r="C25" s="6"/>
    </row>
    <row r="26" spans="1:3" x14ac:dyDescent="0.3">
      <c r="A26" s="28" t="s">
        <v>32</v>
      </c>
      <c r="B26" s="7"/>
      <c r="C26" s="6"/>
    </row>
    <row r="27" spans="1:3" ht="13.5" x14ac:dyDescent="0.3">
      <c r="A27" s="27" t="s">
        <v>86</v>
      </c>
      <c r="B27" s="21">
        <v>0</v>
      </c>
      <c r="C27" s="32" t="s">
        <v>33</v>
      </c>
    </row>
    <row r="28" spans="1:3" ht="12.5" thickBot="1" x14ac:dyDescent="0.35">
      <c r="A28" s="14"/>
      <c r="B28" s="7"/>
      <c r="C28" s="6"/>
    </row>
    <row r="29" spans="1:3" ht="12.5" thickBot="1" x14ac:dyDescent="0.35">
      <c r="A29" s="38" t="s">
        <v>44</v>
      </c>
      <c r="B29" s="20">
        <f>B13+B24+B27</f>
        <v>-452524.0384615385</v>
      </c>
      <c r="C29" s="6"/>
    </row>
    <row r="30" spans="1:3" x14ac:dyDescent="0.3">
      <c r="A30" s="15"/>
      <c r="B30" s="9"/>
      <c r="C30" s="6"/>
    </row>
    <row r="31" spans="1:3" ht="13.5" x14ac:dyDescent="0.3">
      <c r="A31" s="10" t="s">
        <v>36</v>
      </c>
      <c r="B31" s="7"/>
      <c r="C31" s="6"/>
    </row>
    <row r="32" spans="1:3" x14ac:dyDescent="0.3">
      <c r="A32" s="6" t="s">
        <v>26</v>
      </c>
      <c r="B32" s="7"/>
      <c r="C32" s="6"/>
    </row>
    <row r="33" spans="1:3" x14ac:dyDescent="0.3">
      <c r="A33" s="6" t="s">
        <v>27</v>
      </c>
      <c r="B33" s="7"/>
      <c r="C33" s="6"/>
    </row>
    <row r="34" spans="1:3" x14ac:dyDescent="0.3">
      <c r="A34" s="33" t="s">
        <v>28</v>
      </c>
      <c r="B34" s="34"/>
      <c r="C34" s="6"/>
    </row>
    <row r="35" spans="1:3" s="35" customFormat="1" x14ac:dyDescent="0.3">
      <c r="A35" s="33"/>
      <c r="B35" s="34"/>
      <c r="C35" s="33"/>
    </row>
    <row r="36" spans="1:3" ht="13.5" x14ac:dyDescent="0.3">
      <c r="A36" s="8" t="s">
        <v>46</v>
      </c>
      <c r="B36" s="9"/>
      <c r="C36" s="6"/>
    </row>
    <row r="37" spans="1:3" x14ac:dyDescent="0.3">
      <c r="A37" s="6"/>
      <c r="B37" s="34"/>
      <c r="C37" s="6"/>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Program Overview</vt:lpstr>
      <vt:lpstr>PPP Loan Calculation</vt:lpstr>
      <vt:lpstr>Loan Forgiveness Calculation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dc:creator>
  <cp:lastModifiedBy>Mark Kashgegian</cp:lastModifiedBy>
  <dcterms:created xsi:type="dcterms:W3CDTF">2020-03-28T17:25:16Z</dcterms:created>
  <dcterms:modified xsi:type="dcterms:W3CDTF">2020-03-31T19:36:24Z</dcterms:modified>
</cp:coreProperties>
</file>