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oups\TOURISM\REGIONAL MARKETING\Southern Region\2017 Programs\"/>
    </mc:Choice>
  </mc:AlternateContent>
  <bookViews>
    <workbookView xWindow="480" yWindow="180" windowWidth="18195" windowHeight="11445" activeTab="1"/>
  </bookViews>
  <sheets>
    <sheet name="Plan" sheetId="1" r:id="rId1"/>
    <sheet name="Guide Distribution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2" i="2" l="1"/>
  <c r="E8" i="1"/>
  <c r="C4" i="2" l="1"/>
  <c r="C5" i="2"/>
  <c r="C8" i="2"/>
  <c r="C11" i="2"/>
  <c r="C20" i="2"/>
  <c r="C21" i="2"/>
  <c r="C22" i="2"/>
  <c r="C3" i="2"/>
  <c r="B25" i="1" l="1"/>
  <c r="B26" i="1"/>
  <c r="B24" i="1"/>
  <c r="B23" i="2" l="1"/>
  <c r="C23" i="2" l="1"/>
  <c r="B23" i="1" l="1"/>
  <c r="B30" i="1" s="1"/>
  <c r="L30" i="1"/>
  <c r="I30" i="1"/>
  <c r="H30" i="1"/>
  <c r="G30" i="1"/>
  <c r="F30" i="1"/>
  <c r="E30" i="1"/>
  <c r="D43" i="1" l="1"/>
  <c r="C44" i="1"/>
  <c r="B44" i="1"/>
  <c r="E39" i="1"/>
  <c r="B40" i="1"/>
  <c r="C40" i="1"/>
  <c r="D40" i="1"/>
  <c r="D44" i="1" l="1"/>
  <c r="E40" i="1"/>
</calcChain>
</file>

<file path=xl/sharedStrings.xml><?xml version="1.0" encoding="utf-8"?>
<sst xmlns="http://schemas.openxmlformats.org/spreadsheetml/2006/main" count="132" uniqueCount="99">
  <si>
    <t>Media Description</t>
  </si>
  <si>
    <t>Distribution &amp;/or            Impressions</t>
  </si>
  <si>
    <t>EMT Match</t>
  </si>
  <si>
    <t>Flight Dates</t>
  </si>
  <si>
    <t>Deadlines</t>
  </si>
  <si>
    <t>Two weeks prior</t>
  </si>
  <si>
    <t>1 wk after email</t>
  </si>
  <si>
    <t>South Dakota Magazine</t>
  </si>
  <si>
    <t>SOUTH DAKOTA MAGAZINE</t>
  </si>
  <si>
    <t>Southern Minnesota Tourism Association</t>
  </si>
  <si>
    <t>SO MN Amount</t>
  </si>
  <si>
    <t>2017 Marketing Program</t>
  </si>
  <si>
    <t>MIDWEST LIVING MAGAZINE</t>
  </si>
  <si>
    <t>Two Issue (4 Month) Reader Service</t>
  </si>
  <si>
    <t>Midwest Living Travel Featured Destination</t>
  </si>
  <si>
    <t>Full Program Amount</t>
  </si>
  <si>
    <t>Engagement banner (no audio)</t>
  </si>
  <si>
    <t>Midwest Living Magazine</t>
  </si>
  <si>
    <t>Pandora</t>
  </si>
  <si>
    <t>Kim Sommerfeldt</t>
  </si>
  <si>
    <t>Heidi Marsh</t>
  </si>
  <si>
    <t>Ashley Ostlie</t>
  </si>
  <si>
    <t>Brian Hannon</t>
  </si>
  <si>
    <t>kim.sommerfeldt@meredith.com</t>
  </si>
  <si>
    <t>heidi@southdakotamagazine.com</t>
  </si>
  <si>
    <t>aostlie@pandora.com</t>
  </si>
  <si>
    <t>bhannon@take5mg.com</t>
  </si>
  <si>
    <t>561-819-5555 x153</t>
  </si>
  <si>
    <t>Take 5 Media, 2385 NW Executive Center Dr, Suite 290, Boca Raton, FL 33431</t>
  </si>
  <si>
    <t>815-363-1417</t>
  </si>
  <si>
    <t>605-665-6655</t>
  </si>
  <si>
    <t>763-225-5011</t>
  </si>
  <si>
    <t>1/2 page ad in March/April Issue</t>
  </si>
  <si>
    <t>TBD</t>
  </si>
  <si>
    <t>Online run-of-site ad for 6 months</t>
  </si>
  <si>
    <t>2017 TOTALS (TENTATIVE)</t>
  </si>
  <si>
    <t>Late April</t>
  </si>
  <si>
    <t>Late Feb</t>
  </si>
  <si>
    <t>Late June</t>
  </si>
  <si>
    <t>Sioux Falls / SD</t>
  </si>
  <si>
    <t>Des Moines / Northern Iowa</t>
  </si>
  <si>
    <t>Minneapolis/St. Paul</t>
  </si>
  <si>
    <t>Print</t>
  </si>
  <si>
    <t>Digital</t>
  </si>
  <si>
    <t>Percentage</t>
  </si>
  <si>
    <t>PANDORA (50% Iowa, 50% MSP Metro)</t>
  </si>
  <si>
    <t>Total</t>
  </si>
  <si>
    <t>Tactical Information</t>
  </si>
  <si>
    <t>Spend</t>
  </si>
  <si>
    <t>Market Information (Not including Midwest Living Magazine)</t>
  </si>
  <si>
    <t>Contacts</t>
  </si>
  <si>
    <t>Leads Delivered</t>
  </si>
  <si>
    <t>Imp. Delivered</t>
  </si>
  <si>
    <t>Average CTR %</t>
  </si>
  <si>
    <t>Average Open Rate</t>
  </si>
  <si>
    <t>Clicks</t>
  </si>
  <si>
    <t>Approx. CPC</t>
  </si>
  <si>
    <t>Feb-June</t>
  </si>
  <si>
    <t>TAKE 5 MEDIA (40% Iowa, 40% MSP Metro, 20% SD) $20 CPM</t>
  </si>
  <si>
    <t>-</t>
  </si>
  <si>
    <t>Display Retargeting off emails at $6.50 CPM</t>
  </si>
  <si>
    <t>Des Moines Register</t>
  </si>
  <si>
    <t>Daily Newspaper</t>
  </si>
  <si>
    <t>Publication</t>
  </si>
  <si>
    <t>CPM</t>
  </si>
  <si>
    <t>Sunday Newspaper</t>
  </si>
  <si>
    <t>TMC (Non-subscribers, Tuesday only)</t>
  </si>
  <si>
    <t>Barcodes Plus</t>
  </si>
  <si>
    <t>10,000 Guides</t>
  </si>
  <si>
    <t>March/April issue polybag</t>
  </si>
  <si>
    <t>April</t>
  </si>
  <si>
    <t>stuff 1 piece, seal, direct impression and mail- .13 each</t>
  </si>
  <si>
    <t>postage estimated- .58 each</t>
  </si>
  <si>
    <t>Purchase List of 10,000 records</t>
  </si>
  <si>
    <t>April-July</t>
  </si>
  <si>
    <t>Submitted</t>
  </si>
  <si>
    <t>May/June Travel  1/3 page ad + editorial</t>
  </si>
  <si>
    <t>Email 1: Summer Activities &amp; Guide Promotion</t>
  </si>
  <si>
    <t>Email 2: Fairs &amp; Festivals</t>
  </si>
  <si>
    <t>Email 3: Senior Travel - target to age 50+</t>
  </si>
  <si>
    <t>Apr-Sept</t>
  </si>
  <si>
    <t>Late Apr</t>
  </si>
  <si>
    <t>2nd wk of July</t>
  </si>
  <si>
    <t>2nd wk of Sept</t>
  </si>
  <si>
    <t>1/2 page ad in May/June Issue: Water photo, summer activities</t>
  </si>
  <si>
    <t>1/2 page ad in July/August Issue: Fairs &amp; Festivals</t>
  </si>
  <si>
    <t>Sept-Oct</t>
  </si>
  <si>
    <t>4 wks, Start Sept 15</t>
  </si>
  <si>
    <t>5 wks, Start Sept 15</t>
  </si>
  <si>
    <t>30-second audio with companion banner: Target outdoors, travel, adventure, festivals</t>
  </si>
  <si>
    <t>Send 50,000 on Wednesday, April 26</t>
  </si>
  <si>
    <t>Sioux Falls Argus Leader Ryan 605-553-8756</t>
  </si>
  <si>
    <t>Shipping: will have $335 in C+M possession to use from MWL</t>
  </si>
  <si>
    <t>Weekday</t>
  </si>
  <si>
    <t>Sunday</t>
  </si>
  <si>
    <t>8"x10.5"        2.2oz   38 pages</t>
  </si>
  <si>
    <t>Where to ship: 200 S. Minnesota Ave, Sioux Falls, SD 57104</t>
  </si>
  <si>
    <t>Attn: Ryan Wanless</t>
  </si>
  <si>
    <t>Lead time: Should have them there by March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</si>
</sst>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5"/>
      <name val="Arial"/>
      <family val="2"/>
    </font>
    <font>
      <sz val="12"/>
      <name val="Arial"/>
      <family val="2"/>
    </font>
    <font>
      <sz val="18"/>
      <color theme="1"/>
      <name val="Calibri"/>
      <family val="2"/>
      <scheme val="minor"/>
    </font>
    <font>
      <u/>
      <sz val="12"/>
      <name val="Arial"/>
      <family val="2"/>
    </font>
    <font>
      <b/>
      <sz val="12"/>
      <name val="Arial"/>
      <family val="2"/>
    </font>
    <font>
      <b/>
      <sz val="12"/>
      <color theme="0" tint="-0.14999847407452621"/>
      <name val="Arial"/>
      <family val="2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7" fillId="3" borderId="1" xfId="0" applyNumberFormat="1" applyFont="1" applyFill="1" applyBorder="1" applyAlignment="1">
      <alignment horizontal="center"/>
    </xf>
    <xf numFmtId="14" fontId="7" fillId="3" borderId="1" xfId="0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9" fillId="0" borderId="0" xfId="0" applyFont="1"/>
    <xf numFmtId="0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10" fillId="0" borderId="0" xfId="0" applyFont="1"/>
    <xf numFmtId="0" fontId="9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3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left"/>
    </xf>
    <xf numFmtId="14" fontId="11" fillId="0" borderId="1" xfId="1" applyNumberFormat="1" applyFont="1" applyBorder="1" applyAlignment="1">
      <alignment horizontal="left"/>
    </xf>
    <xf numFmtId="164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 wrapText="1"/>
    </xf>
    <xf numFmtId="164" fontId="9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center"/>
    </xf>
    <xf numFmtId="164" fontId="8" fillId="2" borderId="0" xfId="0" applyNumberFormat="1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6" fillId="5" borderId="2" xfId="0" applyFont="1" applyFill="1" applyBorder="1" applyAlignment="1">
      <alignment vertical="center"/>
    </xf>
    <xf numFmtId="3" fontId="6" fillId="5" borderId="3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wrapText="1"/>
    </xf>
    <xf numFmtId="164" fontId="6" fillId="4" borderId="9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wrapText="1"/>
    </xf>
    <xf numFmtId="0" fontId="9" fillId="3" borderId="13" xfId="0" applyFont="1" applyFill="1" applyBorder="1" applyAlignment="1"/>
    <xf numFmtId="3" fontId="7" fillId="3" borderId="14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/>
    </xf>
    <xf numFmtId="164" fontId="9" fillId="3" borderId="14" xfId="0" applyNumberFormat="1" applyFont="1" applyFill="1" applyBorder="1" applyAlignment="1">
      <alignment horizontal="center"/>
    </xf>
    <xf numFmtId="164" fontId="12" fillId="3" borderId="15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wrapText="1"/>
    </xf>
    <xf numFmtId="0" fontId="7" fillId="3" borderId="14" xfId="0" applyNumberFormat="1" applyFont="1" applyFill="1" applyBorder="1" applyAlignment="1">
      <alignment horizontal="center" vertical="center"/>
    </xf>
    <xf numFmtId="14" fontId="7" fillId="3" borderId="14" xfId="0" applyNumberFormat="1" applyFont="1" applyFill="1" applyBorder="1" applyAlignment="1">
      <alignment horizontal="center" vertical="center"/>
    </xf>
    <xf numFmtId="164" fontId="7" fillId="3" borderId="14" xfId="0" applyNumberFormat="1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/>
    </xf>
    <xf numFmtId="164" fontId="7" fillId="3" borderId="15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 wrapText="1"/>
    </xf>
    <xf numFmtId="164" fontId="6" fillId="4" borderId="9" xfId="0" applyNumberFormat="1" applyFont="1" applyFill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horizontal="center" vertical="center" wrapText="1"/>
    </xf>
    <xf numFmtId="14" fontId="7" fillId="3" borderId="14" xfId="0" applyNumberFormat="1" applyFont="1" applyFill="1" applyBorder="1" applyAlignment="1">
      <alignment horizontal="center" vertical="center" wrapText="1"/>
    </xf>
    <xf numFmtId="164" fontId="7" fillId="3" borderId="15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/>
    <xf numFmtId="164" fontId="6" fillId="4" borderId="9" xfId="0" applyNumberFormat="1" applyFont="1" applyFill="1" applyBorder="1" applyAlignment="1">
      <alignment horizontal="center"/>
    </xf>
    <xf numFmtId="0" fontId="7" fillId="3" borderId="11" xfId="0" applyFont="1" applyFill="1" applyBorder="1"/>
    <xf numFmtId="0" fontId="7" fillId="3" borderId="13" xfId="0" applyFont="1" applyFill="1" applyBorder="1"/>
    <xf numFmtId="0" fontId="7" fillId="3" borderId="14" xfId="0" applyNumberFormat="1" applyFont="1" applyFill="1" applyBorder="1" applyAlignment="1">
      <alignment horizontal="center"/>
    </xf>
    <xf numFmtId="14" fontId="7" fillId="3" borderId="14" xfId="0" applyNumberFormat="1" applyFont="1" applyFill="1" applyBorder="1" applyAlignment="1">
      <alignment horizontal="center"/>
    </xf>
    <xf numFmtId="164" fontId="7" fillId="3" borderId="14" xfId="0" applyNumberFormat="1" applyFont="1" applyFill="1" applyBorder="1" applyAlignment="1">
      <alignment horizontal="center" wrapText="1"/>
    </xf>
    <xf numFmtId="164" fontId="7" fillId="3" borderId="14" xfId="0" applyNumberFormat="1" applyFont="1" applyFill="1" applyBorder="1" applyAlignment="1">
      <alignment horizontal="center"/>
    </xf>
    <xf numFmtId="164" fontId="7" fillId="3" borderId="15" xfId="0" applyNumberFormat="1" applyFont="1" applyFill="1" applyBorder="1" applyAlignment="1">
      <alignment horizontal="center"/>
    </xf>
    <xf numFmtId="0" fontId="7" fillId="4" borderId="17" xfId="0" applyFont="1" applyFill="1" applyBorder="1"/>
    <xf numFmtId="0" fontId="7" fillId="4" borderId="18" xfId="0" applyNumberFormat="1" applyFont="1" applyFill="1" applyBorder="1" applyAlignment="1">
      <alignment horizontal="center"/>
    </xf>
    <xf numFmtId="14" fontId="7" fillId="4" borderId="18" xfId="0" applyNumberFormat="1" applyFont="1" applyFill="1" applyBorder="1" applyAlignment="1">
      <alignment horizontal="center"/>
    </xf>
    <xf numFmtId="164" fontId="7" fillId="4" borderId="18" xfId="0" applyNumberFormat="1" applyFont="1" applyFill="1" applyBorder="1" applyAlignment="1">
      <alignment horizontal="center" wrapText="1"/>
    </xf>
    <xf numFmtId="164" fontId="7" fillId="4" borderId="18" xfId="0" applyNumberFormat="1" applyFont="1" applyFill="1" applyBorder="1" applyAlignment="1">
      <alignment horizontal="center"/>
    </xf>
    <xf numFmtId="0" fontId="7" fillId="4" borderId="22" xfId="0" applyFont="1" applyFill="1" applyBorder="1"/>
    <xf numFmtId="0" fontId="7" fillId="4" borderId="23" xfId="0" applyNumberFormat="1" applyFont="1" applyFill="1" applyBorder="1" applyAlignment="1">
      <alignment horizontal="center"/>
    </xf>
    <xf numFmtId="14" fontId="7" fillId="4" borderId="23" xfId="0" applyNumberFormat="1" applyFont="1" applyFill="1" applyBorder="1" applyAlignment="1">
      <alignment horizontal="center"/>
    </xf>
    <xf numFmtId="164" fontId="7" fillId="4" borderId="23" xfId="0" applyNumberFormat="1" applyFont="1" applyFill="1" applyBorder="1" applyAlignment="1">
      <alignment horizontal="center" wrapText="1"/>
    </xf>
    <xf numFmtId="164" fontId="7" fillId="4" borderId="23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 wrapText="1"/>
    </xf>
    <xf numFmtId="14" fontId="6" fillId="3" borderId="6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center"/>
    </xf>
    <xf numFmtId="14" fontId="6" fillId="4" borderId="8" xfId="0" applyNumberFormat="1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 wrapText="1"/>
    </xf>
    <xf numFmtId="164" fontId="6" fillId="4" borderId="8" xfId="0" applyNumberFormat="1" applyFont="1" applyFill="1" applyBorder="1" applyAlignment="1">
      <alignment horizontal="center"/>
    </xf>
    <xf numFmtId="3" fontId="6" fillId="4" borderId="8" xfId="0" applyNumberFormat="1" applyFont="1" applyFill="1" applyBorder="1" applyAlignment="1">
      <alignment horizontal="center" vertical="center" wrapText="1"/>
    </xf>
    <xf numFmtId="14" fontId="6" fillId="4" borderId="8" xfId="0" applyNumberFormat="1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 wrapText="1"/>
    </xf>
    <xf numFmtId="14" fontId="6" fillId="4" borderId="8" xfId="0" applyNumberFormat="1" applyFont="1" applyFill="1" applyBorder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3" fontId="6" fillId="4" borderId="8" xfId="0" applyNumberFormat="1" applyFont="1" applyFill="1" applyBorder="1" applyAlignment="1">
      <alignment horizontal="center" vertical="center"/>
    </xf>
    <xf numFmtId="14" fontId="12" fillId="4" borderId="8" xfId="0" applyNumberFormat="1" applyFont="1" applyFill="1" applyBorder="1" applyAlignment="1">
      <alignment horizontal="center" vertical="center"/>
    </xf>
    <xf numFmtId="14" fontId="13" fillId="4" borderId="8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 vertical="center"/>
    </xf>
    <xf numFmtId="0" fontId="12" fillId="0" borderId="0" xfId="0" applyFont="1"/>
    <xf numFmtId="0" fontId="9" fillId="2" borderId="20" xfId="0" applyFont="1" applyFill="1" applyBorder="1" applyAlignment="1"/>
    <xf numFmtId="164" fontId="7" fillId="3" borderId="12" xfId="0" applyNumberFormat="1" applyFont="1" applyFill="1" applyBorder="1" applyAlignment="1">
      <alignment horizontal="center" vertical="center" wrapText="1"/>
    </xf>
    <xf numFmtId="9" fontId="7" fillId="3" borderId="14" xfId="0" applyNumberFormat="1" applyFont="1" applyFill="1" applyBorder="1" applyAlignment="1">
      <alignment horizontal="center" vertical="center"/>
    </xf>
    <xf numFmtId="9" fontId="7" fillId="3" borderId="16" xfId="0" applyNumberFormat="1" applyFont="1" applyFill="1" applyBorder="1" applyAlignment="1">
      <alignment horizontal="center" vertical="center" wrapText="1"/>
    </xf>
    <xf numFmtId="9" fontId="6" fillId="4" borderId="8" xfId="0" applyNumberFormat="1" applyFont="1" applyFill="1" applyBorder="1" applyAlignment="1">
      <alignment horizontal="center" vertical="center"/>
    </xf>
    <xf numFmtId="9" fontId="6" fillId="4" borderId="10" xfId="0" applyNumberFormat="1" applyFont="1" applyFill="1" applyBorder="1" applyAlignment="1">
      <alignment horizontal="center" vertical="center"/>
    </xf>
    <xf numFmtId="0" fontId="12" fillId="4" borderId="7" xfId="0" applyFont="1" applyFill="1" applyBorder="1"/>
    <xf numFmtId="0" fontId="12" fillId="4" borderId="8" xfId="0" applyNumberFormat="1" applyFont="1" applyFill="1" applyBorder="1" applyAlignment="1">
      <alignment horizontal="center"/>
    </xf>
    <xf numFmtId="14" fontId="12" fillId="4" borderId="8" xfId="0" applyNumberFormat="1" applyFont="1" applyFill="1" applyBorder="1" applyAlignment="1">
      <alignment horizontal="center"/>
    </xf>
    <xf numFmtId="14" fontId="12" fillId="4" borderId="10" xfId="0" applyNumberFormat="1" applyFont="1" applyFill="1" applyBorder="1" applyAlignment="1">
      <alignment horizontal="center"/>
    </xf>
    <xf numFmtId="0" fontId="9" fillId="0" borderId="11" xfId="1" applyFont="1" applyBorder="1" applyAlignment="1">
      <alignment vertical="center"/>
    </xf>
    <xf numFmtId="14" fontId="9" fillId="0" borderId="12" xfId="0" applyNumberFormat="1" applyFont="1" applyBorder="1" applyAlignment="1">
      <alignment horizontal="left"/>
    </xf>
    <xf numFmtId="0" fontId="9" fillId="0" borderId="11" xfId="0" applyFont="1" applyBorder="1"/>
    <xf numFmtId="0" fontId="9" fillId="0" borderId="11" xfId="1" applyFont="1" applyBorder="1"/>
    <xf numFmtId="0" fontId="9" fillId="0" borderId="13" xfId="0" applyFont="1" applyBorder="1"/>
    <xf numFmtId="0" fontId="9" fillId="0" borderId="14" xfId="0" applyNumberFormat="1" applyFont="1" applyBorder="1" applyAlignment="1">
      <alignment horizontal="left"/>
    </xf>
    <xf numFmtId="14" fontId="11" fillId="0" borderId="14" xfId="1" applyNumberFormat="1" applyFont="1" applyBorder="1" applyAlignment="1">
      <alignment horizontal="left"/>
    </xf>
    <xf numFmtId="14" fontId="9" fillId="0" borderId="16" xfId="0" applyNumberFormat="1" applyFont="1" applyBorder="1" applyAlignment="1">
      <alignment horizontal="left"/>
    </xf>
    <xf numFmtId="0" fontId="8" fillId="2" borderId="20" xfId="0" applyFont="1" applyFill="1" applyBorder="1" applyAlignment="1">
      <alignment horizontal="left" wrapText="1"/>
    </xf>
    <xf numFmtId="0" fontId="9" fillId="2" borderId="22" xfId="0" applyFont="1" applyFill="1" applyBorder="1" applyAlignment="1"/>
    <xf numFmtId="3" fontId="9" fillId="2" borderId="23" xfId="0" applyNumberFormat="1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164" fontId="9" fillId="2" borderId="23" xfId="0" applyNumberFormat="1" applyFont="1" applyFill="1" applyBorder="1" applyAlignment="1">
      <alignment horizontal="center"/>
    </xf>
    <xf numFmtId="164" fontId="9" fillId="2" borderId="23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164" fontId="0" fillId="0" borderId="0" xfId="0" applyNumberFormat="1"/>
    <xf numFmtId="0" fontId="14" fillId="6" borderId="0" xfId="0" applyFont="1" applyFill="1"/>
    <xf numFmtId="164" fontId="14" fillId="6" borderId="0" xfId="0" applyNumberFormat="1" applyFont="1" applyFill="1"/>
    <xf numFmtId="0" fontId="15" fillId="0" borderId="0" xfId="0" applyFont="1"/>
    <xf numFmtId="164" fontId="0" fillId="0" borderId="25" xfId="0" applyNumberFormat="1" applyBorder="1"/>
    <xf numFmtId="0" fontId="6" fillId="4" borderId="26" xfId="0" applyFont="1" applyFill="1" applyBorder="1" applyAlignment="1">
      <alignment wrapText="1"/>
    </xf>
    <xf numFmtId="0" fontId="6" fillId="4" borderId="27" xfId="0" applyNumberFormat="1" applyFont="1" applyFill="1" applyBorder="1" applyAlignment="1">
      <alignment horizontal="center" vertical="center"/>
    </xf>
    <xf numFmtId="14" fontId="6" fillId="4" borderId="27" xfId="0" applyNumberFormat="1" applyFont="1" applyFill="1" applyBorder="1" applyAlignment="1">
      <alignment horizontal="center" vertical="center"/>
    </xf>
    <xf numFmtId="164" fontId="6" fillId="4" borderId="28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left" wrapText="1"/>
    </xf>
    <xf numFmtId="0" fontId="8" fillId="2" borderId="23" xfId="0" applyFont="1" applyFill="1" applyBorder="1" applyAlignment="1">
      <alignment horizontal="left" wrapText="1"/>
    </xf>
    <xf numFmtId="164" fontId="8" fillId="2" borderId="23" xfId="0" applyNumberFormat="1" applyFont="1" applyFill="1" applyBorder="1" applyAlignment="1">
      <alignment horizontal="left" wrapText="1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15" fillId="5" borderId="0" xfId="0" applyFont="1" applyFill="1"/>
    <xf numFmtId="164" fontId="0" fillId="5" borderId="0" xfId="0" applyNumberFormat="1" applyFill="1"/>
    <xf numFmtId="0" fontId="0" fillId="5" borderId="0" xfId="0" applyFill="1"/>
    <xf numFmtId="0" fontId="6" fillId="4" borderId="2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ostlie@pandora.com" TargetMode="External"/><Relationship Id="rId2" Type="http://schemas.openxmlformats.org/officeDocument/2006/relationships/hyperlink" Target="mailto:heidi@southdakotamagazine.com" TargetMode="External"/><Relationship Id="rId1" Type="http://schemas.openxmlformats.org/officeDocument/2006/relationships/hyperlink" Target="mailto:kim.sommerfeldt@meredith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hannon@take5mg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zoomScale="70" zoomScaleNormal="70" workbookViewId="0">
      <selection activeCell="P5" sqref="P5"/>
    </sheetView>
  </sheetViews>
  <sheetFormatPr defaultRowHeight="15.75" x14ac:dyDescent="0.25"/>
  <cols>
    <col min="1" max="1" width="89.140625" style="13" bestFit="1" customWidth="1"/>
    <col min="2" max="2" width="24.28515625" style="15" bestFit="1" customWidth="1"/>
    <col min="3" max="3" width="34.42578125" style="16" bestFit="1" customWidth="1"/>
    <col min="4" max="4" width="21.28515625" style="16" bestFit="1" customWidth="1"/>
    <col min="5" max="5" width="14.5703125" style="32" customWidth="1"/>
    <col min="6" max="6" width="16.7109375" style="33" bestFit="1" customWidth="1"/>
    <col min="7" max="7" width="16.85546875" style="33" bestFit="1" customWidth="1"/>
    <col min="8" max="9" width="12" style="135" bestFit="1" customWidth="1"/>
    <col min="10" max="13" width="11.140625" style="135" bestFit="1" customWidth="1"/>
  </cols>
  <sheetData>
    <row r="1" spans="1:13" x14ac:dyDescent="0.25">
      <c r="A1" s="70"/>
      <c r="B1" s="71"/>
      <c r="C1" s="72"/>
      <c r="D1" s="72"/>
      <c r="E1" s="73"/>
      <c r="F1" s="74"/>
      <c r="G1" s="74"/>
      <c r="H1" s="126"/>
      <c r="I1" s="126"/>
      <c r="J1" s="126"/>
      <c r="K1" s="126"/>
      <c r="L1" s="126"/>
      <c r="M1" s="136"/>
    </row>
    <row r="2" spans="1:13" s="17" customFormat="1" ht="23.25" x14ac:dyDescent="0.35">
      <c r="A2" s="166" t="s">
        <v>9</v>
      </c>
      <c r="B2" s="167"/>
      <c r="C2" s="167"/>
      <c r="D2" s="167"/>
      <c r="E2" s="167"/>
      <c r="F2" s="167"/>
      <c r="G2" s="167"/>
      <c r="H2" s="137"/>
      <c r="I2" s="137"/>
      <c r="J2" s="137"/>
      <c r="K2" s="137"/>
      <c r="L2" s="137"/>
      <c r="M2" s="138"/>
    </row>
    <row r="3" spans="1:13" s="17" customFormat="1" ht="23.25" x14ac:dyDescent="0.35">
      <c r="A3" s="166" t="s">
        <v>11</v>
      </c>
      <c r="B3" s="167"/>
      <c r="C3" s="167"/>
      <c r="D3" s="167"/>
      <c r="E3" s="167"/>
      <c r="F3" s="167"/>
      <c r="G3" s="167"/>
      <c r="H3" s="137"/>
      <c r="I3" s="137"/>
      <c r="J3" s="137"/>
      <c r="K3" s="137"/>
      <c r="L3" s="137"/>
      <c r="M3" s="138"/>
    </row>
    <row r="4" spans="1:13" ht="15.75" customHeight="1" thickBot="1" x14ac:dyDescent="0.3">
      <c r="A4" s="75"/>
      <c r="B4" s="76"/>
      <c r="C4" s="77"/>
      <c r="D4" s="77"/>
      <c r="E4" s="78"/>
      <c r="F4" s="79"/>
      <c r="G4" s="79"/>
      <c r="H4" s="127"/>
      <c r="I4" s="127"/>
      <c r="J4" s="127"/>
      <c r="K4" s="127"/>
      <c r="L4" s="127"/>
      <c r="M4" s="139"/>
    </row>
    <row r="5" spans="1:13" s="1" customFormat="1" ht="48" thickBot="1" x14ac:dyDescent="0.3">
      <c r="A5" s="80" t="s">
        <v>0</v>
      </c>
      <c r="B5" s="81" t="s">
        <v>1</v>
      </c>
      <c r="C5" s="82" t="s">
        <v>3</v>
      </c>
      <c r="D5" s="82" t="s">
        <v>4</v>
      </c>
      <c r="E5" s="83" t="s">
        <v>10</v>
      </c>
      <c r="F5" s="83" t="s">
        <v>2</v>
      </c>
      <c r="G5" s="83" t="s">
        <v>15</v>
      </c>
      <c r="H5" s="83" t="s">
        <v>51</v>
      </c>
      <c r="I5" s="83" t="s">
        <v>52</v>
      </c>
      <c r="J5" s="83" t="s">
        <v>53</v>
      </c>
      <c r="K5" s="83" t="s">
        <v>54</v>
      </c>
      <c r="L5" s="83" t="s">
        <v>55</v>
      </c>
      <c r="M5" s="83" t="s">
        <v>56</v>
      </c>
    </row>
    <row r="6" spans="1:13" s="3" customFormat="1" x14ac:dyDescent="0.25">
      <c r="A6" s="99"/>
      <c r="B6" s="20"/>
      <c r="C6" s="21"/>
      <c r="D6" s="21"/>
      <c r="E6" s="24"/>
      <c r="F6" s="24"/>
      <c r="G6" s="25"/>
      <c r="H6" s="21"/>
      <c r="I6" s="21"/>
      <c r="J6" s="21"/>
      <c r="K6" s="21"/>
      <c r="L6" s="21"/>
      <c r="M6" s="133"/>
    </row>
    <row r="7" spans="1:13" s="3" customFormat="1" ht="16.5" thickBot="1" x14ac:dyDescent="0.3">
      <c r="A7" s="99"/>
      <c r="B7" s="20"/>
      <c r="C7" s="21"/>
      <c r="D7" s="21"/>
      <c r="E7" s="24"/>
      <c r="F7" s="24"/>
      <c r="G7" s="25"/>
      <c r="H7" s="21"/>
      <c r="I7" s="21"/>
      <c r="J7" s="21"/>
      <c r="K7" s="21"/>
      <c r="L7" s="21"/>
      <c r="M7" s="133"/>
    </row>
    <row r="8" spans="1:13" s="2" customFormat="1" x14ac:dyDescent="0.25">
      <c r="A8" s="61" t="s">
        <v>12</v>
      </c>
      <c r="B8" s="84"/>
      <c r="C8" s="85" t="s">
        <v>74</v>
      </c>
      <c r="D8" s="85"/>
      <c r="E8" s="86">
        <f>G8-F8</f>
        <v>3455</v>
      </c>
      <c r="F8" s="87">
        <v>1895</v>
      </c>
      <c r="G8" s="62">
        <v>5350</v>
      </c>
      <c r="H8" s="123"/>
      <c r="I8" s="123"/>
      <c r="J8" s="123"/>
      <c r="K8" s="123" t="s">
        <v>59</v>
      </c>
      <c r="L8" s="123"/>
      <c r="M8" s="140"/>
    </row>
    <row r="9" spans="1:13" x14ac:dyDescent="0.25">
      <c r="A9" s="63" t="s">
        <v>76</v>
      </c>
      <c r="B9" s="5"/>
      <c r="C9" s="6" t="s">
        <v>70</v>
      </c>
      <c r="D9" s="6">
        <v>42801</v>
      </c>
      <c r="E9" s="26"/>
      <c r="F9" s="27"/>
      <c r="G9" s="39"/>
      <c r="H9" s="124"/>
      <c r="I9" s="124"/>
      <c r="J9" s="124"/>
      <c r="K9" s="124" t="s">
        <v>59</v>
      </c>
      <c r="L9" s="124"/>
      <c r="M9" s="141"/>
    </row>
    <row r="10" spans="1:13" x14ac:dyDescent="0.25">
      <c r="A10" s="63" t="s">
        <v>13</v>
      </c>
      <c r="B10" s="5"/>
      <c r="C10" s="6"/>
      <c r="D10" s="6"/>
      <c r="E10" s="26"/>
      <c r="F10" s="27"/>
      <c r="G10" s="39"/>
      <c r="H10" s="124">
        <v>34</v>
      </c>
      <c r="I10" s="124"/>
      <c r="J10" s="124"/>
      <c r="K10" s="124" t="s">
        <v>59</v>
      </c>
      <c r="L10" s="124"/>
      <c r="M10" s="141"/>
    </row>
    <row r="11" spans="1:13" ht="16.5" thickBot="1" x14ac:dyDescent="0.3">
      <c r="A11" s="64" t="s">
        <v>14</v>
      </c>
      <c r="B11" s="65"/>
      <c r="C11" s="66"/>
      <c r="D11" s="66"/>
      <c r="E11" s="67"/>
      <c r="F11" s="68"/>
      <c r="G11" s="69"/>
      <c r="H11" s="125"/>
      <c r="I11" s="125"/>
      <c r="J11" s="125"/>
      <c r="K11" s="125" t="s">
        <v>59</v>
      </c>
      <c r="L11" s="125"/>
      <c r="M11" s="142"/>
    </row>
    <row r="12" spans="1:13" s="2" customFormat="1" ht="31.5" customHeight="1" thickBot="1" x14ac:dyDescent="0.3">
      <c r="A12" s="168"/>
      <c r="B12" s="169"/>
      <c r="C12" s="169"/>
      <c r="D12" s="169"/>
      <c r="E12" s="169"/>
      <c r="F12" s="169"/>
      <c r="G12" s="169"/>
      <c r="H12" s="128"/>
      <c r="I12" s="128"/>
      <c r="J12" s="128"/>
      <c r="K12" s="128"/>
      <c r="L12" s="128"/>
      <c r="M12" s="143"/>
    </row>
    <row r="13" spans="1:13" s="2" customFormat="1" x14ac:dyDescent="0.25">
      <c r="A13" s="56" t="s">
        <v>8</v>
      </c>
      <c r="B13" s="88">
        <v>531000</v>
      </c>
      <c r="C13" s="89" t="s">
        <v>57</v>
      </c>
      <c r="D13" s="89"/>
      <c r="E13" s="90">
        <v>2188.89</v>
      </c>
      <c r="F13" s="90">
        <v>1078.1099999999999</v>
      </c>
      <c r="G13" s="57">
        <v>3267</v>
      </c>
      <c r="H13" s="123"/>
      <c r="I13" s="123"/>
      <c r="J13" s="123"/>
      <c r="K13" s="123" t="s">
        <v>59</v>
      </c>
      <c r="L13" s="123"/>
      <c r="M13" s="140"/>
    </row>
    <row r="14" spans="1:13" s="12" customFormat="1" x14ac:dyDescent="0.25">
      <c r="A14" s="44" t="s">
        <v>32</v>
      </c>
      <c r="B14" s="7"/>
      <c r="C14" s="8" t="s">
        <v>37</v>
      </c>
      <c r="D14" s="8" t="s">
        <v>75</v>
      </c>
      <c r="E14" s="28"/>
      <c r="F14" s="28"/>
      <c r="G14" s="40"/>
      <c r="H14" s="124"/>
      <c r="I14" s="124"/>
      <c r="J14" s="124"/>
      <c r="K14" s="124" t="s">
        <v>59</v>
      </c>
      <c r="L14" s="124"/>
      <c r="M14" s="141"/>
    </row>
    <row r="15" spans="1:13" s="12" customFormat="1" x14ac:dyDescent="0.25">
      <c r="A15" s="44" t="s">
        <v>84</v>
      </c>
      <c r="B15" s="7"/>
      <c r="C15" s="8" t="s">
        <v>36</v>
      </c>
      <c r="D15" s="8">
        <v>42804</v>
      </c>
      <c r="E15" s="28"/>
      <c r="F15" s="28"/>
      <c r="G15" s="40"/>
      <c r="H15" s="124"/>
      <c r="I15" s="124"/>
      <c r="J15" s="124"/>
      <c r="K15" s="124" t="s">
        <v>59</v>
      </c>
      <c r="L15" s="124"/>
      <c r="M15" s="141"/>
    </row>
    <row r="16" spans="1:13" s="12" customFormat="1" x14ac:dyDescent="0.25">
      <c r="A16" s="44" t="s">
        <v>85</v>
      </c>
      <c r="B16" s="7"/>
      <c r="C16" s="8" t="s">
        <v>38</v>
      </c>
      <c r="D16" s="8">
        <v>42865</v>
      </c>
      <c r="E16" s="28"/>
      <c r="F16" s="28"/>
      <c r="G16" s="40"/>
      <c r="H16" s="124"/>
      <c r="I16" s="124"/>
      <c r="J16" s="124"/>
      <c r="K16" s="124" t="s">
        <v>59</v>
      </c>
      <c r="L16" s="124"/>
      <c r="M16" s="141"/>
    </row>
    <row r="17" spans="1:13" s="12" customFormat="1" ht="16.5" thickBot="1" x14ac:dyDescent="0.3">
      <c r="A17" s="50" t="s">
        <v>34</v>
      </c>
      <c r="B17" s="58" t="s">
        <v>33</v>
      </c>
      <c r="C17" s="59" t="s">
        <v>33</v>
      </c>
      <c r="D17" s="59"/>
      <c r="E17" s="53"/>
      <c r="F17" s="53"/>
      <c r="G17" s="60"/>
      <c r="H17" s="125"/>
      <c r="I17" s="125"/>
      <c r="J17" s="125"/>
      <c r="K17" s="125" t="s">
        <v>59</v>
      </c>
      <c r="L17" s="125"/>
      <c r="M17" s="142"/>
    </row>
    <row r="18" spans="1:13" s="2" customFormat="1" ht="31.5" customHeight="1" thickBot="1" x14ac:dyDescent="0.3">
      <c r="A18" s="168"/>
      <c r="B18" s="169"/>
      <c r="C18" s="169"/>
      <c r="D18" s="169"/>
      <c r="E18" s="169"/>
      <c r="F18" s="169"/>
      <c r="G18" s="169"/>
      <c r="H18" s="128"/>
      <c r="I18" s="128"/>
      <c r="J18" s="128"/>
      <c r="K18" s="128"/>
      <c r="L18" s="128"/>
      <c r="M18" s="143"/>
    </row>
    <row r="19" spans="1:13" s="2" customFormat="1" x14ac:dyDescent="0.25">
      <c r="A19" s="42" t="s">
        <v>45</v>
      </c>
      <c r="B19" s="93">
        <v>1178028</v>
      </c>
      <c r="C19" s="91" t="s">
        <v>86</v>
      </c>
      <c r="D19" s="91" t="s">
        <v>33</v>
      </c>
      <c r="E19" s="90">
        <v>6700</v>
      </c>
      <c r="F19" s="92">
        <v>3300</v>
      </c>
      <c r="G19" s="43">
        <v>10000</v>
      </c>
      <c r="H19" s="123" t="s">
        <v>59</v>
      </c>
      <c r="I19" s="123"/>
      <c r="J19" s="123"/>
      <c r="K19" s="123" t="s">
        <v>59</v>
      </c>
      <c r="L19" s="123"/>
      <c r="M19" s="140"/>
    </row>
    <row r="20" spans="1:13" x14ac:dyDescent="0.25">
      <c r="A20" s="44" t="s">
        <v>89</v>
      </c>
      <c r="B20" s="9"/>
      <c r="C20" s="10" t="s">
        <v>87</v>
      </c>
      <c r="D20" s="10"/>
      <c r="E20" s="28"/>
      <c r="F20" s="29"/>
      <c r="G20" s="41"/>
      <c r="H20" s="124" t="s">
        <v>59</v>
      </c>
      <c r="I20" s="124"/>
      <c r="J20" s="124"/>
      <c r="K20" s="124" t="s">
        <v>59</v>
      </c>
      <c r="L20" s="124"/>
      <c r="M20" s="141"/>
    </row>
    <row r="21" spans="1:13" ht="16.5" thickBot="1" x14ac:dyDescent="0.3">
      <c r="A21" s="50" t="s">
        <v>16</v>
      </c>
      <c r="B21" s="51"/>
      <c r="C21" s="10" t="s">
        <v>88</v>
      </c>
      <c r="D21" s="52"/>
      <c r="E21" s="53"/>
      <c r="F21" s="54"/>
      <c r="G21" s="55"/>
      <c r="H21" s="125" t="s">
        <v>59</v>
      </c>
      <c r="I21" s="125"/>
      <c r="J21" s="125"/>
      <c r="K21" s="125" t="s">
        <v>59</v>
      </c>
      <c r="L21" s="125"/>
      <c r="M21" s="142"/>
    </row>
    <row r="22" spans="1:13" s="2" customFormat="1" ht="31.5" customHeight="1" thickBot="1" x14ac:dyDescent="0.3">
      <c r="A22" s="168"/>
      <c r="B22" s="169"/>
      <c r="C22" s="169"/>
      <c r="D22" s="169"/>
      <c r="E22" s="169"/>
      <c r="F22" s="169"/>
      <c r="G22" s="169"/>
      <c r="H22" s="128"/>
      <c r="I22" s="128"/>
      <c r="J22" s="128"/>
      <c r="K22" s="128"/>
      <c r="L22" s="128"/>
      <c r="M22" s="143"/>
    </row>
    <row r="23" spans="1:13" s="2" customFormat="1" x14ac:dyDescent="0.25">
      <c r="A23" s="42" t="s">
        <v>58</v>
      </c>
      <c r="B23" s="93">
        <f>SUM(B24:B27)</f>
        <v>764997</v>
      </c>
      <c r="C23" s="94" t="s">
        <v>80</v>
      </c>
      <c r="D23" s="95"/>
      <c r="E23" s="90">
        <v>6700</v>
      </c>
      <c r="F23" s="92">
        <v>3300</v>
      </c>
      <c r="G23" s="43">
        <v>10000</v>
      </c>
      <c r="H23" s="123" t="s">
        <v>59</v>
      </c>
      <c r="I23" s="123" t="s">
        <v>33</v>
      </c>
      <c r="J23" s="123" t="s">
        <v>33</v>
      </c>
      <c r="K23" s="123" t="s">
        <v>33</v>
      </c>
      <c r="L23" s="123" t="s">
        <v>33</v>
      </c>
      <c r="M23" s="140" t="s">
        <v>33</v>
      </c>
    </row>
    <row r="24" spans="1:13" x14ac:dyDescent="0.25">
      <c r="A24" s="44" t="s">
        <v>77</v>
      </c>
      <c r="B24" s="11">
        <f>SUM(121666+33333)</f>
        <v>154999</v>
      </c>
      <c r="C24" s="10" t="s">
        <v>81</v>
      </c>
      <c r="D24" s="10" t="s">
        <v>5</v>
      </c>
      <c r="E24" s="28"/>
      <c r="F24" s="29"/>
      <c r="G24" s="41"/>
      <c r="H24" s="124" t="s">
        <v>59</v>
      </c>
      <c r="I24" s="124"/>
      <c r="J24" s="124"/>
      <c r="K24" s="124"/>
      <c r="L24" s="124"/>
      <c r="M24" s="141"/>
    </row>
    <row r="25" spans="1:13" x14ac:dyDescent="0.25">
      <c r="A25" s="44" t="s">
        <v>78</v>
      </c>
      <c r="B25" s="11">
        <f t="shared" ref="B25:B26" si="0">SUM(121666+33333)</f>
        <v>154999</v>
      </c>
      <c r="C25" s="10" t="s">
        <v>82</v>
      </c>
      <c r="D25" s="10" t="s">
        <v>5</v>
      </c>
      <c r="E25" s="28"/>
      <c r="F25" s="29"/>
      <c r="G25" s="41"/>
      <c r="H25" s="124" t="s">
        <v>59</v>
      </c>
      <c r="I25" s="124"/>
      <c r="J25" s="124"/>
      <c r="K25" s="124"/>
      <c r="L25" s="124"/>
      <c r="M25" s="141"/>
    </row>
    <row r="26" spans="1:13" x14ac:dyDescent="0.25">
      <c r="A26" s="44" t="s">
        <v>79</v>
      </c>
      <c r="B26" s="11">
        <f t="shared" si="0"/>
        <v>154999</v>
      </c>
      <c r="C26" s="10" t="s">
        <v>83</v>
      </c>
      <c r="D26" s="10" t="s">
        <v>5</v>
      </c>
      <c r="E26" s="28"/>
      <c r="F26" s="29"/>
      <c r="G26" s="41"/>
      <c r="H26" s="124" t="s">
        <v>59</v>
      </c>
      <c r="I26" s="124"/>
      <c r="J26" s="124"/>
      <c r="K26" s="124"/>
      <c r="L26" s="124"/>
      <c r="M26" s="141"/>
    </row>
    <row r="27" spans="1:13" s="3" customFormat="1" ht="16.5" thickBot="1" x14ac:dyDescent="0.3">
      <c r="A27" s="45" t="s">
        <v>60</v>
      </c>
      <c r="B27" s="46">
        <v>300000</v>
      </c>
      <c r="C27" s="47" t="s">
        <v>6</v>
      </c>
      <c r="D27" s="47"/>
      <c r="E27" s="48"/>
      <c r="F27" s="48"/>
      <c r="G27" s="49"/>
      <c r="H27" s="129" t="s">
        <v>59</v>
      </c>
      <c r="I27" s="129"/>
      <c r="J27" s="129"/>
      <c r="K27" s="129"/>
      <c r="L27" s="129"/>
      <c r="M27" s="144"/>
    </row>
    <row r="28" spans="1:13" s="3" customFormat="1" x14ac:dyDescent="0.25">
      <c r="A28" s="99"/>
      <c r="B28" s="20"/>
      <c r="C28" s="21"/>
      <c r="D28" s="21"/>
      <c r="E28" s="24"/>
      <c r="F28" s="24"/>
      <c r="G28" s="25"/>
      <c r="H28" s="21"/>
      <c r="I28" s="21"/>
      <c r="J28" s="21"/>
      <c r="K28" s="21"/>
      <c r="L28" s="21"/>
      <c r="M28" s="133"/>
    </row>
    <row r="29" spans="1:13" s="3" customFormat="1" ht="16.5" thickBot="1" x14ac:dyDescent="0.3">
      <c r="A29" s="99"/>
      <c r="B29" s="20"/>
      <c r="C29" s="21"/>
      <c r="D29" s="21"/>
      <c r="E29" s="24"/>
      <c r="F29" s="24"/>
      <c r="G29" s="25"/>
      <c r="H29" s="21"/>
      <c r="I29" s="21"/>
      <c r="J29" s="21"/>
      <c r="K29" s="21"/>
      <c r="L29" s="21"/>
      <c r="M29" s="133"/>
    </row>
    <row r="30" spans="1:13" s="4" customFormat="1" ht="31.5" customHeight="1" thickBot="1" x14ac:dyDescent="0.3">
      <c r="A30" s="36" t="s">
        <v>35</v>
      </c>
      <c r="B30" s="37">
        <f>SUM(B8,B13,B19,B23)</f>
        <v>2474025</v>
      </c>
      <c r="C30" s="37"/>
      <c r="D30" s="37"/>
      <c r="E30" s="38">
        <f>SUM(E8,E13,E19,E23)</f>
        <v>19043.89</v>
      </c>
      <c r="F30" s="38">
        <f>SUM(F8,F13,F19,F23)</f>
        <v>9573.11</v>
      </c>
      <c r="G30" s="38">
        <f>SUM(G8,G13,G19,G23)</f>
        <v>28617</v>
      </c>
      <c r="H30" s="37">
        <f>SUM(H8,H13,H19,H23)</f>
        <v>0</v>
      </c>
      <c r="I30" s="37">
        <f>SUM(I8,I13,I19,I23)</f>
        <v>0</v>
      </c>
      <c r="J30" s="145"/>
      <c r="K30" s="145"/>
      <c r="L30" s="37">
        <f>SUM(L8,L13,L19,L23)</f>
        <v>0</v>
      </c>
      <c r="M30" s="146"/>
    </row>
    <row r="31" spans="1:13" s="2" customFormat="1" ht="31.5" customHeight="1" thickBot="1" x14ac:dyDescent="0.3">
      <c r="A31" s="168"/>
      <c r="B31" s="169"/>
      <c r="C31" s="169"/>
      <c r="D31" s="169"/>
      <c r="E31" s="169"/>
      <c r="F31" s="169"/>
      <c r="G31" s="169"/>
      <c r="H31" s="128"/>
      <c r="I31" s="128"/>
      <c r="J31" s="128"/>
      <c r="K31" s="128"/>
      <c r="L31" s="128"/>
      <c r="M31" s="143"/>
    </row>
    <row r="32" spans="1:13" s="98" customFormat="1" x14ac:dyDescent="0.25">
      <c r="A32" s="105" t="s">
        <v>50</v>
      </c>
      <c r="B32" s="106"/>
      <c r="C32" s="107"/>
      <c r="D32" s="108"/>
      <c r="E32" s="96"/>
      <c r="F32" s="96"/>
      <c r="G32" s="97"/>
      <c r="H32" s="131"/>
      <c r="I32" s="131"/>
      <c r="J32" s="131"/>
      <c r="K32" s="131"/>
      <c r="L32" s="131"/>
      <c r="M32" s="132"/>
    </row>
    <row r="33" spans="1:13" s="14" customFormat="1" ht="15" x14ac:dyDescent="0.2">
      <c r="A33" s="109" t="s">
        <v>17</v>
      </c>
      <c r="B33" s="22" t="s">
        <v>19</v>
      </c>
      <c r="C33" s="23" t="s">
        <v>23</v>
      </c>
      <c r="D33" s="110" t="s">
        <v>29</v>
      </c>
      <c r="E33" s="24"/>
      <c r="F33" s="24"/>
      <c r="G33" s="25"/>
      <c r="H33" s="21"/>
      <c r="I33" s="21"/>
      <c r="J33" s="21"/>
      <c r="K33" s="21"/>
      <c r="L33" s="21"/>
      <c r="M33" s="133"/>
    </row>
    <row r="34" spans="1:13" s="14" customFormat="1" ht="15" x14ac:dyDescent="0.2">
      <c r="A34" s="111" t="s">
        <v>7</v>
      </c>
      <c r="B34" s="22" t="s">
        <v>20</v>
      </c>
      <c r="C34" s="23" t="s">
        <v>24</v>
      </c>
      <c r="D34" s="110" t="s">
        <v>30</v>
      </c>
      <c r="E34" s="24"/>
      <c r="F34" s="24"/>
      <c r="G34" s="25"/>
      <c r="H34" s="21"/>
      <c r="I34" s="21"/>
      <c r="J34" s="21"/>
      <c r="K34" s="21"/>
      <c r="L34" s="21"/>
      <c r="M34" s="133"/>
    </row>
    <row r="35" spans="1:13" s="14" customFormat="1" ht="15" x14ac:dyDescent="0.2">
      <c r="A35" s="112" t="s">
        <v>18</v>
      </c>
      <c r="B35" s="22" t="s">
        <v>21</v>
      </c>
      <c r="C35" s="23" t="s">
        <v>25</v>
      </c>
      <c r="D35" s="110" t="s">
        <v>31</v>
      </c>
      <c r="E35" s="24"/>
      <c r="F35" s="24"/>
      <c r="G35" s="25"/>
      <c r="H35" s="21"/>
      <c r="I35" s="21"/>
      <c r="J35" s="21"/>
      <c r="K35" s="21"/>
      <c r="L35" s="21"/>
      <c r="M35" s="133"/>
    </row>
    <row r="36" spans="1:13" s="14" customFormat="1" thickBot="1" x14ac:dyDescent="0.25">
      <c r="A36" s="113" t="s">
        <v>28</v>
      </c>
      <c r="B36" s="114" t="s">
        <v>22</v>
      </c>
      <c r="C36" s="115" t="s">
        <v>26</v>
      </c>
      <c r="D36" s="116" t="s">
        <v>27</v>
      </c>
      <c r="E36" s="24"/>
      <c r="F36" s="24"/>
      <c r="G36" s="25"/>
      <c r="H36" s="21"/>
      <c r="I36" s="21"/>
      <c r="J36" s="21"/>
      <c r="K36" s="21"/>
      <c r="L36" s="21"/>
      <c r="M36" s="133"/>
    </row>
    <row r="37" spans="1:13" s="2" customFormat="1" ht="31.5" customHeight="1" thickBot="1" x14ac:dyDescent="0.3">
      <c r="A37" s="158"/>
      <c r="B37" s="159"/>
      <c r="C37" s="159"/>
      <c r="D37" s="159"/>
      <c r="E37" s="159"/>
      <c r="F37" s="160"/>
      <c r="G37" s="159"/>
      <c r="H37" s="161"/>
      <c r="I37" s="161"/>
      <c r="J37" s="161"/>
      <c r="K37" s="161"/>
      <c r="L37" s="161"/>
      <c r="M37" s="162"/>
    </row>
    <row r="38" spans="1:13" s="2" customFormat="1" x14ac:dyDescent="0.25">
      <c r="A38" s="154" t="s">
        <v>49</v>
      </c>
      <c r="B38" s="155" t="s">
        <v>41</v>
      </c>
      <c r="C38" s="156" t="s">
        <v>40</v>
      </c>
      <c r="D38" s="156" t="s">
        <v>39</v>
      </c>
      <c r="E38" s="157" t="s">
        <v>46</v>
      </c>
      <c r="F38" s="96"/>
      <c r="G38" s="97"/>
      <c r="H38" s="128"/>
      <c r="I38" s="128"/>
      <c r="J38" s="128"/>
      <c r="K38" s="128"/>
      <c r="L38" s="128"/>
      <c r="M38" s="143"/>
    </row>
    <row r="39" spans="1:13" x14ac:dyDescent="0.25">
      <c r="A39" s="44" t="s">
        <v>48</v>
      </c>
      <c r="B39" s="29">
        <v>9000</v>
      </c>
      <c r="C39" s="29">
        <v>9000</v>
      </c>
      <c r="D39" s="29">
        <v>5267</v>
      </c>
      <c r="E39" s="100">
        <f>SUM(B39:D39)</f>
        <v>23267</v>
      </c>
      <c r="F39" s="24"/>
      <c r="G39" s="25"/>
      <c r="H39" s="130"/>
      <c r="I39" s="130"/>
      <c r="J39" s="130"/>
      <c r="K39" s="130"/>
      <c r="L39" s="130"/>
      <c r="M39" s="147"/>
    </row>
    <row r="40" spans="1:13" ht="16.5" thickBot="1" x14ac:dyDescent="0.3">
      <c r="A40" s="50" t="s">
        <v>44</v>
      </c>
      <c r="B40" s="101">
        <f t="shared" ref="B40:C40" si="1">SUM(B39/23267)</f>
        <v>0.38681394249366052</v>
      </c>
      <c r="C40" s="101">
        <f t="shared" si="1"/>
        <v>0.38681394249366052</v>
      </c>
      <c r="D40" s="101">
        <f>SUM(D39/23267)</f>
        <v>0.2263721150126789</v>
      </c>
      <c r="E40" s="102">
        <f>SUM(B40:D40)</f>
        <v>1</v>
      </c>
      <c r="F40" s="24"/>
      <c r="G40" s="25"/>
      <c r="H40" s="130"/>
      <c r="I40" s="130"/>
      <c r="J40" s="130"/>
      <c r="K40" s="130"/>
      <c r="L40" s="130"/>
      <c r="M40" s="147"/>
    </row>
    <row r="41" spans="1:13" s="2" customFormat="1" ht="31.5" customHeight="1" thickBot="1" x14ac:dyDescent="0.3">
      <c r="A41" s="117"/>
      <c r="B41" s="35"/>
      <c r="C41" s="35"/>
      <c r="D41" s="35"/>
      <c r="E41" s="35"/>
      <c r="F41" s="34"/>
      <c r="G41" s="35"/>
      <c r="H41" s="128"/>
      <c r="I41" s="128"/>
      <c r="J41" s="128"/>
      <c r="K41" s="128"/>
      <c r="L41" s="128"/>
      <c r="M41" s="143"/>
    </row>
    <row r="42" spans="1:13" s="2" customFormat="1" x14ac:dyDescent="0.25">
      <c r="A42" s="42" t="s">
        <v>47</v>
      </c>
      <c r="B42" s="103" t="s">
        <v>42</v>
      </c>
      <c r="C42" s="103" t="s">
        <v>43</v>
      </c>
      <c r="D42" s="104" t="s">
        <v>46</v>
      </c>
      <c r="E42" s="96"/>
      <c r="F42" s="96"/>
      <c r="G42" s="97"/>
      <c r="H42" s="128"/>
      <c r="I42" s="128"/>
      <c r="J42" s="128"/>
      <c r="K42" s="128"/>
      <c r="L42" s="128"/>
      <c r="M42" s="143"/>
    </row>
    <row r="43" spans="1:13" x14ac:dyDescent="0.25">
      <c r="A43" s="44" t="s">
        <v>48</v>
      </c>
      <c r="B43" s="29">
        <v>8702</v>
      </c>
      <c r="C43" s="29">
        <v>20000</v>
      </c>
      <c r="D43" s="100">
        <f>SUM(B43:C43)</f>
        <v>28702</v>
      </c>
      <c r="E43" s="24"/>
      <c r="F43" s="24"/>
      <c r="G43" s="25"/>
      <c r="H43" s="130"/>
      <c r="I43" s="130"/>
      <c r="J43" s="130"/>
      <c r="K43" s="130"/>
      <c r="L43" s="130"/>
      <c r="M43" s="147"/>
    </row>
    <row r="44" spans="1:13" ht="16.5" thickBot="1" x14ac:dyDescent="0.3">
      <c r="A44" s="50" t="s">
        <v>44</v>
      </c>
      <c r="B44" s="101">
        <f>SUM(B43/28702)</f>
        <v>0.30318444707685877</v>
      </c>
      <c r="C44" s="101">
        <f>SUM(C43/28702)</f>
        <v>0.69681555292314123</v>
      </c>
      <c r="D44" s="102">
        <f>SUM(B44:C44)</f>
        <v>1</v>
      </c>
      <c r="E44" s="24"/>
      <c r="F44" s="24"/>
      <c r="G44" s="25"/>
      <c r="H44" s="130"/>
      <c r="I44" s="130"/>
      <c r="J44" s="130"/>
      <c r="K44" s="130"/>
      <c r="L44" s="130"/>
      <c r="M44" s="147"/>
    </row>
    <row r="45" spans="1:13" s="3" customFormat="1" x14ac:dyDescent="0.25">
      <c r="A45" s="99"/>
      <c r="B45" s="20"/>
      <c r="C45" s="21"/>
      <c r="D45" s="21"/>
      <c r="E45" s="24"/>
      <c r="F45" s="24"/>
      <c r="G45" s="25"/>
      <c r="H45" s="21"/>
      <c r="I45" s="21"/>
      <c r="J45" s="21"/>
      <c r="K45" s="21"/>
      <c r="L45" s="21"/>
      <c r="M45" s="133"/>
    </row>
    <row r="46" spans="1:13" s="3" customFormat="1" ht="16.5" thickBot="1" x14ac:dyDescent="0.3">
      <c r="A46" s="118"/>
      <c r="B46" s="119"/>
      <c r="C46" s="120"/>
      <c r="D46" s="120"/>
      <c r="E46" s="121"/>
      <c r="F46" s="121"/>
      <c r="G46" s="122"/>
      <c r="H46" s="120"/>
      <c r="I46" s="120"/>
      <c r="J46" s="120"/>
      <c r="K46" s="120"/>
      <c r="L46" s="120"/>
      <c r="M46" s="148"/>
    </row>
    <row r="47" spans="1:13" s="14" customFormat="1" ht="15" x14ac:dyDescent="0.2">
      <c r="B47" s="18"/>
      <c r="C47" s="19"/>
      <c r="D47" s="19"/>
      <c r="E47" s="30"/>
      <c r="F47" s="31"/>
      <c r="G47" s="31"/>
      <c r="H47" s="134"/>
      <c r="I47" s="134"/>
      <c r="J47" s="134"/>
      <c r="K47" s="134"/>
      <c r="L47" s="134"/>
      <c r="M47" s="134"/>
    </row>
    <row r="48" spans="1:13" s="14" customFormat="1" ht="15" x14ac:dyDescent="0.2">
      <c r="B48" s="18"/>
      <c r="C48" s="19"/>
      <c r="D48" s="19"/>
      <c r="E48" s="30"/>
      <c r="F48" s="31"/>
      <c r="G48" s="31"/>
      <c r="H48" s="134"/>
      <c r="I48" s="134"/>
      <c r="J48" s="134"/>
      <c r="K48" s="134"/>
      <c r="L48" s="134"/>
      <c r="M48" s="134"/>
    </row>
    <row r="49" spans="2:13" s="14" customFormat="1" ht="15" x14ac:dyDescent="0.2">
      <c r="B49" s="18"/>
      <c r="C49" s="19"/>
      <c r="D49" s="19"/>
      <c r="E49" s="30"/>
      <c r="F49" s="31"/>
      <c r="G49" s="31"/>
      <c r="H49" s="134"/>
      <c r="I49" s="134"/>
      <c r="J49" s="134"/>
      <c r="K49" s="134"/>
      <c r="L49" s="134"/>
      <c r="M49" s="134"/>
    </row>
    <row r="50" spans="2:13" s="14" customFormat="1" ht="15" x14ac:dyDescent="0.2">
      <c r="B50" s="18"/>
      <c r="C50" s="19"/>
      <c r="D50" s="19"/>
      <c r="E50" s="30"/>
      <c r="F50" s="31"/>
      <c r="G50" s="31"/>
      <c r="H50" s="134"/>
      <c r="I50" s="134"/>
      <c r="J50" s="134"/>
      <c r="K50" s="134"/>
      <c r="L50" s="134"/>
      <c r="M50" s="134"/>
    </row>
    <row r="51" spans="2:13" s="14" customFormat="1" ht="15" x14ac:dyDescent="0.2">
      <c r="B51" s="18"/>
      <c r="C51" s="19"/>
      <c r="D51" s="19"/>
      <c r="E51" s="30"/>
      <c r="F51" s="31"/>
      <c r="G51" s="31"/>
      <c r="H51" s="134"/>
      <c r="I51" s="134"/>
      <c r="J51" s="134"/>
      <c r="K51" s="134"/>
      <c r="L51" s="134"/>
      <c r="M51" s="134"/>
    </row>
    <row r="52" spans="2:13" s="14" customFormat="1" ht="15" x14ac:dyDescent="0.2">
      <c r="B52" s="18"/>
      <c r="C52" s="19"/>
      <c r="D52" s="19"/>
      <c r="E52" s="30"/>
      <c r="F52" s="31"/>
      <c r="G52" s="31"/>
      <c r="H52" s="134"/>
      <c r="I52" s="134"/>
      <c r="J52" s="134"/>
      <c r="K52" s="134"/>
      <c r="L52" s="134"/>
      <c r="M52" s="134"/>
    </row>
  </sheetData>
  <sheetProtection formatCells="0" formatColumns="0" formatRows="0" insertColumns="0" insertRows="0" insertHyperlinks="0" deleteColumns="0" deleteRows="0" sort="0" autoFilter="0" pivotTables="0"/>
  <mergeCells count="6">
    <mergeCell ref="A2:G2"/>
    <mergeCell ref="A3:G3"/>
    <mergeCell ref="A31:G31"/>
    <mergeCell ref="A12:G12"/>
    <mergeCell ref="A18:G18"/>
    <mergeCell ref="A22:G22"/>
  </mergeCells>
  <hyperlinks>
    <hyperlink ref="C33" r:id="rId1"/>
    <hyperlink ref="C34" r:id="rId2"/>
    <hyperlink ref="C35" r:id="rId3"/>
    <hyperlink ref="C36" r:id="rId4"/>
  </hyperlinks>
  <pageMargins left="0.7" right="0.7" top="0.75" bottom="0.75" header="0.3" footer="0.3"/>
  <pageSetup paperSize="17" scale="7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="130" zoomScaleNormal="130" workbookViewId="0">
      <selection activeCell="A26" sqref="A26"/>
    </sheetView>
  </sheetViews>
  <sheetFormatPr defaultRowHeight="15" x14ac:dyDescent="0.25"/>
  <cols>
    <col min="1" max="1" width="55.42578125" bestFit="1" customWidth="1"/>
    <col min="2" max="2" width="9.140625" style="149"/>
    <col min="3" max="3" width="13.42578125" bestFit="1" customWidth="1"/>
  </cols>
  <sheetData>
    <row r="1" spans="1:3" s="2" customFormat="1" x14ac:dyDescent="0.25">
      <c r="A1" s="150" t="s">
        <v>63</v>
      </c>
      <c r="B1" s="151" t="s">
        <v>64</v>
      </c>
      <c r="C1" s="150" t="s">
        <v>68</v>
      </c>
    </row>
    <row r="2" spans="1:3" x14ac:dyDescent="0.25">
      <c r="A2" s="152" t="s">
        <v>61</v>
      </c>
    </row>
    <row r="3" spans="1:3" x14ac:dyDescent="0.25">
      <c r="A3" t="s">
        <v>62</v>
      </c>
      <c r="B3" s="149">
        <v>110.65</v>
      </c>
      <c r="C3" s="149">
        <f>SUM(B3*50)</f>
        <v>5532.5</v>
      </c>
    </row>
    <row r="4" spans="1:3" x14ac:dyDescent="0.25">
      <c r="A4" t="s">
        <v>65</v>
      </c>
      <c r="B4" s="149">
        <v>145.75</v>
      </c>
      <c r="C4" s="149">
        <f t="shared" ref="C4:C22" si="0">SUM(B4*50)</f>
        <v>7287.5</v>
      </c>
    </row>
    <row r="5" spans="1:3" x14ac:dyDescent="0.25">
      <c r="A5" t="s">
        <v>66</v>
      </c>
      <c r="B5" s="149">
        <v>87.5</v>
      </c>
      <c r="C5" s="149">
        <f t="shared" si="0"/>
        <v>4375</v>
      </c>
    </row>
    <row r="6" spans="1:3" x14ac:dyDescent="0.25">
      <c r="C6" s="149"/>
    </row>
    <row r="7" spans="1:3" x14ac:dyDescent="0.25">
      <c r="A7" s="152" t="s">
        <v>7</v>
      </c>
      <c r="C7" s="149"/>
    </row>
    <row r="8" spans="1:3" x14ac:dyDescent="0.25">
      <c r="A8" t="s">
        <v>69</v>
      </c>
      <c r="B8" s="149">
        <v>880</v>
      </c>
      <c r="C8" s="149">
        <f t="shared" si="0"/>
        <v>44000</v>
      </c>
    </row>
    <row r="9" spans="1:3" x14ac:dyDescent="0.25">
      <c r="C9" s="149"/>
    </row>
    <row r="10" spans="1:3" x14ac:dyDescent="0.25">
      <c r="A10" s="163" t="s">
        <v>91</v>
      </c>
      <c r="B10" s="164"/>
      <c r="C10" s="164"/>
    </row>
    <row r="11" spans="1:3" x14ac:dyDescent="0.25">
      <c r="A11" s="165" t="s">
        <v>93</v>
      </c>
      <c r="B11" s="164">
        <v>63.95</v>
      </c>
      <c r="C11" s="164">
        <f t="shared" si="0"/>
        <v>3197.5</v>
      </c>
    </row>
    <row r="12" spans="1:3" x14ac:dyDescent="0.25">
      <c r="A12" s="165" t="s">
        <v>94</v>
      </c>
      <c r="B12" s="164">
        <v>70.040000000000006</v>
      </c>
      <c r="C12" s="164">
        <f t="shared" si="0"/>
        <v>3502.0000000000005</v>
      </c>
    </row>
    <row r="13" spans="1:3" x14ac:dyDescent="0.25">
      <c r="A13" s="165" t="s">
        <v>90</v>
      </c>
      <c r="B13" s="164"/>
      <c r="C13" s="164"/>
    </row>
    <row r="14" spans="1:3" x14ac:dyDescent="0.25">
      <c r="A14" s="165" t="s">
        <v>92</v>
      </c>
      <c r="B14" s="164"/>
      <c r="C14" s="164"/>
    </row>
    <row r="15" spans="1:3" x14ac:dyDescent="0.25">
      <c r="A15" s="165" t="s">
        <v>96</v>
      </c>
      <c r="B15" s="164"/>
      <c r="C15" s="164"/>
    </row>
    <row r="16" spans="1:3" x14ac:dyDescent="0.25">
      <c r="A16" s="165" t="s">
        <v>97</v>
      </c>
      <c r="B16" s="164"/>
      <c r="C16" s="164"/>
    </row>
    <row r="17" spans="1:3" x14ac:dyDescent="0.25">
      <c r="A17" s="165" t="s">
        <v>98</v>
      </c>
      <c r="B17" s="164"/>
      <c r="C17" s="164"/>
    </row>
    <row r="18" spans="1:3" x14ac:dyDescent="0.25">
      <c r="C18" s="149"/>
    </row>
    <row r="19" spans="1:3" x14ac:dyDescent="0.25">
      <c r="A19" s="152" t="s">
        <v>67</v>
      </c>
      <c r="C19" s="149"/>
    </row>
    <row r="20" spans="1:3" x14ac:dyDescent="0.25">
      <c r="A20" t="s">
        <v>73</v>
      </c>
      <c r="B20" s="149">
        <v>81.25</v>
      </c>
      <c r="C20" s="149">
        <f t="shared" si="0"/>
        <v>4062.5</v>
      </c>
    </row>
    <row r="21" spans="1:3" x14ac:dyDescent="0.25">
      <c r="A21" t="s">
        <v>71</v>
      </c>
      <c r="B21" s="149">
        <v>130</v>
      </c>
      <c r="C21" s="149">
        <f t="shared" si="0"/>
        <v>6500</v>
      </c>
    </row>
    <row r="22" spans="1:3" x14ac:dyDescent="0.25">
      <c r="A22" t="s">
        <v>72</v>
      </c>
      <c r="B22" s="153">
        <v>580</v>
      </c>
      <c r="C22" s="149">
        <f t="shared" si="0"/>
        <v>29000</v>
      </c>
    </row>
    <row r="23" spans="1:3" x14ac:dyDescent="0.25">
      <c r="A23" t="s">
        <v>46</v>
      </c>
      <c r="B23" s="149">
        <f>SUM(B20:B22)</f>
        <v>791.25</v>
      </c>
      <c r="C23" s="149">
        <f>SUM(C20:C22)</f>
        <v>39562.5</v>
      </c>
    </row>
    <row r="24" spans="1:3" x14ac:dyDescent="0.25">
      <c r="C24" s="149"/>
    </row>
    <row r="25" spans="1:3" x14ac:dyDescent="0.25">
      <c r="A25" s="2" t="s">
        <v>95</v>
      </c>
      <c r="B25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9" sqref="D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</vt:lpstr>
      <vt:lpstr>Guide Distribution</vt:lpstr>
      <vt:lpstr>Sheet3</vt:lpstr>
    </vt:vector>
  </TitlesOfParts>
  <Company>DEED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Derek Ramthun</cp:lastModifiedBy>
  <cp:lastPrinted>2017-01-27T19:18:36Z</cp:lastPrinted>
  <dcterms:created xsi:type="dcterms:W3CDTF">2014-08-13T16:31:05Z</dcterms:created>
  <dcterms:modified xsi:type="dcterms:W3CDTF">2017-03-03T19:01:38Z</dcterms:modified>
</cp:coreProperties>
</file>